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aphael.cance\Documents\GitHub\ThreeME\results\"/>
    </mc:Choice>
  </mc:AlternateContent>
  <bookViews>
    <workbookView xWindow="0" yWindow="0" windowWidth="20490" windowHeight="7305"/>
  </bookViews>
  <sheets>
    <sheet name="T final" sheetId="11" r:id="rId1"/>
    <sheet name="ouput SNBC AMS2" sheetId="1" r:id="rId2"/>
    <sheet name="primary energy" sheetId="12" r:id="rId3"/>
    <sheet name="total energy by uses AMS2 " sheetId="14" r:id="rId4"/>
    <sheet name="final energy by uses AMS2" sheetId="4" r:id="rId5"/>
    <sheet name="Agregats du PIB" sheetId="3" r:id="rId6"/>
    <sheet name="CO2 by uses AMS2" sheetId="10" r:id="rId7"/>
    <sheet name="result" sheetId="2" r:id="rId8"/>
    <sheet name="Feuil2" sheetId="16" r:id="rId9"/>
    <sheet name="Feuil1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Print_Area" localSheetId="1">'ouput SNBC AMS2'!$C$76:$W$179</definedName>
    <definedName name="_xlnm.Print_Area" localSheetId="0">'T final'!$A$3:$X$53</definedName>
    <definedName name="_xlnm.Print_Area" localSheetId="3">'total energy by uses AMS2 '!$C$81:$R$91</definedName>
  </definedNames>
  <calcPr calcId="162913"/>
</workbook>
</file>

<file path=xl/calcChain.xml><?xml version="1.0" encoding="utf-8"?>
<calcChain xmlns="http://schemas.openxmlformats.org/spreadsheetml/2006/main">
  <c r="AA56" i="11" l="1"/>
  <c r="AA55" i="11"/>
  <c r="Z58" i="11"/>
  <c r="Z59" i="11"/>
  <c r="M135" i="1" l="1"/>
  <c r="M140" i="1"/>
  <c r="Q90" i="14" l="1"/>
  <c r="P90" i="14"/>
  <c r="O90" i="14"/>
  <c r="N90" i="14"/>
  <c r="Q89" i="14"/>
  <c r="O89" i="14"/>
  <c r="N89" i="14"/>
  <c r="Q88" i="14"/>
  <c r="P88" i="14"/>
  <c r="O88" i="14"/>
  <c r="N88" i="14"/>
  <c r="Q86" i="14"/>
  <c r="P86" i="14"/>
  <c r="O86" i="14"/>
  <c r="N86" i="14"/>
  <c r="Q85" i="14"/>
  <c r="P85" i="14"/>
  <c r="O85" i="14"/>
  <c r="N85" i="14"/>
  <c r="Q83" i="14"/>
  <c r="P83" i="14"/>
  <c r="O83" i="14"/>
  <c r="Q82" i="14"/>
  <c r="P82" i="14"/>
  <c r="O82" i="14"/>
  <c r="N82" i="14"/>
  <c r="Q58" i="14"/>
  <c r="P58" i="14"/>
  <c r="O58" i="14"/>
  <c r="N58" i="14"/>
  <c r="Q57" i="14"/>
  <c r="O57" i="14"/>
  <c r="N57" i="14"/>
  <c r="Q56" i="14"/>
  <c r="P56" i="14"/>
  <c r="O56" i="14"/>
  <c r="N56" i="14"/>
  <c r="Q54" i="14"/>
  <c r="P54" i="14"/>
  <c r="O54" i="14"/>
  <c r="N54" i="14"/>
  <c r="Q53" i="14"/>
  <c r="P53" i="14"/>
  <c r="O53" i="14"/>
  <c r="N53" i="14"/>
  <c r="Q51" i="14"/>
  <c r="P51" i="14"/>
  <c r="O51" i="14"/>
  <c r="Q50" i="14"/>
  <c r="P50" i="14"/>
  <c r="O50" i="14"/>
  <c r="N50" i="14"/>
  <c r="Q42" i="14"/>
  <c r="P42" i="14"/>
  <c r="O42" i="14"/>
  <c r="N42" i="14"/>
  <c r="Q41" i="14"/>
  <c r="O41" i="14"/>
  <c r="N41" i="14"/>
  <c r="Q40" i="14"/>
  <c r="P40" i="14"/>
  <c r="O40" i="14"/>
  <c r="N40" i="14"/>
  <c r="Q38" i="14"/>
  <c r="P38" i="14"/>
  <c r="O38" i="14"/>
  <c r="N38" i="14"/>
  <c r="Q37" i="14"/>
  <c r="P37" i="14"/>
  <c r="O37" i="14"/>
  <c r="N37" i="14"/>
  <c r="Q35" i="14"/>
  <c r="P35" i="14"/>
  <c r="O35" i="14"/>
  <c r="Q34" i="14"/>
  <c r="P34" i="14"/>
  <c r="O34" i="14"/>
  <c r="N34" i="14"/>
  <c r="Q28" i="14"/>
  <c r="P28" i="14"/>
  <c r="O28" i="14"/>
  <c r="N28" i="14"/>
  <c r="Q27" i="14"/>
  <c r="O27" i="14"/>
  <c r="N27" i="14"/>
  <c r="Q26" i="14"/>
  <c r="P26" i="14"/>
  <c r="O26" i="14"/>
  <c r="N26" i="14"/>
  <c r="Q24" i="14"/>
  <c r="P24" i="14"/>
  <c r="O24" i="14"/>
  <c r="N24" i="14"/>
  <c r="Q23" i="14"/>
  <c r="P23" i="14"/>
  <c r="O23" i="14"/>
  <c r="N23" i="14"/>
  <c r="Q21" i="14"/>
  <c r="P21" i="14"/>
  <c r="O21" i="14"/>
  <c r="Q20" i="14"/>
  <c r="P20" i="14"/>
  <c r="O20" i="14"/>
  <c r="N20" i="14"/>
  <c r="Q14" i="14"/>
  <c r="P14" i="14"/>
  <c r="O14" i="14"/>
  <c r="N14" i="14"/>
  <c r="Q13" i="14"/>
  <c r="O13" i="14"/>
  <c r="N13" i="14"/>
  <c r="Q12" i="14"/>
  <c r="P12" i="14"/>
  <c r="O12" i="14"/>
  <c r="N12" i="14"/>
  <c r="Q10" i="14"/>
  <c r="P10" i="14"/>
  <c r="O10" i="14"/>
  <c r="N10" i="14"/>
  <c r="Q9" i="14"/>
  <c r="P9" i="14"/>
  <c r="O9" i="14"/>
  <c r="N9" i="14"/>
  <c r="Q7" i="14"/>
  <c r="P7" i="14"/>
  <c r="O7" i="14"/>
  <c r="Q6" i="14"/>
  <c r="P6" i="14"/>
  <c r="O6" i="14"/>
  <c r="N6" i="14"/>
  <c r="V51" i="12" l="1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V36" i="12"/>
  <c r="U36" i="12"/>
  <c r="U35" i="12" s="1"/>
  <c r="T36" i="12"/>
  <c r="S36" i="12"/>
  <c r="R36" i="12"/>
  <c r="Q36" i="12"/>
  <c r="P36" i="12"/>
  <c r="O36" i="12"/>
  <c r="N36" i="12"/>
  <c r="M36" i="12"/>
  <c r="M35" i="12" s="1"/>
  <c r="L36" i="12"/>
  <c r="K36" i="12"/>
  <c r="J36" i="12"/>
  <c r="I36" i="12"/>
  <c r="H36" i="12"/>
  <c r="G36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V33" i="12"/>
  <c r="V32" i="12" s="1"/>
  <c r="U33" i="12"/>
  <c r="T33" i="12"/>
  <c r="S33" i="12"/>
  <c r="R33" i="12"/>
  <c r="Q33" i="12"/>
  <c r="P33" i="12"/>
  <c r="P32" i="12" s="1"/>
  <c r="O33" i="12"/>
  <c r="N33" i="12"/>
  <c r="M33" i="12"/>
  <c r="L33" i="12"/>
  <c r="L32" i="12" s="1"/>
  <c r="K33" i="12"/>
  <c r="J33" i="12"/>
  <c r="I33" i="12"/>
  <c r="H33" i="12"/>
  <c r="G33" i="12"/>
  <c r="N32" i="12"/>
  <c r="H32" i="12"/>
  <c r="W30" i="12"/>
  <c r="E30" i="12"/>
  <c r="F30" i="12" s="1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G21" i="12"/>
  <c r="G47" i="12" s="1"/>
  <c r="H21" i="12"/>
  <c r="H47" i="12" s="1"/>
  <c r="I21" i="12"/>
  <c r="I47" i="12" s="1"/>
  <c r="J21" i="12"/>
  <c r="J47" i="12" s="1"/>
  <c r="K21" i="12"/>
  <c r="K47" i="12" s="1"/>
  <c r="L21" i="12"/>
  <c r="L47" i="12" s="1"/>
  <c r="M21" i="12"/>
  <c r="M47" i="12" s="1"/>
  <c r="N21" i="12"/>
  <c r="N47" i="12" s="1"/>
  <c r="O21" i="12"/>
  <c r="O47" i="12" s="1"/>
  <c r="P21" i="12"/>
  <c r="P47" i="12" s="1"/>
  <c r="Q21" i="12"/>
  <c r="Q47" i="12" s="1"/>
  <c r="R21" i="12"/>
  <c r="R47" i="12" s="1"/>
  <c r="S21" i="12"/>
  <c r="S47" i="12" s="1"/>
  <c r="T21" i="12"/>
  <c r="T47" i="12" s="1"/>
  <c r="U21" i="12"/>
  <c r="U47" i="12" s="1"/>
  <c r="V21" i="12"/>
  <c r="V47" i="12" s="1"/>
  <c r="G22" i="12"/>
  <c r="G46" i="12" s="1"/>
  <c r="X46" i="12" s="1"/>
  <c r="H22" i="12"/>
  <c r="H46" i="12" s="1"/>
  <c r="I22" i="12"/>
  <c r="I46" i="12" s="1"/>
  <c r="J22" i="12"/>
  <c r="J46" i="12" s="1"/>
  <c r="J44" i="12" s="1"/>
  <c r="K22" i="12"/>
  <c r="K46" i="12" s="1"/>
  <c r="L22" i="12"/>
  <c r="L46" i="12" s="1"/>
  <c r="L44" i="12" s="1"/>
  <c r="M22" i="12"/>
  <c r="M46" i="12" s="1"/>
  <c r="N22" i="12"/>
  <c r="N46" i="12" s="1"/>
  <c r="O22" i="12"/>
  <c r="O46" i="12" s="1"/>
  <c r="P22" i="12"/>
  <c r="P46" i="12" s="1"/>
  <c r="Q22" i="12"/>
  <c r="Q46" i="12" s="1"/>
  <c r="R22" i="12"/>
  <c r="R46" i="12" s="1"/>
  <c r="S22" i="12"/>
  <c r="S46" i="12" s="1"/>
  <c r="T22" i="12"/>
  <c r="T46" i="12" s="1"/>
  <c r="U22" i="12"/>
  <c r="U46" i="12" s="1"/>
  <c r="V22" i="12"/>
  <c r="V46" i="12" s="1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V7" i="12" l="1"/>
  <c r="P7" i="12"/>
  <c r="N7" i="12"/>
  <c r="H7" i="12"/>
  <c r="I35" i="12"/>
  <c r="Q7" i="12"/>
  <c r="I7" i="12"/>
  <c r="G32" i="12"/>
  <c r="I32" i="12"/>
  <c r="K32" i="12"/>
  <c r="M32" i="12"/>
  <c r="O32" i="12"/>
  <c r="Q32" i="12"/>
  <c r="S32" i="12"/>
  <c r="U32" i="12"/>
  <c r="J32" i="12"/>
  <c r="R32" i="12"/>
  <c r="T32" i="12"/>
  <c r="H35" i="12"/>
  <c r="P35" i="12"/>
  <c r="P52" i="12" s="1"/>
  <c r="O35" i="12"/>
  <c r="T44" i="12"/>
  <c r="R19" i="12"/>
  <c r="J19" i="12"/>
  <c r="R10" i="12"/>
  <c r="J10" i="12"/>
  <c r="Q19" i="12"/>
  <c r="I19" i="12"/>
  <c r="Q10" i="12"/>
  <c r="I10" i="12"/>
  <c r="K35" i="12"/>
  <c r="S35" i="12"/>
  <c r="S52" i="12" s="1"/>
  <c r="N44" i="12"/>
  <c r="U19" i="12"/>
  <c r="M19" i="12"/>
  <c r="U10" i="12"/>
  <c r="M10" i="12"/>
  <c r="O7" i="12"/>
  <c r="G7" i="12"/>
  <c r="G35" i="12"/>
  <c r="G52" i="12" s="1"/>
  <c r="G44" i="12"/>
  <c r="O44" i="12"/>
  <c r="O52" i="12" s="1"/>
  <c r="V44" i="12"/>
  <c r="H44" i="12"/>
  <c r="H52" i="12" s="1"/>
  <c r="P44" i="12"/>
  <c r="S19" i="12"/>
  <c r="K19" i="12"/>
  <c r="S10" i="12"/>
  <c r="K10" i="12"/>
  <c r="U7" i="12"/>
  <c r="M7" i="12"/>
  <c r="Q35" i="12"/>
  <c r="R44" i="12"/>
  <c r="P19" i="12"/>
  <c r="H19" i="12"/>
  <c r="P10" i="12"/>
  <c r="H10" i="12"/>
  <c r="T7" i="12"/>
  <c r="L7" i="12"/>
  <c r="J35" i="12"/>
  <c r="R35" i="12"/>
  <c r="I44" i="12"/>
  <c r="Q44" i="12"/>
  <c r="O19" i="12"/>
  <c r="O10" i="12"/>
  <c r="G10" i="12"/>
  <c r="S7" i="12"/>
  <c r="K7" i="12"/>
  <c r="G19" i="12"/>
  <c r="V19" i="12"/>
  <c r="N19" i="12"/>
  <c r="V10" i="12"/>
  <c r="N10" i="12"/>
  <c r="R7" i="12"/>
  <c r="J7" i="12"/>
  <c r="L35" i="12"/>
  <c r="T35" i="12"/>
  <c r="K44" i="12"/>
  <c r="K52" i="12" s="1"/>
  <c r="S44" i="12"/>
  <c r="T19" i="12"/>
  <c r="L19" i="12"/>
  <c r="T10" i="12"/>
  <c r="L10" i="12"/>
  <c r="N35" i="12"/>
  <c r="N52" i="12" s="1"/>
  <c r="V35" i="12"/>
  <c r="M44" i="12"/>
  <c r="M52" i="12" s="1"/>
  <c r="U44" i="12"/>
  <c r="J52" i="12"/>
  <c r="R52" i="12"/>
  <c r="L52" i="12"/>
  <c r="T52" i="12"/>
  <c r="I52" i="12"/>
  <c r="Q52" i="12"/>
  <c r="U52" i="12"/>
  <c r="H161" i="1"/>
  <c r="H172" i="1" s="1"/>
  <c r="I161" i="1"/>
  <c r="I172" i="1" s="1"/>
  <c r="K161" i="1"/>
  <c r="K172" i="1" s="1"/>
  <c r="L161" i="1"/>
  <c r="L172" i="1" s="1"/>
  <c r="N161" i="1"/>
  <c r="N172" i="1" s="1"/>
  <c r="O161" i="1"/>
  <c r="O172" i="1" s="1"/>
  <c r="Q161" i="1"/>
  <c r="Q172" i="1" s="1"/>
  <c r="R161" i="1"/>
  <c r="R172" i="1" s="1"/>
  <c r="S161" i="1"/>
  <c r="S172" i="1" s="1"/>
  <c r="T161" i="1"/>
  <c r="T172" i="1" s="1"/>
  <c r="H162" i="1"/>
  <c r="H173" i="1" s="1"/>
  <c r="I162" i="1"/>
  <c r="I173" i="1" s="1"/>
  <c r="K162" i="1"/>
  <c r="K173" i="1" s="1"/>
  <c r="L162" i="1"/>
  <c r="L173" i="1" s="1"/>
  <c r="N162" i="1"/>
  <c r="O162" i="1"/>
  <c r="Q162" i="1"/>
  <c r="Q173" i="1" s="1"/>
  <c r="R162" i="1"/>
  <c r="R173" i="1" s="1"/>
  <c r="S162" i="1"/>
  <c r="S173" i="1" s="1"/>
  <c r="T162" i="1"/>
  <c r="T173" i="1" s="1"/>
  <c r="H163" i="1"/>
  <c r="H174" i="1" s="1"/>
  <c r="I163" i="1"/>
  <c r="I174" i="1" s="1"/>
  <c r="K163" i="1"/>
  <c r="K174" i="1" s="1"/>
  <c r="L163" i="1"/>
  <c r="L174" i="1" s="1"/>
  <c r="N163" i="1"/>
  <c r="N174" i="1" s="1"/>
  <c r="O163" i="1"/>
  <c r="O174" i="1" s="1"/>
  <c r="Q163" i="1"/>
  <c r="Q174" i="1" s="1"/>
  <c r="R163" i="1"/>
  <c r="R174" i="1" s="1"/>
  <c r="S163" i="1"/>
  <c r="S174" i="1" s="1"/>
  <c r="T163" i="1"/>
  <c r="T174" i="1" s="1"/>
  <c r="H164" i="1"/>
  <c r="H175" i="1" s="1"/>
  <c r="I164" i="1"/>
  <c r="I175" i="1" s="1"/>
  <c r="K164" i="1"/>
  <c r="K175" i="1" s="1"/>
  <c r="L164" i="1"/>
  <c r="L175" i="1" s="1"/>
  <c r="N164" i="1"/>
  <c r="N175" i="1" s="1"/>
  <c r="O164" i="1"/>
  <c r="O175" i="1" s="1"/>
  <c r="Q164" i="1"/>
  <c r="Q175" i="1" s="1"/>
  <c r="R164" i="1"/>
  <c r="R175" i="1" s="1"/>
  <c r="S164" i="1"/>
  <c r="S175" i="1" s="1"/>
  <c r="T164" i="1"/>
  <c r="T175" i="1" s="1"/>
  <c r="H165" i="1"/>
  <c r="H176" i="1" s="1"/>
  <c r="I165" i="1"/>
  <c r="I176" i="1" s="1"/>
  <c r="K165" i="1"/>
  <c r="K176" i="1" s="1"/>
  <c r="L165" i="1"/>
  <c r="L176" i="1" s="1"/>
  <c r="N165" i="1"/>
  <c r="N176" i="1" s="1"/>
  <c r="O165" i="1"/>
  <c r="O176" i="1" s="1"/>
  <c r="Q165" i="1"/>
  <c r="Q176" i="1" s="1"/>
  <c r="R165" i="1"/>
  <c r="R176" i="1" s="1"/>
  <c r="S165" i="1"/>
  <c r="S176" i="1" s="1"/>
  <c r="T165" i="1"/>
  <c r="T176" i="1" s="1"/>
  <c r="H166" i="1"/>
  <c r="H177" i="1" s="1"/>
  <c r="I166" i="1"/>
  <c r="I177" i="1" s="1"/>
  <c r="K166" i="1"/>
  <c r="K177" i="1" s="1"/>
  <c r="L166" i="1"/>
  <c r="L177" i="1" s="1"/>
  <c r="N166" i="1"/>
  <c r="N177" i="1" s="1"/>
  <c r="O166" i="1"/>
  <c r="O177" i="1" s="1"/>
  <c r="Q166" i="1"/>
  <c r="Q177" i="1" s="1"/>
  <c r="R166" i="1"/>
  <c r="R177" i="1" s="1"/>
  <c r="S166" i="1"/>
  <c r="S177" i="1" s="1"/>
  <c r="T166" i="1"/>
  <c r="T177" i="1" s="1"/>
  <c r="H167" i="1"/>
  <c r="H178" i="1" s="1"/>
  <c r="I167" i="1"/>
  <c r="I178" i="1" s="1"/>
  <c r="K167" i="1"/>
  <c r="K178" i="1" s="1"/>
  <c r="L167" i="1"/>
  <c r="L178" i="1" s="1"/>
  <c r="N167" i="1"/>
  <c r="N178" i="1" s="1"/>
  <c r="O167" i="1"/>
  <c r="O178" i="1" s="1"/>
  <c r="Q167" i="1"/>
  <c r="Q178" i="1" s="1"/>
  <c r="R167" i="1"/>
  <c r="R178" i="1" s="1"/>
  <c r="S167" i="1"/>
  <c r="S178" i="1" s="1"/>
  <c r="T167" i="1"/>
  <c r="T178" i="1" s="1"/>
  <c r="H168" i="1"/>
  <c r="H179" i="1" s="1"/>
  <c r="I168" i="1"/>
  <c r="I179" i="1" s="1"/>
  <c r="K168" i="1"/>
  <c r="K179" i="1" s="1"/>
  <c r="L168" i="1"/>
  <c r="L179" i="1" s="1"/>
  <c r="N168" i="1"/>
  <c r="N179" i="1" s="1"/>
  <c r="O168" i="1"/>
  <c r="O179" i="1" s="1"/>
  <c r="Q168" i="1"/>
  <c r="Q179" i="1" s="1"/>
  <c r="R168" i="1"/>
  <c r="R179" i="1" s="1"/>
  <c r="S168" i="1"/>
  <c r="S179" i="1" s="1"/>
  <c r="T168" i="1"/>
  <c r="T179" i="1" s="1"/>
  <c r="H118" i="1"/>
  <c r="I118" i="1"/>
  <c r="K118" i="1"/>
  <c r="L118" i="1"/>
  <c r="N118" i="1"/>
  <c r="O118" i="1"/>
  <c r="Q118" i="1"/>
  <c r="R118" i="1"/>
  <c r="S118" i="1"/>
  <c r="T118" i="1"/>
  <c r="H76" i="1"/>
  <c r="I76" i="1"/>
  <c r="K76" i="1"/>
  <c r="L76" i="1"/>
  <c r="N76" i="1"/>
  <c r="O76" i="1"/>
  <c r="Q76" i="1"/>
  <c r="R76" i="1"/>
  <c r="S76" i="1"/>
  <c r="T76" i="1"/>
  <c r="H77" i="1"/>
  <c r="I77" i="1"/>
  <c r="I119" i="1" s="1"/>
  <c r="K77" i="1"/>
  <c r="K119" i="1" s="1"/>
  <c r="L77" i="1"/>
  <c r="L119" i="1" s="1"/>
  <c r="N77" i="1"/>
  <c r="O77" i="1"/>
  <c r="Q77" i="1"/>
  <c r="Q119" i="1" s="1"/>
  <c r="R77" i="1"/>
  <c r="R119" i="1" s="1"/>
  <c r="S77" i="1"/>
  <c r="S119" i="1" s="1"/>
  <c r="T77" i="1"/>
  <c r="T119" i="1" s="1"/>
  <c r="H78" i="1"/>
  <c r="H120" i="1" s="1"/>
  <c r="I78" i="1"/>
  <c r="I120" i="1" s="1"/>
  <c r="K78" i="1"/>
  <c r="K120" i="1" s="1"/>
  <c r="L78" i="1"/>
  <c r="L120" i="1" s="1"/>
  <c r="N78" i="1"/>
  <c r="N120" i="1" s="1"/>
  <c r="O78" i="1"/>
  <c r="O120" i="1" s="1"/>
  <c r="Q78" i="1"/>
  <c r="Q120" i="1" s="1"/>
  <c r="R78" i="1"/>
  <c r="R120" i="1" s="1"/>
  <c r="S78" i="1"/>
  <c r="S120" i="1" s="1"/>
  <c r="T78" i="1"/>
  <c r="T120" i="1" s="1"/>
  <c r="H79" i="1"/>
  <c r="H121" i="1" s="1"/>
  <c r="I79" i="1"/>
  <c r="I121" i="1" s="1"/>
  <c r="K79" i="1"/>
  <c r="K121" i="1" s="1"/>
  <c r="L79" i="1"/>
  <c r="L121" i="1" s="1"/>
  <c r="N79" i="1"/>
  <c r="N121" i="1" s="1"/>
  <c r="O79" i="1"/>
  <c r="O121" i="1" s="1"/>
  <c r="Q79" i="1"/>
  <c r="Q121" i="1" s="1"/>
  <c r="R79" i="1"/>
  <c r="R121" i="1" s="1"/>
  <c r="S79" i="1"/>
  <c r="S121" i="1" s="1"/>
  <c r="T79" i="1"/>
  <c r="T121" i="1" s="1"/>
  <c r="H80" i="1"/>
  <c r="H122" i="1" s="1"/>
  <c r="I80" i="1"/>
  <c r="I122" i="1" s="1"/>
  <c r="K80" i="1"/>
  <c r="K122" i="1" s="1"/>
  <c r="L80" i="1"/>
  <c r="L122" i="1" s="1"/>
  <c r="N80" i="1"/>
  <c r="N122" i="1" s="1"/>
  <c r="O80" i="1"/>
  <c r="O122" i="1" s="1"/>
  <c r="Q80" i="1"/>
  <c r="Q122" i="1" s="1"/>
  <c r="R80" i="1"/>
  <c r="R122" i="1" s="1"/>
  <c r="S80" i="1"/>
  <c r="S122" i="1" s="1"/>
  <c r="T80" i="1"/>
  <c r="T122" i="1" s="1"/>
  <c r="H81" i="1"/>
  <c r="H123" i="1" s="1"/>
  <c r="I81" i="1"/>
  <c r="I123" i="1" s="1"/>
  <c r="K81" i="1"/>
  <c r="K123" i="1" s="1"/>
  <c r="L81" i="1"/>
  <c r="L123" i="1" s="1"/>
  <c r="N81" i="1"/>
  <c r="N123" i="1" s="1"/>
  <c r="O81" i="1"/>
  <c r="O123" i="1" s="1"/>
  <c r="Q81" i="1"/>
  <c r="Q123" i="1" s="1"/>
  <c r="R81" i="1"/>
  <c r="R123" i="1" s="1"/>
  <c r="S81" i="1"/>
  <c r="S123" i="1" s="1"/>
  <c r="T81" i="1"/>
  <c r="T123" i="1" s="1"/>
  <c r="H82" i="1"/>
  <c r="H124" i="1" s="1"/>
  <c r="I82" i="1"/>
  <c r="I124" i="1" s="1"/>
  <c r="K82" i="1"/>
  <c r="K124" i="1" s="1"/>
  <c r="L82" i="1"/>
  <c r="L124" i="1" s="1"/>
  <c r="N82" i="1"/>
  <c r="N124" i="1" s="1"/>
  <c r="O82" i="1"/>
  <c r="O124" i="1" s="1"/>
  <c r="Q82" i="1"/>
  <c r="Q124" i="1" s="1"/>
  <c r="R82" i="1"/>
  <c r="R124" i="1" s="1"/>
  <c r="S82" i="1"/>
  <c r="S124" i="1" s="1"/>
  <c r="T82" i="1"/>
  <c r="T124" i="1" s="1"/>
  <c r="H83" i="1"/>
  <c r="H125" i="1" s="1"/>
  <c r="I83" i="1"/>
  <c r="I125" i="1" s="1"/>
  <c r="K83" i="1"/>
  <c r="K125" i="1" s="1"/>
  <c r="L83" i="1"/>
  <c r="L125" i="1" s="1"/>
  <c r="N83" i="1"/>
  <c r="N125" i="1" s="1"/>
  <c r="O83" i="1"/>
  <c r="O125" i="1" s="1"/>
  <c r="Q83" i="1"/>
  <c r="Q125" i="1" s="1"/>
  <c r="R83" i="1"/>
  <c r="R125" i="1" s="1"/>
  <c r="S83" i="1"/>
  <c r="S125" i="1" s="1"/>
  <c r="T83" i="1"/>
  <c r="T125" i="1" s="1"/>
  <c r="H84" i="1"/>
  <c r="H126" i="1" s="1"/>
  <c r="I84" i="1"/>
  <c r="I126" i="1" s="1"/>
  <c r="K84" i="1"/>
  <c r="K126" i="1" s="1"/>
  <c r="L84" i="1"/>
  <c r="L126" i="1" s="1"/>
  <c r="N84" i="1"/>
  <c r="N126" i="1" s="1"/>
  <c r="O84" i="1"/>
  <c r="O126" i="1" s="1"/>
  <c r="Q84" i="1"/>
  <c r="Q126" i="1" s="1"/>
  <c r="R84" i="1"/>
  <c r="R126" i="1" s="1"/>
  <c r="S84" i="1"/>
  <c r="S126" i="1" s="1"/>
  <c r="T84" i="1"/>
  <c r="T126" i="1" s="1"/>
  <c r="H85" i="1"/>
  <c r="H127" i="1" s="1"/>
  <c r="I85" i="1"/>
  <c r="I127" i="1" s="1"/>
  <c r="K85" i="1"/>
  <c r="K127" i="1" s="1"/>
  <c r="L85" i="1"/>
  <c r="L127" i="1" s="1"/>
  <c r="N85" i="1"/>
  <c r="N127" i="1" s="1"/>
  <c r="O85" i="1"/>
  <c r="O127" i="1" s="1"/>
  <c r="Q85" i="1"/>
  <c r="Q127" i="1" s="1"/>
  <c r="R85" i="1"/>
  <c r="R127" i="1" s="1"/>
  <c r="S85" i="1"/>
  <c r="S127" i="1" s="1"/>
  <c r="T85" i="1"/>
  <c r="T127" i="1" s="1"/>
  <c r="H86" i="1"/>
  <c r="H128" i="1" s="1"/>
  <c r="I86" i="1"/>
  <c r="I128" i="1" s="1"/>
  <c r="K86" i="1"/>
  <c r="K128" i="1" s="1"/>
  <c r="L86" i="1"/>
  <c r="L128" i="1" s="1"/>
  <c r="N86" i="1"/>
  <c r="N128" i="1" s="1"/>
  <c r="O86" i="1"/>
  <c r="O128" i="1" s="1"/>
  <c r="Q86" i="1"/>
  <c r="Q128" i="1" s="1"/>
  <c r="R86" i="1"/>
  <c r="R128" i="1" s="1"/>
  <c r="S86" i="1"/>
  <c r="S128" i="1" s="1"/>
  <c r="T86" i="1"/>
  <c r="T128" i="1" s="1"/>
  <c r="H87" i="1"/>
  <c r="H129" i="1" s="1"/>
  <c r="I87" i="1"/>
  <c r="I129" i="1" s="1"/>
  <c r="K87" i="1"/>
  <c r="K129" i="1" s="1"/>
  <c r="L87" i="1"/>
  <c r="L129" i="1" s="1"/>
  <c r="N87" i="1"/>
  <c r="N129" i="1" s="1"/>
  <c r="O87" i="1"/>
  <c r="O129" i="1" s="1"/>
  <c r="Q87" i="1"/>
  <c r="Q129" i="1" s="1"/>
  <c r="R87" i="1"/>
  <c r="R129" i="1" s="1"/>
  <c r="S87" i="1"/>
  <c r="S129" i="1" s="1"/>
  <c r="T87" i="1"/>
  <c r="T129" i="1" s="1"/>
  <c r="H88" i="1"/>
  <c r="H130" i="1" s="1"/>
  <c r="I88" i="1"/>
  <c r="I130" i="1" s="1"/>
  <c r="K88" i="1"/>
  <c r="K130" i="1" s="1"/>
  <c r="L88" i="1"/>
  <c r="L130" i="1" s="1"/>
  <c r="N88" i="1"/>
  <c r="N130" i="1" s="1"/>
  <c r="O88" i="1"/>
  <c r="O130" i="1" s="1"/>
  <c r="Q88" i="1"/>
  <c r="Q130" i="1" s="1"/>
  <c r="R88" i="1"/>
  <c r="R130" i="1" s="1"/>
  <c r="S88" i="1"/>
  <c r="S130" i="1" s="1"/>
  <c r="T88" i="1"/>
  <c r="T130" i="1" s="1"/>
  <c r="H89" i="1"/>
  <c r="H131" i="1" s="1"/>
  <c r="I89" i="1"/>
  <c r="I131" i="1" s="1"/>
  <c r="K89" i="1"/>
  <c r="K131" i="1" s="1"/>
  <c r="L89" i="1"/>
  <c r="L131" i="1" s="1"/>
  <c r="N89" i="1"/>
  <c r="N131" i="1" s="1"/>
  <c r="O89" i="1"/>
  <c r="O131" i="1" s="1"/>
  <c r="Q89" i="1"/>
  <c r="Q131" i="1" s="1"/>
  <c r="R89" i="1"/>
  <c r="R131" i="1" s="1"/>
  <c r="S89" i="1"/>
  <c r="S131" i="1" s="1"/>
  <c r="T89" i="1"/>
  <c r="T131" i="1" s="1"/>
  <c r="H90" i="1"/>
  <c r="H132" i="1" s="1"/>
  <c r="I90" i="1"/>
  <c r="I132" i="1" s="1"/>
  <c r="K90" i="1"/>
  <c r="K132" i="1" s="1"/>
  <c r="L90" i="1"/>
  <c r="L132" i="1" s="1"/>
  <c r="N90" i="1"/>
  <c r="N132" i="1" s="1"/>
  <c r="O90" i="1"/>
  <c r="O132" i="1" s="1"/>
  <c r="Q90" i="1"/>
  <c r="Q132" i="1" s="1"/>
  <c r="R90" i="1"/>
  <c r="R132" i="1" s="1"/>
  <c r="S90" i="1"/>
  <c r="S132" i="1" s="1"/>
  <c r="T90" i="1"/>
  <c r="T132" i="1" s="1"/>
  <c r="H91" i="1"/>
  <c r="H133" i="1" s="1"/>
  <c r="I91" i="1"/>
  <c r="I133" i="1" s="1"/>
  <c r="K91" i="1"/>
  <c r="K133" i="1" s="1"/>
  <c r="L91" i="1"/>
  <c r="L133" i="1" s="1"/>
  <c r="N91" i="1"/>
  <c r="N133" i="1" s="1"/>
  <c r="O91" i="1"/>
  <c r="O133" i="1" s="1"/>
  <c r="Q91" i="1"/>
  <c r="Q133" i="1" s="1"/>
  <c r="R91" i="1"/>
  <c r="R133" i="1" s="1"/>
  <c r="S91" i="1"/>
  <c r="S133" i="1" s="1"/>
  <c r="T91" i="1"/>
  <c r="T133" i="1" s="1"/>
  <c r="H92" i="1"/>
  <c r="H134" i="1" s="1"/>
  <c r="I92" i="1"/>
  <c r="I134" i="1" s="1"/>
  <c r="K92" i="1"/>
  <c r="K134" i="1" s="1"/>
  <c r="L92" i="1"/>
  <c r="L134" i="1" s="1"/>
  <c r="N92" i="1"/>
  <c r="N134" i="1" s="1"/>
  <c r="O92" i="1"/>
  <c r="O134" i="1" s="1"/>
  <c r="Q92" i="1"/>
  <c r="Q134" i="1" s="1"/>
  <c r="R92" i="1"/>
  <c r="R134" i="1" s="1"/>
  <c r="S92" i="1"/>
  <c r="S134" i="1" s="1"/>
  <c r="T92" i="1"/>
  <c r="T134" i="1" s="1"/>
  <c r="H94" i="1"/>
  <c r="I94" i="1"/>
  <c r="K94" i="1"/>
  <c r="L94" i="1"/>
  <c r="N94" i="1"/>
  <c r="O94" i="1"/>
  <c r="Q94" i="1"/>
  <c r="R94" i="1"/>
  <c r="S94" i="1"/>
  <c r="T94" i="1"/>
  <c r="H95" i="1"/>
  <c r="I95" i="1"/>
  <c r="K95" i="1"/>
  <c r="L95" i="1"/>
  <c r="N95" i="1"/>
  <c r="O95" i="1"/>
  <c r="Q95" i="1"/>
  <c r="R95" i="1"/>
  <c r="S95" i="1"/>
  <c r="T95" i="1"/>
  <c r="H96" i="1"/>
  <c r="I96" i="1"/>
  <c r="K96" i="1"/>
  <c r="L96" i="1"/>
  <c r="N96" i="1"/>
  <c r="O96" i="1"/>
  <c r="Q96" i="1"/>
  <c r="R96" i="1"/>
  <c r="S96" i="1"/>
  <c r="T96" i="1"/>
  <c r="H97" i="1"/>
  <c r="I97" i="1"/>
  <c r="K97" i="1"/>
  <c r="L97" i="1"/>
  <c r="N97" i="1"/>
  <c r="O97" i="1"/>
  <c r="Q97" i="1"/>
  <c r="R97" i="1"/>
  <c r="S97" i="1"/>
  <c r="T97" i="1"/>
  <c r="H99" i="1"/>
  <c r="I99" i="1"/>
  <c r="K99" i="1"/>
  <c r="L99" i="1"/>
  <c r="N99" i="1"/>
  <c r="O99" i="1"/>
  <c r="Q99" i="1"/>
  <c r="R99" i="1"/>
  <c r="S99" i="1"/>
  <c r="T99" i="1"/>
  <c r="H100" i="1"/>
  <c r="I100" i="1"/>
  <c r="K100" i="1"/>
  <c r="L100" i="1"/>
  <c r="N100" i="1"/>
  <c r="O100" i="1"/>
  <c r="Q100" i="1"/>
  <c r="R100" i="1"/>
  <c r="S100" i="1"/>
  <c r="T100" i="1"/>
  <c r="H101" i="1"/>
  <c r="I101" i="1"/>
  <c r="K101" i="1"/>
  <c r="L101" i="1"/>
  <c r="N101" i="1"/>
  <c r="O101" i="1"/>
  <c r="Q101" i="1"/>
  <c r="R101" i="1"/>
  <c r="S101" i="1"/>
  <c r="T101" i="1"/>
  <c r="H102" i="1"/>
  <c r="I102" i="1"/>
  <c r="K102" i="1"/>
  <c r="L102" i="1"/>
  <c r="N102" i="1"/>
  <c r="O102" i="1"/>
  <c r="Q102" i="1"/>
  <c r="R102" i="1"/>
  <c r="S102" i="1"/>
  <c r="T102" i="1"/>
  <c r="H103" i="1"/>
  <c r="I103" i="1"/>
  <c r="K103" i="1"/>
  <c r="L103" i="1"/>
  <c r="N103" i="1"/>
  <c r="O103" i="1"/>
  <c r="Q103" i="1"/>
  <c r="R103" i="1"/>
  <c r="S103" i="1"/>
  <c r="T103" i="1"/>
  <c r="H104" i="1"/>
  <c r="I104" i="1"/>
  <c r="K104" i="1"/>
  <c r="L104" i="1"/>
  <c r="N104" i="1"/>
  <c r="O104" i="1"/>
  <c r="Q104" i="1"/>
  <c r="R104" i="1"/>
  <c r="S104" i="1"/>
  <c r="T104" i="1"/>
  <c r="H105" i="1"/>
  <c r="I105" i="1"/>
  <c r="K105" i="1"/>
  <c r="L105" i="1"/>
  <c r="N105" i="1"/>
  <c r="O105" i="1"/>
  <c r="Q105" i="1"/>
  <c r="R105" i="1"/>
  <c r="S105" i="1"/>
  <c r="T105" i="1"/>
  <c r="H106" i="1"/>
  <c r="I106" i="1"/>
  <c r="K106" i="1"/>
  <c r="L106" i="1"/>
  <c r="N106" i="1"/>
  <c r="O106" i="1"/>
  <c r="Q106" i="1"/>
  <c r="R106" i="1"/>
  <c r="S106" i="1"/>
  <c r="T106" i="1"/>
  <c r="H107" i="1"/>
  <c r="I107" i="1"/>
  <c r="K107" i="1"/>
  <c r="L107" i="1"/>
  <c r="N107" i="1"/>
  <c r="O107" i="1"/>
  <c r="Q107" i="1"/>
  <c r="R107" i="1"/>
  <c r="S107" i="1"/>
  <c r="T107" i="1"/>
  <c r="H108" i="1"/>
  <c r="I108" i="1"/>
  <c r="K108" i="1"/>
  <c r="L108" i="1"/>
  <c r="N108" i="1"/>
  <c r="O108" i="1"/>
  <c r="Q108" i="1"/>
  <c r="R108" i="1"/>
  <c r="S108" i="1"/>
  <c r="T108" i="1"/>
  <c r="H109" i="1"/>
  <c r="I109" i="1"/>
  <c r="K109" i="1"/>
  <c r="L109" i="1"/>
  <c r="N109" i="1"/>
  <c r="O109" i="1"/>
  <c r="Q109" i="1"/>
  <c r="R109" i="1"/>
  <c r="S109" i="1"/>
  <c r="T109" i="1"/>
  <c r="H110" i="1"/>
  <c r="I110" i="1"/>
  <c r="K110" i="1"/>
  <c r="L110" i="1"/>
  <c r="N110" i="1"/>
  <c r="O110" i="1"/>
  <c r="Q110" i="1"/>
  <c r="R110" i="1"/>
  <c r="S110" i="1"/>
  <c r="T110" i="1"/>
  <c r="H111" i="1"/>
  <c r="I111" i="1"/>
  <c r="K111" i="1"/>
  <c r="L111" i="1"/>
  <c r="N111" i="1"/>
  <c r="O111" i="1"/>
  <c r="Q111" i="1"/>
  <c r="R111" i="1"/>
  <c r="S111" i="1"/>
  <c r="T111" i="1"/>
  <c r="H112" i="1"/>
  <c r="I112" i="1"/>
  <c r="K112" i="1"/>
  <c r="L112" i="1"/>
  <c r="N112" i="1"/>
  <c r="O112" i="1"/>
  <c r="Q112" i="1"/>
  <c r="R112" i="1"/>
  <c r="S112" i="1"/>
  <c r="T112" i="1"/>
  <c r="H113" i="1"/>
  <c r="I113" i="1"/>
  <c r="K113" i="1"/>
  <c r="L113" i="1"/>
  <c r="N113" i="1"/>
  <c r="O113" i="1"/>
  <c r="Q113" i="1"/>
  <c r="R113" i="1"/>
  <c r="S113" i="1"/>
  <c r="T113" i="1"/>
  <c r="H114" i="1"/>
  <c r="I114" i="1"/>
  <c r="K114" i="1"/>
  <c r="L114" i="1"/>
  <c r="N114" i="1"/>
  <c r="O114" i="1"/>
  <c r="Q114" i="1"/>
  <c r="R114" i="1"/>
  <c r="S114" i="1"/>
  <c r="T114" i="1"/>
  <c r="H61" i="1"/>
  <c r="I61" i="1"/>
  <c r="K61" i="1"/>
  <c r="L61" i="1"/>
  <c r="N61" i="1"/>
  <c r="O61" i="1"/>
  <c r="Q61" i="1"/>
  <c r="R61" i="1"/>
  <c r="S61" i="1"/>
  <c r="T61" i="1"/>
  <c r="H62" i="1"/>
  <c r="I62" i="1"/>
  <c r="K62" i="1"/>
  <c r="L62" i="1"/>
  <c r="N62" i="1"/>
  <c r="O62" i="1"/>
  <c r="Q62" i="1"/>
  <c r="R62" i="1"/>
  <c r="S62" i="1"/>
  <c r="T62" i="1"/>
  <c r="H63" i="1"/>
  <c r="I63" i="1"/>
  <c r="K63" i="1"/>
  <c r="L63" i="1"/>
  <c r="N63" i="1"/>
  <c r="O63" i="1"/>
  <c r="Q63" i="1"/>
  <c r="R63" i="1"/>
  <c r="S63" i="1"/>
  <c r="T63" i="1"/>
  <c r="H64" i="1"/>
  <c r="I64" i="1"/>
  <c r="K64" i="1"/>
  <c r="L64" i="1"/>
  <c r="N64" i="1"/>
  <c r="O64" i="1"/>
  <c r="Q64" i="1"/>
  <c r="R64" i="1"/>
  <c r="S64" i="1"/>
  <c r="T64" i="1"/>
  <c r="H66" i="1"/>
  <c r="I66" i="1"/>
  <c r="K66" i="1"/>
  <c r="L66" i="1"/>
  <c r="N66" i="1"/>
  <c r="O66" i="1"/>
  <c r="Q66" i="1"/>
  <c r="R66" i="1"/>
  <c r="S66" i="1"/>
  <c r="T66" i="1"/>
  <c r="H67" i="1"/>
  <c r="I67" i="1"/>
  <c r="K67" i="1"/>
  <c r="L67" i="1"/>
  <c r="N67" i="1"/>
  <c r="O67" i="1"/>
  <c r="Q67" i="1"/>
  <c r="R67" i="1"/>
  <c r="S67" i="1"/>
  <c r="T67" i="1"/>
  <c r="H7" i="1"/>
  <c r="H31" i="1" s="1"/>
  <c r="I7" i="1"/>
  <c r="I31" i="1" s="1"/>
  <c r="K7" i="1"/>
  <c r="K31" i="1" s="1"/>
  <c r="L7" i="1"/>
  <c r="L31" i="1" s="1"/>
  <c r="N7" i="1"/>
  <c r="N31" i="1" s="1"/>
  <c r="O7" i="1"/>
  <c r="O31" i="1" s="1"/>
  <c r="Q7" i="1"/>
  <c r="Q31" i="1" s="1"/>
  <c r="R7" i="1"/>
  <c r="R31" i="1" s="1"/>
  <c r="S7" i="1"/>
  <c r="S31" i="1" s="1"/>
  <c r="T7" i="1"/>
  <c r="T31" i="1" s="1"/>
  <c r="H8" i="1"/>
  <c r="H32" i="1" s="1"/>
  <c r="I8" i="1"/>
  <c r="I32" i="1" s="1"/>
  <c r="K8" i="1"/>
  <c r="K32" i="1" s="1"/>
  <c r="L8" i="1"/>
  <c r="L32" i="1" s="1"/>
  <c r="N8" i="1"/>
  <c r="N32" i="1" s="1"/>
  <c r="O8" i="1"/>
  <c r="O32" i="1" s="1"/>
  <c r="Q8" i="1"/>
  <c r="Q32" i="1" s="1"/>
  <c r="R8" i="1"/>
  <c r="R32" i="1" s="1"/>
  <c r="S8" i="1"/>
  <c r="S32" i="1" s="1"/>
  <c r="T8" i="1"/>
  <c r="T32" i="1" s="1"/>
  <c r="H9" i="1"/>
  <c r="H33" i="1" s="1"/>
  <c r="I9" i="1"/>
  <c r="I33" i="1" s="1"/>
  <c r="K9" i="1"/>
  <c r="K33" i="1" s="1"/>
  <c r="L9" i="1"/>
  <c r="L33" i="1" s="1"/>
  <c r="N9" i="1"/>
  <c r="N33" i="1" s="1"/>
  <c r="O9" i="1"/>
  <c r="O33" i="1" s="1"/>
  <c r="Q9" i="1"/>
  <c r="Q33" i="1" s="1"/>
  <c r="R9" i="1"/>
  <c r="R33" i="1" s="1"/>
  <c r="S9" i="1"/>
  <c r="S33" i="1" s="1"/>
  <c r="T9" i="1"/>
  <c r="T33" i="1" s="1"/>
  <c r="H10" i="1"/>
  <c r="H34" i="1" s="1"/>
  <c r="I10" i="1"/>
  <c r="I34" i="1" s="1"/>
  <c r="K10" i="1"/>
  <c r="K34" i="1" s="1"/>
  <c r="L10" i="1"/>
  <c r="L34" i="1" s="1"/>
  <c r="N10" i="1"/>
  <c r="N34" i="1" s="1"/>
  <c r="O10" i="1"/>
  <c r="O34" i="1" s="1"/>
  <c r="Q10" i="1"/>
  <c r="Q34" i="1" s="1"/>
  <c r="R10" i="1"/>
  <c r="R34" i="1" s="1"/>
  <c r="S10" i="1"/>
  <c r="S34" i="1" s="1"/>
  <c r="T10" i="1"/>
  <c r="T34" i="1" s="1"/>
  <c r="H11" i="1"/>
  <c r="H35" i="1" s="1"/>
  <c r="I11" i="1"/>
  <c r="I35" i="1" s="1"/>
  <c r="K11" i="1"/>
  <c r="K35" i="1" s="1"/>
  <c r="L11" i="1"/>
  <c r="L35" i="1" s="1"/>
  <c r="N11" i="1"/>
  <c r="N35" i="1" s="1"/>
  <c r="O11" i="1"/>
  <c r="O35" i="1" s="1"/>
  <c r="Q11" i="1"/>
  <c r="Q35" i="1" s="1"/>
  <c r="R11" i="1"/>
  <c r="R35" i="1" s="1"/>
  <c r="S11" i="1"/>
  <c r="S35" i="1" s="1"/>
  <c r="T11" i="1"/>
  <c r="T35" i="1" s="1"/>
  <c r="H12" i="1"/>
  <c r="H36" i="1" s="1"/>
  <c r="I12" i="1"/>
  <c r="I36" i="1" s="1"/>
  <c r="K12" i="1"/>
  <c r="K36" i="1" s="1"/>
  <c r="L12" i="1"/>
  <c r="L36" i="1" s="1"/>
  <c r="N12" i="1"/>
  <c r="N36" i="1" s="1"/>
  <c r="O12" i="1"/>
  <c r="O36" i="1" s="1"/>
  <c r="Q12" i="1"/>
  <c r="Q36" i="1" s="1"/>
  <c r="R12" i="1"/>
  <c r="R36" i="1" s="1"/>
  <c r="S12" i="1"/>
  <c r="S36" i="1" s="1"/>
  <c r="T12" i="1"/>
  <c r="T36" i="1" s="1"/>
  <c r="H13" i="1"/>
  <c r="H37" i="1" s="1"/>
  <c r="I13" i="1"/>
  <c r="I37" i="1" s="1"/>
  <c r="K13" i="1"/>
  <c r="K37" i="1" s="1"/>
  <c r="L13" i="1"/>
  <c r="L37" i="1" s="1"/>
  <c r="N13" i="1"/>
  <c r="N37" i="1" s="1"/>
  <c r="O13" i="1"/>
  <c r="O37" i="1" s="1"/>
  <c r="Q13" i="1"/>
  <c r="Q37" i="1" s="1"/>
  <c r="R13" i="1"/>
  <c r="R37" i="1" s="1"/>
  <c r="S13" i="1"/>
  <c r="S37" i="1" s="1"/>
  <c r="T13" i="1"/>
  <c r="T37" i="1" s="1"/>
  <c r="H14" i="1"/>
  <c r="H38" i="1" s="1"/>
  <c r="I14" i="1"/>
  <c r="I38" i="1" s="1"/>
  <c r="K14" i="1"/>
  <c r="K38" i="1" s="1"/>
  <c r="L14" i="1"/>
  <c r="L38" i="1" s="1"/>
  <c r="N14" i="1"/>
  <c r="N38" i="1" s="1"/>
  <c r="O14" i="1"/>
  <c r="O38" i="1" s="1"/>
  <c r="Q14" i="1"/>
  <c r="Q38" i="1" s="1"/>
  <c r="R14" i="1"/>
  <c r="R38" i="1" s="1"/>
  <c r="S14" i="1"/>
  <c r="S38" i="1" s="1"/>
  <c r="T14" i="1"/>
  <c r="T38" i="1" s="1"/>
  <c r="H15" i="1"/>
  <c r="H39" i="1" s="1"/>
  <c r="I15" i="1"/>
  <c r="I39" i="1" s="1"/>
  <c r="K15" i="1"/>
  <c r="K39" i="1" s="1"/>
  <c r="L15" i="1"/>
  <c r="L39" i="1" s="1"/>
  <c r="N15" i="1"/>
  <c r="N39" i="1" s="1"/>
  <c r="O15" i="1"/>
  <c r="O39" i="1" s="1"/>
  <c r="Q15" i="1"/>
  <c r="Q39" i="1" s="1"/>
  <c r="R15" i="1"/>
  <c r="R39" i="1" s="1"/>
  <c r="S15" i="1"/>
  <c r="S39" i="1" s="1"/>
  <c r="T15" i="1"/>
  <c r="T39" i="1" s="1"/>
  <c r="H16" i="1"/>
  <c r="H40" i="1" s="1"/>
  <c r="I16" i="1"/>
  <c r="I40" i="1" s="1"/>
  <c r="K16" i="1"/>
  <c r="K40" i="1" s="1"/>
  <c r="L16" i="1"/>
  <c r="L40" i="1" s="1"/>
  <c r="N16" i="1"/>
  <c r="N40" i="1" s="1"/>
  <c r="O16" i="1"/>
  <c r="O40" i="1" s="1"/>
  <c r="Q16" i="1"/>
  <c r="Q40" i="1" s="1"/>
  <c r="R16" i="1"/>
  <c r="R40" i="1" s="1"/>
  <c r="S16" i="1"/>
  <c r="S40" i="1" s="1"/>
  <c r="T16" i="1"/>
  <c r="T40" i="1" s="1"/>
  <c r="H17" i="1"/>
  <c r="H41" i="1" s="1"/>
  <c r="I17" i="1"/>
  <c r="I41" i="1" s="1"/>
  <c r="K17" i="1"/>
  <c r="K41" i="1" s="1"/>
  <c r="L17" i="1"/>
  <c r="L41" i="1" s="1"/>
  <c r="N17" i="1"/>
  <c r="N41" i="1" s="1"/>
  <c r="O17" i="1"/>
  <c r="O41" i="1" s="1"/>
  <c r="Q17" i="1"/>
  <c r="Q41" i="1" s="1"/>
  <c r="R17" i="1"/>
  <c r="R41" i="1" s="1"/>
  <c r="S17" i="1"/>
  <c r="S41" i="1" s="1"/>
  <c r="T17" i="1"/>
  <c r="T41" i="1" s="1"/>
  <c r="H18" i="1"/>
  <c r="H42" i="1" s="1"/>
  <c r="I18" i="1"/>
  <c r="I42" i="1" s="1"/>
  <c r="K18" i="1"/>
  <c r="K42" i="1" s="1"/>
  <c r="L18" i="1"/>
  <c r="L42" i="1" s="1"/>
  <c r="N18" i="1"/>
  <c r="N42" i="1" s="1"/>
  <c r="O18" i="1"/>
  <c r="O42" i="1" s="1"/>
  <c r="Q18" i="1"/>
  <c r="Q42" i="1" s="1"/>
  <c r="R18" i="1"/>
  <c r="R42" i="1" s="1"/>
  <c r="S18" i="1"/>
  <c r="S42" i="1" s="1"/>
  <c r="T18" i="1"/>
  <c r="T42" i="1" s="1"/>
  <c r="H20" i="1"/>
  <c r="H44" i="1" s="1"/>
  <c r="I20" i="1"/>
  <c r="I44" i="1" s="1"/>
  <c r="K20" i="1"/>
  <c r="K44" i="1" s="1"/>
  <c r="L20" i="1"/>
  <c r="L44" i="1" s="1"/>
  <c r="N20" i="1"/>
  <c r="N44" i="1" s="1"/>
  <c r="O20" i="1"/>
  <c r="O44" i="1" s="1"/>
  <c r="Q20" i="1"/>
  <c r="Q44" i="1" s="1"/>
  <c r="R20" i="1"/>
  <c r="R44" i="1" s="1"/>
  <c r="S20" i="1"/>
  <c r="S44" i="1" s="1"/>
  <c r="T20" i="1"/>
  <c r="T44" i="1" s="1"/>
  <c r="H21" i="1"/>
  <c r="H46" i="1" s="1"/>
  <c r="I21" i="1"/>
  <c r="I46" i="1" s="1"/>
  <c r="K21" i="1"/>
  <c r="K46" i="1" s="1"/>
  <c r="L21" i="1"/>
  <c r="L46" i="1" s="1"/>
  <c r="N21" i="1"/>
  <c r="N46" i="1" s="1"/>
  <c r="O21" i="1"/>
  <c r="O46" i="1" s="1"/>
  <c r="Q21" i="1"/>
  <c r="Q46" i="1" s="1"/>
  <c r="R21" i="1"/>
  <c r="R46" i="1" s="1"/>
  <c r="S21" i="1"/>
  <c r="S46" i="1" s="1"/>
  <c r="T21" i="1"/>
  <c r="T46" i="1" s="1"/>
  <c r="H22" i="1"/>
  <c r="H45" i="1" s="1"/>
  <c r="I22" i="1"/>
  <c r="I45" i="1" s="1"/>
  <c r="K22" i="1"/>
  <c r="K45" i="1" s="1"/>
  <c r="L22" i="1"/>
  <c r="L45" i="1" s="1"/>
  <c r="N22" i="1"/>
  <c r="N45" i="1" s="1"/>
  <c r="O22" i="1"/>
  <c r="O45" i="1" s="1"/>
  <c r="Q22" i="1"/>
  <c r="Q45" i="1" s="1"/>
  <c r="R22" i="1"/>
  <c r="R45" i="1" s="1"/>
  <c r="S22" i="1"/>
  <c r="S45" i="1" s="1"/>
  <c r="T22" i="1"/>
  <c r="T45" i="1" s="1"/>
  <c r="H23" i="1"/>
  <c r="H47" i="1" s="1"/>
  <c r="I23" i="1"/>
  <c r="I47" i="1" s="1"/>
  <c r="K23" i="1"/>
  <c r="K47" i="1" s="1"/>
  <c r="L23" i="1"/>
  <c r="L47" i="1" s="1"/>
  <c r="N23" i="1"/>
  <c r="N47" i="1" s="1"/>
  <c r="O23" i="1"/>
  <c r="O47" i="1" s="1"/>
  <c r="Q23" i="1"/>
  <c r="Q47" i="1" s="1"/>
  <c r="R23" i="1"/>
  <c r="R47" i="1" s="1"/>
  <c r="S23" i="1"/>
  <c r="S47" i="1" s="1"/>
  <c r="T23" i="1"/>
  <c r="T47" i="1" s="1"/>
  <c r="H24" i="1"/>
  <c r="H48" i="1" s="1"/>
  <c r="I24" i="1"/>
  <c r="I48" i="1" s="1"/>
  <c r="K24" i="1"/>
  <c r="K48" i="1" s="1"/>
  <c r="L24" i="1"/>
  <c r="L48" i="1" s="1"/>
  <c r="N24" i="1"/>
  <c r="N48" i="1" s="1"/>
  <c r="O24" i="1"/>
  <c r="O48" i="1" s="1"/>
  <c r="Q24" i="1"/>
  <c r="Q48" i="1" s="1"/>
  <c r="R24" i="1"/>
  <c r="R48" i="1" s="1"/>
  <c r="S24" i="1"/>
  <c r="S48" i="1" s="1"/>
  <c r="T24" i="1"/>
  <c r="T48" i="1" s="1"/>
  <c r="H25" i="1"/>
  <c r="H49" i="1" s="1"/>
  <c r="I25" i="1"/>
  <c r="I49" i="1" s="1"/>
  <c r="K25" i="1"/>
  <c r="K49" i="1" s="1"/>
  <c r="L25" i="1"/>
  <c r="L49" i="1" s="1"/>
  <c r="N25" i="1"/>
  <c r="N49" i="1" s="1"/>
  <c r="O25" i="1"/>
  <c r="O49" i="1" s="1"/>
  <c r="Q25" i="1"/>
  <c r="Q49" i="1" s="1"/>
  <c r="R25" i="1"/>
  <c r="R49" i="1" s="1"/>
  <c r="S25" i="1"/>
  <c r="S49" i="1" s="1"/>
  <c r="T25" i="1"/>
  <c r="T49" i="1" s="1"/>
  <c r="H26" i="1"/>
  <c r="H50" i="1" s="1"/>
  <c r="I26" i="1"/>
  <c r="I50" i="1" s="1"/>
  <c r="K26" i="1"/>
  <c r="K50" i="1" s="1"/>
  <c r="L26" i="1"/>
  <c r="L50" i="1" s="1"/>
  <c r="N26" i="1"/>
  <c r="N50" i="1" s="1"/>
  <c r="O26" i="1"/>
  <c r="O50" i="1" s="1"/>
  <c r="Q26" i="1"/>
  <c r="Q50" i="1" s="1"/>
  <c r="R26" i="1"/>
  <c r="R50" i="1" s="1"/>
  <c r="S26" i="1"/>
  <c r="S50" i="1" s="1"/>
  <c r="T26" i="1"/>
  <c r="T50" i="1" s="1"/>
  <c r="H27" i="1"/>
  <c r="H51" i="1" s="1"/>
  <c r="I27" i="1"/>
  <c r="I51" i="1" s="1"/>
  <c r="K27" i="1"/>
  <c r="K51" i="1" s="1"/>
  <c r="L27" i="1"/>
  <c r="L51" i="1" s="1"/>
  <c r="N27" i="1"/>
  <c r="N51" i="1" s="1"/>
  <c r="O27" i="1"/>
  <c r="O51" i="1" s="1"/>
  <c r="Q27" i="1"/>
  <c r="Q51" i="1" s="1"/>
  <c r="R27" i="1"/>
  <c r="R51" i="1" s="1"/>
  <c r="S27" i="1"/>
  <c r="S51" i="1" s="1"/>
  <c r="T27" i="1"/>
  <c r="T51" i="1" s="1"/>
  <c r="J5" i="1"/>
  <c r="M5" i="1"/>
  <c r="P5" i="1"/>
  <c r="U5" i="1"/>
  <c r="W26" i="11"/>
  <c r="S26" i="11"/>
  <c r="W23" i="11"/>
  <c r="W22" i="11"/>
  <c r="W21" i="11"/>
  <c r="S21" i="11"/>
  <c r="W20" i="11"/>
  <c r="S20" i="11"/>
  <c r="W38" i="11"/>
  <c r="S38" i="11"/>
  <c r="W35" i="11"/>
  <c r="W34" i="11"/>
  <c r="W33" i="11"/>
  <c r="S33" i="11"/>
  <c r="W32" i="11"/>
  <c r="S32" i="11"/>
  <c r="W51" i="11"/>
  <c r="S51" i="11"/>
  <c r="W48" i="11"/>
  <c r="W47" i="11"/>
  <c r="W46" i="11"/>
  <c r="S46" i="11"/>
  <c r="W45" i="11"/>
  <c r="S45" i="11"/>
  <c r="W63" i="11"/>
  <c r="S63" i="11"/>
  <c r="W60" i="11"/>
  <c r="W59" i="11"/>
  <c r="W58" i="11"/>
  <c r="S58" i="11"/>
  <c r="W57" i="11"/>
  <c r="N13" i="11"/>
  <c r="L8" i="11"/>
  <c r="L7" i="11"/>
  <c r="N25" i="11"/>
  <c r="L20" i="11"/>
  <c r="L19" i="11"/>
  <c r="N37" i="11"/>
  <c r="L32" i="11"/>
  <c r="L31" i="11"/>
  <c r="N50" i="11"/>
  <c r="L45" i="11"/>
  <c r="L44" i="11"/>
  <c r="N62" i="11"/>
  <c r="L57" i="11"/>
  <c r="L56" i="11"/>
  <c r="U161" i="1" l="1"/>
  <c r="U172" i="1" s="1"/>
  <c r="U162" i="1"/>
  <c r="U163" i="1"/>
  <c r="U174" i="1" s="1"/>
  <c r="U164" i="1"/>
  <c r="U175" i="1" s="1"/>
  <c r="U165" i="1"/>
  <c r="U176" i="1" s="1"/>
  <c r="U166" i="1"/>
  <c r="U177" i="1" s="1"/>
  <c r="U167" i="1"/>
  <c r="U178" i="1" s="1"/>
  <c r="U168" i="1"/>
  <c r="U179" i="1" s="1"/>
  <c r="U118" i="1"/>
  <c r="U76" i="1"/>
  <c r="U77" i="1"/>
  <c r="U78" i="1"/>
  <c r="U120" i="1" s="1"/>
  <c r="U79" i="1"/>
  <c r="U121" i="1" s="1"/>
  <c r="U80" i="1"/>
  <c r="U122" i="1" s="1"/>
  <c r="U81" i="1"/>
  <c r="U123" i="1" s="1"/>
  <c r="U82" i="1"/>
  <c r="U124" i="1" s="1"/>
  <c r="U83" i="1"/>
  <c r="U125" i="1" s="1"/>
  <c r="U84" i="1"/>
  <c r="U126" i="1" s="1"/>
  <c r="U85" i="1"/>
  <c r="U127" i="1" s="1"/>
  <c r="U86" i="1"/>
  <c r="U128" i="1" s="1"/>
  <c r="U87" i="1"/>
  <c r="U129" i="1" s="1"/>
  <c r="U88" i="1"/>
  <c r="U130" i="1" s="1"/>
  <c r="U89" i="1"/>
  <c r="U131" i="1" s="1"/>
  <c r="U90" i="1"/>
  <c r="U132" i="1" s="1"/>
  <c r="U91" i="1"/>
  <c r="U133" i="1" s="1"/>
  <c r="U92" i="1"/>
  <c r="U134" i="1" s="1"/>
  <c r="U94" i="1"/>
  <c r="U95" i="1"/>
  <c r="U96" i="1"/>
  <c r="U97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61" i="1"/>
  <c r="U62" i="1"/>
  <c r="U63" i="1"/>
  <c r="U64" i="1"/>
  <c r="U66" i="1"/>
  <c r="U67" i="1"/>
  <c r="U7" i="1"/>
  <c r="U31" i="1" s="1"/>
  <c r="U8" i="1"/>
  <c r="U32" i="1" s="1"/>
  <c r="U9" i="1"/>
  <c r="U33" i="1" s="1"/>
  <c r="U10" i="1"/>
  <c r="U34" i="1" s="1"/>
  <c r="M161" i="1"/>
  <c r="M172" i="1" s="1"/>
  <c r="M162" i="1"/>
  <c r="M163" i="1"/>
  <c r="M174" i="1" s="1"/>
  <c r="M164" i="1"/>
  <c r="M175" i="1" s="1"/>
  <c r="M165" i="1"/>
  <c r="M176" i="1" s="1"/>
  <c r="M166" i="1"/>
  <c r="M177" i="1" s="1"/>
  <c r="M167" i="1"/>
  <c r="M178" i="1" s="1"/>
  <c r="M168" i="1"/>
  <c r="M179" i="1" s="1"/>
  <c r="M118" i="1"/>
  <c r="M76" i="1"/>
  <c r="M77" i="1"/>
  <c r="M78" i="1"/>
  <c r="M120" i="1" s="1"/>
  <c r="M79" i="1"/>
  <c r="M121" i="1" s="1"/>
  <c r="M80" i="1"/>
  <c r="M122" i="1" s="1"/>
  <c r="M81" i="1"/>
  <c r="M123" i="1" s="1"/>
  <c r="M82" i="1"/>
  <c r="M124" i="1" s="1"/>
  <c r="M83" i="1"/>
  <c r="M125" i="1" s="1"/>
  <c r="M84" i="1"/>
  <c r="M126" i="1" s="1"/>
  <c r="M85" i="1"/>
  <c r="M127" i="1" s="1"/>
  <c r="M86" i="1"/>
  <c r="M128" i="1" s="1"/>
  <c r="M87" i="1"/>
  <c r="M129" i="1" s="1"/>
  <c r="M88" i="1"/>
  <c r="M130" i="1" s="1"/>
  <c r="M89" i="1"/>
  <c r="M131" i="1" s="1"/>
  <c r="M90" i="1"/>
  <c r="M132" i="1" s="1"/>
  <c r="M91" i="1"/>
  <c r="M133" i="1" s="1"/>
  <c r="M92" i="1"/>
  <c r="M134" i="1" s="1"/>
  <c r="M94" i="1"/>
  <c r="M95" i="1"/>
  <c r="M96" i="1"/>
  <c r="M97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61" i="1"/>
  <c r="M62" i="1"/>
  <c r="M63" i="1"/>
  <c r="M64" i="1"/>
  <c r="M66" i="1"/>
  <c r="M67" i="1"/>
  <c r="M7" i="1"/>
  <c r="M31" i="1" s="1"/>
  <c r="M8" i="1"/>
  <c r="M32" i="1" s="1"/>
  <c r="M9" i="1"/>
  <c r="M33" i="1" s="1"/>
  <c r="M10" i="1"/>
  <c r="M34" i="1" s="1"/>
  <c r="U27" i="1"/>
  <c r="U51" i="1" s="1"/>
  <c r="M27" i="1"/>
  <c r="M51" i="1" s="1"/>
  <c r="U26" i="1"/>
  <c r="U50" i="1" s="1"/>
  <c r="M26" i="1"/>
  <c r="M50" i="1" s="1"/>
  <c r="U25" i="1"/>
  <c r="U49" i="1" s="1"/>
  <c r="M25" i="1"/>
  <c r="M49" i="1" s="1"/>
  <c r="U24" i="1"/>
  <c r="U48" i="1" s="1"/>
  <c r="M24" i="1"/>
  <c r="M48" i="1" s="1"/>
  <c r="U23" i="1"/>
  <c r="U47" i="1" s="1"/>
  <c r="M23" i="1"/>
  <c r="M47" i="1" s="1"/>
  <c r="U22" i="1"/>
  <c r="U45" i="1" s="1"/>
  <c r="M22" i="1"/>
  <c r="M45" i="1" s="1"/>
  <c r="U21" i="1"/>
  <c r="U46" i="1" s="1"/>
  <c r="M21" i="1"/>
  <c r="M46" i="1" s="1"/>
  <c r="U20" i="1"/>
  <c r="U44" i="1" s="1"/>
  <c r="M20" i="1"/>
  <c r="M44" i="1" s="1"/>
  <c r="U18" i="1"/>
  <c r="U42" i="1" s="1"/>
  <c r="M18" i="1"/>
  <c r="M42" i="1" s="1"/>
  <c r="U17" i="1"/>
  <c r="U41" i="1" s="1"/>
  <c r="M17" i="1"/>
  <c r="M41" i="1" s="1"/>
  <c r="U16" i="1"/>
  <c r="U40" i="1" s="1"/>
  <c r="M16" i="1"/>
  <c r="M40" i="1" s="1"/>
  <c r="U15" i="1"/>
  <c r="U39" i="1" s="1"/>
  <c r="M15" i="1"/>
  <c r="M39" i="1" s="1"/>
  <c r="U14" i="1"/>
  <c r="U38" i="1" s="1"/>
  <c r="M14" i="1"/>
  <c r="M38" i="1" s="1"/>
  <c r="U13" i="1"/>
  <c r="U37" i="1" s="1"/>
  <c r="M12" i="1"/>
  <c r="M36" i="1" s="1"/>
  <c r="U11" i="1"/>
  <c r="U35" i="1" s="1"/>
  <c r="P161" i="1"/>
  <c r="P172" i="1" s="1"/>
  <c r="P162" i="1"/>
  <c r="P163" i="1"/>
  <c r="P174" i="1" s="1"/>
  <c r="P164" i="1"/>
  <c r="P175" i="1" s="1"/>
  <c r="P165" i="1"/>
  <c r="P176" i="1" s="1"/>
  <c r="P166" i="1"/>
  <c r="P177" i="1" s="1"/>
  <c r="P167" i="1"/>
  <c r="P178" i="1" s="1"/>
  <c r="P168" i="1"/>
  <c r="P179" i="1" s="1"/>
  <c r="P118" i="1"/>
  <c r="P76" i="1"/>
  <c r="P77" i="1"/>
  <c r="P78" i="1"/>
  <c r="P120" i="1" s="1"/>
  <c r="P79" i="1"/>
  <c r="P80" i="1"/>
  <c r="P122" i="1" s="1"/>
  <c r="P81" i="1"/>
  <c r="P82" i="1"/>
  <c r="P124" i="1" s="1"/>
  <c r="P83" i="1"/>
  <c r="P84" i="1"/>
  <c r="P126" i="1" s="1"/>
  <c r="P85" i="1"/>
  <c r="P127" i="1" s="1"/>
  <c r="P86" i="1"/>
  <c r="P128" i="1" s="1"/>
  <c r="P87" i="1"/>
  <c r="P129" i="1" s="1"/>
  <c r="P88" i="1"/>
  <c r="P130" i="1" s="1"/>
  <c r="P89" i="1"/>
  <c r="P131" i="1" s="1"/>
  <c r="P90" i="1"/>
  <c r="P132" i="1" s="1"/>
  <c r="P91" i="1"/>
  <c r="P133" i="1" s="1"/>
  <c r="P92" i="1"/>
  <c r="P134" i="1" s="1"/>
  <c r="P94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61" i="1"/>
  <c r="P62" i="1"/>
  <c r="P63" i="1"/>
  <c r="P64" i="1"/>
  <c r="P66" i="1"/>
  <c r="P67" i="1"/>
  <c r="P7" i="1"/>
  <c r="P31" i="1" s="1"/>
  <c r="P8" i="1"/>
  <c r="P32" i="1" s="1"/>
  <c r="P9" i="1"/>
  <c r="P33" i="1" s="1"/>
  <c r="P10" i="1"/>
  <c r="P34" i="1" s="1"/>
  <c r="P11" i="1"/>
  <c r="P35" i="1" s="1"/>
  <c r="P12" i="1"/>
  <c r="P36" i="1" s="1"/>
  <c r="P13" i="1"/>
  <c r="P37" i="1" s="1"/>
  <c r="J161" i="1"/>
  <c r="J172" i="1" s="1"/>
  <c r="J162" i="1"/>
  <c r="J163" i="1"/>
  <c r="J174" i="1" s="1"/>
  <c r="J164" i="1"/>
  <c r="J175" i="1" s="1"/>
  <c r="J165" i="1"/>
  <c r="J176" i="1" s="1"/>
  <c r="J166" i="1"/>
  <c r="J177" i="1" s="1"/>
  <c r="J167" i="1"/>
  <c r="J178" i="1" s="1"/>
  <c r="J168" i="1"/>
  <c r="J179" i="1" s="1"/>
  <c r="J118" i="1"/>
  <c r="J76" i="1"/>
  <c r="J77" i="1"/>
  <c r="J78" i="1"/>
  <c r="J120" i="1" s="1"/>
  <c r="J79" i="1"/>
  <c r="J121" i="1" s="1"/>
  <c r="J80" i="1"/>
  <c r="J122" i="1" s="1"/>
  <c r="J81" i="1"/>
  <c r="J123" i="1" s="1"/>
  <c r="J82" i="1"/>
  <c r="J124" i="1" s="1"/>
  <c r="J83" i="1"/>
  <c r="J125" i="1" s="1"/>
  <c r="J84" i="1"/>
  <c r="J126" i="1" s="1"/>
  <c r="J85" i="1"/>
  <c r="J127" i="1" s="1"/>
  <c r="J86" i="1"/>
  <c r="J128" i="1" s="1"/>
  <c r="J87" i="1"/>
  <c r="J129" i="1" s="1"/>
  <c r="J88" i="1"/>
  <c r="J130" i="1" s="1"/>
  <c r="J89" i="1"/>
  <c r="J131" i="1" s="1"/>
  <c r="J90" i="1"/>
  <c r="J132" i="1" s="1"/>
  <c r="J91" i="1"/>
  <c r="J133" i="1" s="1"/>
  <c r="J92" i="1"/>
  <c r="J134" i="1" s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61" i="1"/>
  <c r="J62" i="1"/>
  <c r="J63" i="1"/>
  <c r="J64" i="1"/>
  <c r="J66" i="1"/>
  <c r="J67" i="1"/>
  <c r="J7" i="1"/>
  <c r="J31" i="1" s="1"/>
  <c r="J8" i="1"/>
  <c r="J32" i="1" s="1"/>
  <c r="J9" i="1"/>
  <c r="J33" i="1" s="1"/>
  <c r="J10" i="1"/>
  <c r="J34" i="1" s="1"/>
  <c r="J11" i="1"/>
  <c r="J35" i="1" s="1"/>
  <c r="J12" i="1"/>
  <c r="J36" i="1" s="1"/>
  <c r="J13" i="1"/>
  <c r="J37" i="1" s="1"/>
  <c r="J14" i="1"/>
  <c r="J38" i="1" s="1"/>
  <c r="P27" i="1"/>
  <c r="P51" i="1" s="1"/>
  <c r="J27" i="1"/>
  <c r="J51" i="1" s="1"/>
  <c r="P26" i="1"/>
  <c r="P50" i="1" s="1"/>
  <c r="J26" i="1"/>
  <c r="J50" i="1" s="1"/>
  <c r="P25" i="1"/>
  <c r="P49" i="1" s="1"/>
  <c r="J25" i="1"/>
  <c r="J49" i="1" s="1"/>
  <c r="P24" i="1"/>
  <c r="P48" i="1" s="1"/>
  <c r="J24" i="1"/>
  <c r="J48" i="1" s="1"/>
  <c r="P23" i="1"/>
  <c r="P47" i="1" s="1"/>
  <c r="J23" i="1"/>
  <c r="J47" i="1" s="1"/>
  <c r="P22" i="1"/>
  <c r="P45" i="1" s="1"/>
  <c r="J22" i="1"/>
  <c r="J45" i="1" s="1"/>
  <c r="P21" i="1"/>
  <c r="P46" i="1" s="1"/>
  <c r="J21" i="1"/>
  <c r="J46" i="1" s="1"/>
  <c r="P20" i="1"/>
  <c r="P44" i="1" s="1"/>
  <c r="J20" i="1"/>
  <c r="J44" i="1" s="1"/>
  <c r="P18" i="1"/>
  <c r="P42" i="1" s="1"/>
  <c r="J18" i="1"/>
  <c r="J42" i="1" s="1"/>
  <c r="P17" i="1"/>
  <c r="P41" i="1" s="1"/>
  <c r="J17" i="1"/>
  <c r="J41" i="1" s="1"/>
  <c r="P16" i="1"/>
  <c r="P40" i="1" s="1"/>
  <c r="J16" i="1"/>
  <c r="J40" i="1" s="1"/>
  <c r="P15" i="1"/>
  <c r="P39" i="1" s="1"/>
  <c r="J15" i="1"/>
  <c r="J39" i="1" s="1"/>
  <c r="P14" i="1"/>
  <c r="P38" i="1" s="1"/>
  <c r="M13" i="1"/>
  <c r="M37" i="1" s="1"/>
  <c r="U12" i="1"/>
  <c r="U36" i="1" s="1"/>
  <c r="M11" i="1"/>
  <c r="M35" i="1" s="1"/>
  <c r="V52" i="12"/>
  <c r="U27" i="12"/>
  <c r="H119" i="1"/>
  <c r="O119" i="1"/>
  <c r="N119" i="1"/>
  <c r="N173" i="1"/>
  <c r="L27" i="12"/>
  <c r="U119" i="1"/>
  <c r="M119" i="1"/>
  <c r="Q27" i="12"/>
  <c r="N27" i="12"/>
  <c r="H27" i="12"/>
  <c r="K27" i="12"/>
  <c r="O173" i="1"/>
  <c r="I27" i="12"/>
  <c r="T27" i="12"/>
  <c r="M27" i="12"/>
  <c r="V27" i="12"/>
  <c r="P27" i="12"/>
  <c r="S27" i="12"/>
  <c r="U173" i="1"/>
  <c r="O27" i="12"/>
  <c r="G27" i="12"/>
  <c r="J27" i="12"/>
  <c r="P173" i="1"/>
  <c r="R27" i="12"/>
  <c r="U19" i="1"/>
  <c r="U43" i="1" s="1"/>
  <c r="S19" i="1"/>
  <c r="S43" i="1" s="1"/>
  <c r="Q19" i="1"/>
  <c r="Q43" i="1" s="1"/>
  <c r="O19" i="1"/>
  <c r="O43" i="1" s="1"/>
  <c r="M19" i="1"/>
  <c r="M43" i="1" s="1"/>
  <c r="K19" i="1"/>
  <c r="K43" i="1" s="1"/>
  <c r="I19" i="1"/>
  <c r="I43" i="1" s="1"/>
  <c r="U65" i="1"/>
  <c r="S65" i="1"/>
  <c r="Q65" i="1"/>
  <c r="O65" i="1"/>
  <c r="M65" i="1"/>
  <c r="K65" i="1"/>
  <c r="I65" i="1"/>
  <c r="U60" i="1"/>
  <c r="U68" i="1" s="1"/>
  <c r="S60" i="1"/>
  <c r="Q60" i="1"/>
  <c r="Q68" i="1" s="1"/>
  <c r="O60" i="1"/>
  <c r="M60" i="1"/>
  <c r="M68" i="1" s="1"/>
  <c r="K60" i="1"/>
  <c r="I60" i="1"/>
  <c r="I68" i="1" s="1"/>
  <c r="U98" i="1"/>
  <c r="U156" i="1" s="1"/>
  <c r="S98" i="1"/>
  <c r="S149" i="1" s="1"/>
  <c r="Q98" i="1"/>
  <c r="Q156" i="1" s="1"/>
  <c r="O98" i="1"/>
  <c r="O149" i="1" s="1"/>
  <c r="M98" i="1"/>
  <c r="M156" i="1" s="1"/>
  <c r="K98" i="1"/>
  <c r="K149" i="1" s="1"/>
  <c r="I98" i="1"/>
  <c r="I156" i="1" s="1"/>
  <c r="U93" i="1"/>
  <c r="U135" i="1" s="1"/>
  <c r="U140" i="1" s="1"/>
  <c r="S93" i="1"/>
  <c r="S135" i="1" s="1"/>
  <c r="S140" i="1" s="1"/>
  <c r="Q93" i="1"/>
  <c r="Q135" i="1" s="1"/>
  <c r="Q140" i="1" s="1"/>
  <c r="O93" i="1"/>
  <c r="O135" i="1" s="1"/>
  <c r="O140" i="1" s="1"/>
  <c r="M93" i="1"/>
  <c r="K93" i="1"/>
  <c r="K135" i="1" s="1"/>
  <c r="K140" i="1" s="1"/>
  <c r="I93" i="1"/>
  <c r="I135" i="1" s="1"/>
  <c r="I140" i="1" s="1"/>
  <c r="T19" i="1"/>
  <c r="T43" i="1" s="1"/>
  <c r="R19" i="1"/>
  <c r="R43" i="1" s="1"/>
  <c r="P19" i="1"/>
  <c r="P43" i="1" s="1"/>
  <c r="N19" i="1"/>
  <c r="N43" i="1" s="1"/>
  <c r="L19" i="1"/>
  <c r="L43" i="1" s="1"/>
  <c r="J19" i="1"/>
  <c r="J43" i="1" s="1"/>
  <c r="H19" i="1"/>
  <c r="H43" i="1" s="1"/>
  <c r="T65" i="1"/>
  <c r="R65" i="1"/>
  <c r="P65" i="1"/>
  <c r="N65" i="1"/>
  <c r="L65" i="1"/>
  <c r="J65" i="1"/>
  <c r="H65" i="1"/>
  <c r="T60" i="1"/>
  <c r="R60" i="1"/>
  <c r="R68" i="1" s="1"/>
  <c r="P60" i="1"/>
  <c r="N60" i="1"/>
  <c r="N68" i="1" s="1"/>
  <c r="L60" i="1"/>
  <c r="J60" i="1"/>
  <c r="J68" i="1" s="1"/>
  <c r="H60" i="1"/>
  <c r="T98" i="1"/>
  <c r="T141" i="1" s="1"/>
  <c r="R98" i="1"/>
  <c r="R141" i="1" s="1"/>
  <c r="P98" i="1"/>
  <c r="P141" i="1" s="1"/>
  <c r="N98" i="1"/>
  <c r="N149" i="1" s="1"/>
  <c r="L98" i="1"/>
  <c r="L141" i="1" s="1"/>
  <c r="J98" i="1"/>
  <c r="J141" i="1" s="1"/>
  <c r="H98" i="1"/>
  <c r="H141" i="1" s="1"/>
  <c r="R144" i="1"/>
  <c r="R142" i="1"/>
  <c r="T93" i="1"/>
  <c r="R93" i="1"/>
  <c r="R135" i="1" s="1"/>
  <c r="R140" i="1" s="1"/>
  <c r="P93" i="1"/>
  <c r="N93" i="1"/>
  <c r="N135" i="1" s="1"/>
  <c r="N140" i="1" s="1"/>
  <c r="L93" i="1"/>
  <c r="J93" i="1"/>
  <c r="J135" i="1" s="1"/>
  <c r="J140" i="1" s="1"/>
  <c r="H93" i="1"/>
  <c r="O68" i="1"/>
  <c r="H68" i="1" l="1"/>
  <c r="L68" i="1"/>
  <c r="P68" i="1"/>
  <c r="T68" i="1"/>
  <c r="K68" i="1"/>
  <c r="S68" i="1"/>
  <c r="J173" i="1"/>
  <c r="P125" i="1"/>
  <c r="P123" i="1"/>
  <c r="P121" i="1"/>
  <c r="P119" i="1"/>
  <c r="M173" i="1"/>
  <c r="J119" i="1"/>
  <c r="R146" i="1"/>
  <c r="R143" i="1"/>
  <c r="R145" i="1"/>
  <c r="R147" i="1"/>
  <c r="J142" i="1"/>
  <c r="J143" i="1"/>
  <c r="J144" i="1"/>
  <c r="J145" i="1"/>
  <c r="J146" i="1"/>
  <c r="J147" i="1"/>
  <c r="N148" i="1"/>
  <c r="O141" i="1"/>
  <c r="O142" i="1"/>
  <c r="O143" i="1"/>
  <c r="O144" i="1"/>
  <c r="O145" i="1"/>
  <c r="O146" i="1"/>
  <c r="O147" i="1"/>
  <c r="O148" i="1"/>
  <c r="N142" i="1"/>
  <c r="N143" i="1"/>
  <c r="N144" i="1"/>
  <c r="N145" i="1"/>
  <c r="N146" i="1"/>
  <c r="N147" i="1"/>
  <c r="R148" i="1"/>
  <c r="K141" i="1"/>
  <c r="S141" i="1"/>
  <c r="K142" i="1"/>
  <c r="S142" i="1"/>
  <c r="K143" i="1"/>
  <c r="S143" i="1"/>
  <c r="K144" i="1"/>
  <c r="S144" i="1"/>
  <c r="K145" i="1"/>
  <c r="S145" i="1"/>
  <c r="K146" i="1"/>
  <c r="S146" i="1"/>
  <c r="K147" i="1"/>
  <c r="S147" i="1"/>
  <c r="K148" i="1"/>
  <c r="S148" i="1"/>
  <c r="N136" i="1"/>
  <c r="J148" i="1"/>
  <c r="J150" i="1"/>
  <c r="N150" i="1"/>
  <c r="R150" i="1"/>
  <c r="N137" i="1"/>
  <c r="N138" i="1"/>
  <c r="N139" i="1"/>
  <c r="N141" i="1"/>
  <c r="J151" i="1"/>
  <c r="N151" i="1"/>
  <c r="R151" i="1"/>
  <c r="J152" i="1"/>
  <c r="N152" i="1"/>
  <c r="R152" i="1"/>
  <c r="J153" i="1"/>
  <c r="N153" i="1"/>
  <c r="R153" i="1"/>
  <c r="J154" i="1"/>
  <c r="N154" i="1"/>
  <c r="R154" i="1"/>
  <c r="J155" i="1"/>
  <c r="N155" i="1"/>
  <c r="R155" i="1"/>
  <c r="J156" i="1"/>
  <c r="N156" i="1"/>
  <c r="R156" i="1"/>
  <c r="K137" i="1"/>
  <c r="O137" i="1"/>
  <c r="S137" i="1"/>
  <c r="K138" i="1"/>
  <c r="O138" i="1"/>
  <c r="S138" i="1"/>
  <c r="K139" i="1"/>
  <c r="O139" i="1"/>
  <c r="S139" i="1"/>
  <c r="K150" i="1"/>
  <c r="O150" i="1"/>
  <c r="S150" i="1"/>
  <c r="K151" i="1"/>
  <c r="O151" i="1"/>
  <c r="S151" i="1"/>
  <c r="K152" i="1"/>
  <c r="O152" i="1"/>
  <c r="S152" i="1"/>
  <c r="K153" i="1"/>
  <c r="O153" i="1"/>
  <c r="S153" i="1"/>
  <c r="K154" i="1"/>
  <c r="O154" i="1"/>
  <c r="S154" i="1"/>
  <c r="K155" i="1"/>
  <c r="O155" i="1"/>
  <c r="S155" i="1"/>
  <c r="K156" i="1"/>
  <c r="O156" i="1"/>
  <c r="S156" i="1"/>
  <c r="J136" i="1"/>
  <c r="R136" i="1"/>
  <c r="H135" i="1"/>
  <c r="H140" i="1" s="1"/>
  <c r="H136" i="1"/>
  <c r="H137" i="1"/>
  <c r="H138" i="1"/>
  <c r="H139" i="1"/>
  <c r="L135" i="1"/>
  <c r="L140" i="1" s="1"/>
  <c r="L136" i="1"/>
  <c r="L137" i="1"/>
  <c r="L138" i="1"/>
  <c r="L139" i="1"/>
  <c r="P135" i="1"/>
  <c r="P140" i="1" s="1"/>
  <c r="P136" i="1"/>
  <c r="P137" i="1"/>
  <c r="P138" i="1"/>
  <c r="P139" i="1"/>
  <c r="T135" i="1"/>
  <c r="T140" i="1" s="1"/>
  <c r="T136" i="1"/>
  <c r="T137" i="1"/>
  <c r="T138" i="1"/>
  <c r="T139" i="1"/>
  <c r="H142" i="1"/>
  <c r="L142" i="1"/>
  <c r="P142" i="1"/>
  <c r="T142" i="1"/>
  <c r="H143" i="1"/>
  <c r="L143" i="1"/>
  <c r="P143" i="1"/>
  <c r="T143" i="1"/>
  <c r="H144" i="1"/>
  <c r="L144" i="1"/>
  <c r="P144" i="1"/>
  <c r="T144" i="1"/>
  <c r="H145" i="1"/>
  <c r="L145" i="1"/>
  <c r="P145" i="1"/>
  <c r="T145" i="1"/>
  <c r="H146" i="1"/>
  <c r="L146" i="1"/>
  <c r="P146" i="1"/>
  <c r="T146" i="1"/>
  <c r="H147" i="1"/>
  <c r="L147" i="1"/>
  <c r="P147" i="1"/>
  <c r="T147" i="1"/>
  <c r="H148" i="1"/>
  <c r="L148" i="1"/>
  <c r="P148" i="1"/>
  <c r="T148" i="1"/>
  <c r="H149" i="1"/>
  <c r="J149" i="1"/>
  <c r="L149" i="1"/>
  <c r="P149" i="1"/>
  <c r="R149" i="1"/>
  <c r="T149" i="1"/>
  <c r="H150" i="1"/>
  <c r="L150" i="1"/>
  <c r="P150" i="1"/>
  <c r="J137" i="1"/>
  <c r="R137" i="1"/>
  <c r="J138" i="1"/>
  <c r="R138" i="1"/>
  <c r="J139" i="1"/>
  <c r="R139" i="1"/>
  <c r="T150" i="1"/>
  <c r="H151" i="1"/>
  <c r="L151" i="1"/>
  <c r="P151" i="1"/>
  <c r="T151" i="1"/>
  <c r="H152" i="1"/>
  <c r="L152" i="1"/>
  <c r="P152" i="1"/>
  <c r="T152" i="1"/>
  <c r="H153" i="1"/>
  <c r="L153" i="1"/>
  <c r="P153" i="1"/>
  <c r="T153" i="1"/>
  <c r="H154" i="1"/>
  <c r="L154" i="1"/>
  <c r="P154" i="1"/>
  <c r="T154" i="1"/>
  <c r="H155" i="1"/>
  <c r="L155" i="1"/>
  <c r="P155" i="1"/>
  <c r="T155" i="1"/>
  <c r="H156" i="1"/>
  <c r="L156" i="1"/>
  <c r="P156" i="1"/>
  <c r="T156" i="1"/>
  <c r="I136" i="1"/>
  <c r="K136" i="1"/>
  <c r="M136" i="1"/>
  <c r="O136" i="1"/>
  <c r="Q136" i="1"/>
  <c r="S136" i="1"/>
  <c r="U136" i="1"/>
  <c r="I137" i="1"/>
  <c r="M137" i="1"/>
  <c r="Q137" i="1"/>
  <c r="U137" i="1"/>
  <c r="I138" i="1"/>
  <c r="M138" i="1"/>
  <c r="Q138" i="1"/>
  <c r="U138" i="1"/>
  <c r="I139" i="1"/>
  <c r="M139" i="1"/>
  <c r="Q139" i="1"/>
  <c r="U139" i="1"/>
  <c r="I141" i="1"/>
  <c r="M141" i="1"/>
  <c r="Q141" i="1"/>
  <c r="U141" i="1"/>
  <c r="I142" i="1"/>
  <c r="M142" i="1"/>
  <c r="Q142" i="1"/>
  <c r="U142" i="1"/>
  <c r="I143" i="1"/>
  <c r="M143" i="1"/>
  <c r="Q143" i="1"/>
  <c r="U143" i="1"/>
  <c r="I144" i="1"/>
  <c r="M144" i="1"/>
  <c r="Q144" i="1"/>
  <c r="U144" i="1"/>
  <c r="I145" i="1"/>
  <c r="M145" i="1"/>
  <c r="Q145" i="1"/>
  <c r="U145" i="1"/>
  <c r="I146" i="1"/>
  <c r="M146" i="1"/>
  <c r="Q146" i="1"/>
  <c r="U146" i="1"/>
  <c r="I147" i="1"/>
  <c r="M147" i="1"/>
  <c r="Q147" i="1"/>
  <c r="U147" i="1"/>
  <c r="I148" i="1"/>
  <c r="M148" i="1"/>
  <c r="Q148" i="1"/>
  <c r="U148" i="1"/>
  <c r="I149" i="1"/>
  <c r="M149" i="1"/>
  <c r="Q149" i="1"/>
  <c r="U149" i="1"/>
  <c r="I150" i="1"/>
  <c r="M150" i="1"/>
  <c r="Q150" i="1"/>
  <c r="U150" i="1"/>
  <c r="I151" i="1"/>
  <c r="M151" i="1"/>
  <c r="Q151" i="1"/>
  <c r="U151" i="1"/>
  <c r="I152" i="1"/>
  <c r="M152" i="1"/>
  <c r="Q152" i="1"/>
  <c r="U152" i="1"/>
  <c r="I153" i="1"/>
  <c r="M153" i="1"/>
  <c r="Q153" i="1"/>
  <c r="U153" i="1"/>
  <c r="I154" i="1"/>
  <c r="M154" i="1"/>
  <c r="Q154" i="1"/>
  <c r="U154" i="1"/>
  <c r="I155" i="1"/>
  <c r="M155" i="1"/>
  <c r="Q155" i="1"/>
  <c r="U155" i="1"/>
  <c r="O63" i="11"/>
  <c r="N63" i="11"/>
  <c r="M63" i="11"/>
  <c r="L63" i="11"/>
  <c r="O62" i="11"/>
  <c r="M62" i="11"/>
  <c r="L62" i="11"/>
  <c r="O61" i="11"/>
  <c r="N61" i="11"/>
  <c r="M61" i="11"/>
  <c r="L61" i="11"/>
  <c r="O59" i="11"/>
  <c r="N59" i="11"/>
  <c r="M59" i="11"/>
  <c r="L59" i="11"/>
  <c r="O58" i="11"/>
  <c r="N58" i="11"/>
  <c r="M58" i="11"/>
  <c r="L58" i="11"/>
  <c r="O56" i="11"/>
  <c r="N56" i="11"/>
  <c r="M56" i="11"/>
  <c r="O55" i="11"/>
  <c r="N55" i="11"/>
  <c r="M55" i="11"/>
  <c r="L55" i="11"/>
  <c r="O51" i="11"/>
  <c r="N51" i="11"/>
  <c r="M51" i="11"/>
  <c r="L51" i="11"/>
  <c r="O50" i="11"/>
  <c r="M50" i="11"/>
  <c r="L50" i="11"/>
  <c r="O49" i="11"/>
  <c r="N49" i="11"/>
  <c r="M49" i="11"/>
  <c r="L49" i="11"/>
  <c r="O47" i="11"/>
  <c r="N47" i="11"/>
  <c r="M47" i="11"/>
  <c r="L47" i="11"/>
  <c r="O46" i="11"/>
  <c r="N46" i="11"/>
  <c r="M46" i="11"/>
  <c r="L46" i="11"/>
  <c r="O44" i="11"/>
  <c r="N44" i="11"/>
  <c r="M44" i="11"/>
  <c r="O43" i="11"/>
  <c r="N43" i="11"/>
  <c r="M43" i="11"/>
  <c r="L43" i="11"/>
  <c r="O38" i="11"/>
  <c r="N38" i="11"/>
  <c r="M38" i="11"/>
  <c r="L38" i="11"/>
  <c r="O37" i="11"/>
  <c r="M37" i="11"/>
  <c r="L37" i="11"/>
  <c r="O36" i="11"/>
  <c r="N36" i="11"/>
  <c r="M36" i="11"/>
  <c r="L36" i="11"/>
  <c r="O34" i="11"/>
  <c r="N34" i="11"/>
  <c r="M34" i="11"/>
  <c r="L34" i="11"/>
  <c r="O33" i="11"/>
  <c r="N33" i="11"/>
  <c r="M33" i="11"/>
  <c r="L33" i="11"/>
  <c r="O31" i="11"/>
  <c r="N31" i="11"/>
  <c r="M31" i="11"/>
  <c r="O30" i="11"/>
  <c r="N30" i="11"/>
  <c r="M30" i="11"/>
  <c r="L30" i="11"/>
  <c r="O26" i="11"/>
  <c r="N26" i="11"/>
  <c r="M26" i="11"/>
  <c r="L26" i="11"/>
  <c r="O25" i="11"/>
  <c r="M25" i="11"/>
  <c r="L25" i="11"/>
  <c r="O24" i="11"/>
  <c r="N24" i="11"/>
  <c r="M24" i="11"/>
  <c r="L24" i="11"/>
  <c r="O22" i="11"/>
  <c r="N22" i="11"/>
  <c r="M22" i="11"/>
  <c r="L22" i="11"/>
  <c r="O21" i="11"/>
  <c r="N21" i="11"/>
  <c r="M21" i="11"/>
  <c r="L21" i="11"/>
  <c r="O19" i="11"/>
  <c r="N19" i="11"/>
  <c r="M19" i="11"/>
  <c r="O18" i="11"/>
  <c r="N18" i="11"/>
  <c r="M18" i="11"/>
  <c r="L18" i="11"/>
  <c r="O14" i="11"/>
  <c r="N14" i="11"/>
  <c r="M14" i="11"/>
  <c r="L14" i="11"/>
  <c r="O13" i="11"/>
  <c r="M13" i="11"/>
  <c r="L13" i="11"/>
  <c r="O12" i="11"/>
  <c r="N12" i="11"/>
  <c r="M12" i="11"/>
  <c r="L12" i="11"/>
  <c r="O10" i="11"/>
  <c r="N10" i="11"/>
  <c r="M10" i="11"/>
  <c r="L10" i="11"/>
  <c r="O9" i="11"/>
  <c r="N9" i="11"/>
  <c r="M9" i="11"/>
  <c r="L9" i="11"/>
  <c r="O7" i="11"/>
  <c r="N7" i="11"/>
  <c r="M7" i="11"/>
  <c r="O6" i="11"/>
  <c r="N6" i="11"/>
  <c r="M6" i="11"/>
  <c r="L6" i="11"/>
  <c r="AH15" i="3" l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R51" i="14" l="1"/>
  <c r="P44" i="11" s="1"/>
  <c r="P39" i="14"/>
  <c r="N35" i="11" s="1"/>
  <c r="P84" i="14"/>
  <c r="N57" i="11" s="1"/>
  <c r="Q87" i="14"/>
  <c r="O8" i="14"/>
  <c r="M8" i="11" s="1"/>
  <c r="O11" i="14"/>
  <c r="M11" i="11" s="1"/>
  <c r="P52" i="14"/>
  <c r="N45" i="11" s="1"/>
  <c r="Q55" i="14"/>
  <c r="R90" i="14"/>
  <c r="P63" i="11" s="1"/>
  <c r="O84" i="14"/>
  <c r="M57" i="11" s="1"/>
  <c r="P8" i="14"/>
  <c r="N8" i="11" s="1"/>
  <c r="R14" i="14"/>
  <c r="P14" i="11" s="1"/>
  <c r="R83" i="14"/>
  <c r="P56" i="11" s="1"/>
  <c r="R27" i="14"/>
  <c r="P25" i="11" s="1"/>
  <c r="O52" i="14"/>
  <c r="M45" i="11" s="1"/>
  <c r="P36" i="14"/>
  <c r="N32" i="11" s="1"/>
  <c r="N55" i="14"/>
  <c r="L48" i="11" s="1"/>
  <c r="R85" i="14"/>
  <c r="P58" i="11" s="1"/>
  <c r="R86" i="14"/>
  <c r="P59" i="11" s="1"/>
  <c r="R10" i="14"/>
  <c r="P10" i="11" s="1"/>
  <c r="R13" i="14"/>
  <c r="P13" i="11" s="1"/>
  <c r="P43" i="14"/>
  <c r="P44" i="14" s="1"/>
  <c r="N39" i="14"/>
  <c r="R41" i="14"/>
  <c r="P37" i="11" s="1"/>
  <c r="R54" i="14"/>
  <c r="P47" i="11" s="1"/>
  <c r="R56" i="14"/>
  <c r="P49" i="11" s="1"/>
  <c r="R57" i="14"/>
  <c r="P50" i="11" s="1"/>
  <c r="R88" i="14"/>
  <c r="P61" i="11" s="1"/>
  <c r="P87" i="14"/>
  <c r="R12" i="14"/>
  <c r="P12" i="11" s="1"/>
  <c r="P11" i="14"/>
  <c r="Q25" i="14"/>
  <c r="O25" i="14"/>
  <c r="R53" i="14"/>
  <c r="P46" i="11" s="1"/>
  <c r="R37" i="14"/>
  <c r="P33" i="11" s="1"/>
  <c r="R23" i="14"/>
  <c r="P21" i="11" s="1"/>
  <c r="Q11" i="14"/>
  <c r="P22" i="14"/>
  <c r="N20" i="11" s="1"/>
  <c r="N25" i="14"/>
  <c r="O36" i="14"/>
  <c r="M32" i="11" s="1"/>
  <c r="O39" i="14"/>
  <c r="O55" i="14"/>
  <c r="P55" i="14"/>
  <c r="N87" i="14"/>
  <c r="R89" i="14"/>
  <c r="P62" i="11" s="1"/>
  <c r="O87" i="14"/>
  <c r="O22" i="14"/>
  <c r="M20" i="11" s="1"/>
  <c r="R20" i="14"/>
  <c r="P18" i="11" s="1"/>
  <c r="R21" i="14"/>
  <c r="P19" i="11" s="1"/>
  <c r="R26" i="14"/>
  <c r="P25" i="14"/>
  <c r="R40" i="14"/>
  <c r="R35" i="14"/>
  <c r="P31" i="11" s="1"/>
  <c r="R38" i="14"/>
  <c r="P34" i="11" s="1"/>
  <c r="Q39" i="14"/>
  <c r="R42" i="14"/>
  <c r="P38" i="11" s="1"/>
  <c r="R58" i="14"/>
  <c r="P51" i="11" s="1"/>
  <c r="O15" i="14"/>
  <c r="O16" i="14" s="1"/>
  <c r="R82" i="14"/>
  <c r="P55" i="11" s="1"/>
  <c r="Q84" i="14"/>
  <c r="O57" i="11" s="1"/>
  <c r="N59" i="14"/>
  <c r="N60" i="14" s="1"/>
  <c r="Q52" i="14"/>
  <c r="O45" i="11" s="1"/>
  <c r="R50" i="14"/>
  <c r="P43" i="11" s="1"/>
  <c r="Q36" i="14"/>
  <c r="O32" i="11" s="1"/>
  <c r="R34" i="14"/>
  <c r="P30" i="11" s="1"/>
  <c r="R28" i="14"/>
  <c r="P26" i="11" s="1"/>
  <c r="R24" i="14"/>
  <c r="P22" i="11" s="1"/>
  <c r="Q22" i="14"/>
  <c r="O20" i="11" s="1"/>
  <c r="R9" i="14"/>
  <c r="P9" i="11" s="1"/>
  <c r="N11" i="14"/>
  <c r="L11" i="11" s="1"/>
  <c r="R7" i="14"/>
  <c r="P7" i="11" s="1"/>
  <c r="Q8" i="14"/>
  <c r="O8" i="11" s="1"/>
  <c r="R6" i="14"/>
  <c r="P6" i="11" s="1"/>
  <c r="M15" i="11" l="1"/>
  <c r="S40" i="14"/>
  <c r="P36" i="11"/>
  <c r="S26" i="14"/>
  <c r="P24" i="11"/>
  <c r="O91" i="14"/>
  <c r="O92" i="14" s="1"/>
  <c r="M60" i="11"/>
  <c r="N91" i="14"/>
  <c r="N92" i="14" s="1"/>
  <c r="L60" i="11"/>
  <c r="O59" i="14"/>
  <c r="O60" i="14" s="1"/>
  <c r="M48" i="11"/>
  <c r="Q29" i="14"/>
  <c r="Q30" i="14" s="1"/>
  <c r="O23" i="11"/>
  <c r="N39" i="11"/>
  <c r="Q59" i="14"/>
  <c r="Q60" i="14" s="1"/>
  <c r="O48" i="11"/>
  <c r="Q91" i="14"/>
  <c r="Q92" i="14" s="1"/>
  <c r="O60" i="11"/>
  <c r="L52" i="11"/>
  <c r="Q43" i="14"/>
  <c r="Q44" i="14" s="1"/>
  <c r="O35" i="11"/>
  <c r="P29" i="14"/>
  <c r="P30" i="14" s="1"/>
  <c r="N23" i="11"/>
  <c r="P59" i="14"/>
  <c r="N48" i="11"/>
  <c r="O43" i="14"/>
  <c r="O44" i="14" s="1"/>
  <c r="M35" i="11"/>
  <c r="N29" i="14"/>
  <c r="L23" i="11"/>
  <c r="Q15" i="14"/>
  <c r="Q16" i="14" s="1"/>
  <c r="O11" i="11"/>
  <c r="O29" i="14"/>
  <c r="O30" i="14" s="1"/>
  <c r="M23" i="11"/>
  <c r="P15" i="14"/>
  <c r="P16" i="14" s="1"/>
  <c r="N11" i="11"/>
  <c r="P91" i="14"/>
  <c r="P92" i="14" s="1"/>
  <c r="N60" i="11"/>
  <c r="N43" i="14"/>
  <c r="N44" i="14" s="1"/>
  <c r="L35" i="11"/>
  <c r="S56" i="14"/>
  <c r="R52" i="14"/>
  <c r="P45" i="11" s="1"/>
  <c r="R8" i="14"/>
  <c r="P8" i="11" s="1"/>
  <c r="R11" i="14"/>
  <c r="P11" i="11" s="1"/>
  <c r="R36" i="14"/>
  <c r="P32" i="11" s="1"/>
  <c r="R84" i="14"/>
  <c r="P57" i="11" s="1"/>
  <c r="R22" i="14"/>
  <c r="P20" i="11" s="1"/>
  <c r="R39" i="14"/>
  <c r="P35" i="11" s="1"/>
  <c r="R25" i="14"/>
  <c r="P23" i="11" s="1"/>
  <c r="R87" i="14"/>
  <c r="P60" i="11" s="1"/>
  <c r="R55" i="14"/>
  <c r="P48" i="11" s="1"/>
  <c r="N15" i="14"/>
  <c r="N16" i="14" s="1"/>
  <c r="R91" i="14"/>
  <c r="P64" i="11" s="1"/>
  <c r="R29" i="14" l="1"/>
  <c r="P27" i="11" s="1"/>
  <c r="N30" i="14"/>
  <c r="R59" i="14"/>
  <c r="P52" i="11" s="1"/>
  <c r="P60" i="14"/>
  <c r="R43" i="14"/>
  <c r="P39" i="11" s="1"/>
  <c r="N64" i="11"/>
  <c r="O15" i="11"/>
  <c r="M39" i="11"/>
  <c r="N27" i="11"/>
  <c r="L15" i="11"/>
  <c r="L39" i="11"/>
  <c r="N15" i="11"/>
  <c r="M27" i="11"/>
  <c r="L27" i="11"/>
  <c r="N52" i="11"/>
  <c r="O39" i="11"/>
  <c r="O64" i="11"/>
  <c r="O52" i="11"/>
  <c r="O27" i="11"/>
  <c r="M52" i="11"/>
  <c r="L64" i="11"/>
  <c r="M64" i="11"/>
  <c r="R15" i="14"/>
  <c r="P15" i="11" s="1"/>
  <c r="X90" i="14" l="1"/>
  <c r="X89" i="14"/>
  <c r="X88" i="14"/>
  <c r="X86" i="14"/>
  <c r="X85" i="14"/>
  <c r="X83" i="14"/>
  <c r="X82" i="14"/>
  <c r="X58" i="14"/>
  <c r="X57" i="14"/>
  <c r="X56" i="14"/>
  <c r="X54" i="14"/>
  <c r="X53" i="14"/>
  <c r="X51" i="14"/>
  <c r="X50" i="14"/>
  <c r="X42" i="14"/>
  <c r="X41" i="14"/>
  <c r="X40" i="14"/>
  <c r="X38" i="14"/>
  <c r="X37" i="14"/>
  <c r="X35" i="14"/>
  <c r="X34" i="14"/>
  <c r="X28" i="14"/>
  <c r="X27" i="14"/>
  <c r="X26" i="14"/>
  <c r="X24" i="14"/>
  <c r="X23" i="14"/>
  <c r="X21" i="14"/>
  <c r="X20" i="14"/>
  <c r="X14" i="14"/>
  <c r="X13" i="14"/>
  <c r="X12" i="14"/>
  <c r="X10" i="14"/>
  <c r="X9" i="14"/>
  <c r="X6" i="14"/>
  <c r="X55" i="14" l="1"/>
  <c r="X59" i="14" s="1"/>
  <c r="X52" i="14"/>
  <c r="X11" i="14"/>
  <c r="X25" i="14"/>
  <c r="X29" i="14" s="1"/>
  <c r="X39" i="14"/>
  <c r="X43" i="14" s="1"/>
  <c r="X87" i="14"/>
  <c r="X91" i="14" s="1"/>
  <c r="X15" i="14"/>
  <c r="X22" i="14"/>
  <c r="X8" i="14"/>
  <c r="X36" i="14"/>
  <c r="X84" i="14"/>
  <c r="V20" i="14" l="1"/>
  <c r="W20" i="14"/>
  <c r="V21" i="14"/>
  <c r="V22" i="14" s="1"/>
  <c r="W21" i="14"/>
  <c r="U23" i="14"/>
  <c r="V23" i="14"/>
  <c r="W23" i="14"/>
  <c r="V24" i="14"/>
  <c r="W24" i="14"/>
  <c r="U26" i="14"/>
  <c r="V26" i="14"/>
  <c r="W26" i="14"/>
  <c r="U27" i="14"/>
  <c r="V27" i="14"/>
  <c r="U28" i="14"/>
  <c r="V28" i="14"/>
  <c r="W28" i="14"/>
  <c r="V34" i="14"/>
  <c r="W34" i="14"/>
  <c r="V35" i="14"/>
  <c r="W35" i="14"/>
  <c r="U37" i="14"/>
  <c r="V37" i="14"/>
  <c r="W37" i="14"/>
  <c r="V38" i="14"/>
  <c r="W38" i="14"/>
  <c r="U40" i="14"/>
  <c r="V40" i="14"/>
  <c r="W40" i="14"/>
  <c r="U41" i="14"/>
  <c r="V41" i="14"/>
  <c r="U42" i="14"/>
  <c r="V42" i="14"/>
  <c r="W42" i="14"/>
  <c r="U50" i="14"/>
  <c r="V50" i="14"/>
  <c r="W50" i="14"/>
  <c r="V51" i="14"/>
  <c r="W51" i="14"/>
  <c r="U53" i="14"/>
  <c r="V53" i="14"/>
  <c r="W53" i="14"/>
  <c r="U54" i="14"/>
  <c r="V54" i="14"/>
  <c r="W54" i="14"/>
  <c r="U56" i="14"/>
  <c r="V56" i="14"/>
  <c r="W56" i="14"/>
  <c r="U57" i="14"/>
  <c r="V57" i="14"/>
  <c r="U58" i="14"/>
  <c r="V58" i="14"/>
  <c r="W58" i="14"/>
  <c r="U82" i="14"/>
  <c r="V82" i="14"/>
  <c r="W82" i="14"/>
  <c r="V83" i="14"/>
  <c r="W83" i="14"/>
  <c r="U85" i="14"/>
  <c r="V85" i="14"/>
  <c r="W85" i="14"/>
  <c r="U86" i="14"/>
  <c r="V86" i="14"/>
  <c r="W86" i="14"/>
  <c r="U88" i="14"/>
  <c r="V88" i="14"/>
  <c r="W88" i="14"/>
  <c r="U89" i="14"/>
  <c r="V89" i="14"/>
  <c r="U90" i="14"/>
  <c r="V90" i="14"/>
  <c r="W90" i="14"/>
  <c r="W55" i="14" l="1"/>
  <c r="Y38" i="14"/>
  <c r="W22" i="14"/>
  <c r="Y22" i="14" s="1"/>
  <c r="Y83" i="14"/>
  <c r="Y28" i="14"/>
  <c r="Y85" i="14"/>
  <c r="W84" i="14"/>
  <c r="W25" i="14"/>
  <c r="W29" i="14" s="1"/>
  <c r="Y20" i="14"/>
  <c r="Y41" i="14"/>
  <c r="U55" i="14"/>
  <c r="U59" i="14" s="1"/>
  <c r="V52" i="14"/>
  <c r="W87" i="14"/>
  <c r="W91" i="14" s="1"/>
  <c r="Y86" i="14"/>
  <c r="V55" i="14"/>
  <c r="Y55" i="14" s="1"/>
  <c r="Y57" i="14"/>
  <c r="W59" i="14"/>
  <c r="Y35" i="14"/>
  <c r="Y50" i="14"/>
  <c r="Y27" i="14"/>
  <c r="Y40" i="14"/>
  <c r="Y58" i="14"/>
  <c r="V87" i="14"/>
  <c r="V91" i="14" s="1"/>
  <c r="Y89" i="14"/>
  <c r="V84" i="14"/>
  <c r="Y84" i="14" s="1"/>
  <c r="V25" i="14"/>
  <c r="V29" i="14" s="1"/>
  <c r="Y82" i="14"/>
  <c r="U39" i="14"/>
  <c r="Y34" i="14"/>
  <c r="W36" i="14"/>
  <c r="U25" i="14"/>
  <c r="Y88" i="14"/>
  <c r="Y42" i="14"/>
  <c r="V36" i="14"/>
  <c r="Y23" i="14"/>
  <c r="V39" i="14"/>
  <c r="V43" i="14" s="1"/>
  <c r="Y56" i="14"/>
  <c r="Y26" i="14"/>
  <c r="Y24" i="14"/>
  <c r="Y21" i="14"/>
  <c r="Y90" i="14"/>
  <c r="Y53" i="14"/>
  <c r="Y37" i="14"/>
  <c r="U87" i="14"/>
  <c r="Y54" i="14"/>
  <c r="Y51" i="14"/>
  <c r="W52" i="14"/>
  <c r="W39" i="14"/>
  <c r="W43" i="14" s="1"/>
  <c r="C81" i="10"/>
  <c r="T60" i="11" s="1"/>
  <c r="C83" i="10"/>
  <c r="T62" i="11" s="1"/>
  <c r="C84" i="10"/>
  <c r="T63" i="11" s="1"/>
  <c r="E5" i="12"/>
  <c r="E84" i="10"/>
  <c r="V63" i="11" s="1"/>
  <c r="F83" i="10"/>
  <c r="W62" i="11" s="1"/>
  <c r="E83" i="10"/>
  <c r="V62" i="11" s="1"/>
  <c r="B83" i="10"/>
  <c r="S62" i="11" s="1"/>
  <c r="E81" i="10"/>
  <c r="V60" i="11" s="1"/>
  <c r="B81" i="10"/>
  <c r="S60" i="11" s="1"/>
  <c r="B80" i="10"/>
  <c r="S59" i="11" s="1"/>
  <c r="E79" i="10"/>
  <c r="V58" i="11" s="1"/>
  <c r="C79" i="10"/>
  <c r="T58" i="11" s="1"/>
  <c r="B78" i="10"/>
  <c r="S57" i="11" s="1"/>
  <c r="E54" i="10"/>
  <c r="V51" i="11" s="1"/>
  <c r="C54" i="10"/>
  <c r="T51" i="11" s="1"/>
  <c r="F53" i="10"/>
  <c r="W50" i="11" s="1"/>
  <c r="E53" i="10"/>
  <c r="V50" i="11" s="1"/>
  <c r="C53" i="10"/>
  <c r="T50" i="11" s="1"/>
  <c r="B53" i="10"/>
  <c r="E51" i="10"/>
  <c r="V48" i="11" s="1"/>
  <c r="C51" i="10"/>
  <c r="T48" i="11" s="1"/>
  <c r="B51" i="10"/>
  <c r="S48" i="11" s="1"/>
  <c r="B50" i="10"/>
  <c r="S47" i="11" s="1"/>
  <c r="E49" i="10"/>
  <c r="V46" i="11" s="1"/>
  <c r="C49" i="10"/>
  <c r="T46" i="11" s="1"/>
  <c r="W14" i="11"/>
  <c r="E13" i="10"/>
  <c r="C13" i="10"/>
  <c r="T14" i="11" s="1"/>
  <c r="S14" i="11"/>
  <c r="F12" i="10"/>
  <c r="F11" i="10" s="1"/>
  <c r="E12" i="10"/>
  <c r="V13" i="11" s="1"/>
  <c r="C12" i="10"/>
  <c r="T13" i="11" s="1"/>
  <c r="B12" i="10"/>
  <c r="B11" i="10" s="1"/>
  <c r="W11" i="11"/>
  <c r="E10" i="10"/>
  <c r="V11" i="11" s="1"/>
  <c r="C10" i="10"/>
  <c r="T11" i="11" s="1"/>
  <c r="B10" i="10"/>
  <c r="S11" i="11" s="1"/>
  <c r="W10" i="11"/>
  <c r="B9" i="10"/>
  <c r="S10" i="11" s="1"/>
  <c r="W9" i="11"/>
  <c r="E8" i="10"/>
  <c r="V9" i="11" s="1"/>
  <c r="C8" i="10"/>
  <c r="T9" i="11" s="1"/>
  <c r="S9" i="11"/>
  <c r="W8" i="11"/>
  <c r="S8" i="11"/>
  <c r="G16" i="10"/>
  <c r="F15" i="10"/>
  <c r="E15" i="10"/>
  <c r="D15" i="10"/>
  <c r="C15" i="10"/>
  <c r="B15" i="10"/>
  <c r="I12" i="10"/>
  <c r="I11" i="10" s="1"/>
  <c r="I15" i="10" s="1"/>
  <c r="I16" i="10" s="1"/>
  <c r="C68" i="10"/>
  <c r="C38" i="10"/>
  <c r="T37" i="11" s="1"/>
  <c r="C25" i="10"/>
  <c r="T25" i="11" s="1"/>
  <c r="J116" i="16"/>
  <c r="J117" i="16"/>
  <c r="J118" i="16"/>
  <c r="B116" i="16"/>
  <c r="B117" i="16"/>
  <c r="B118" i="16"/>
  <c r="O102" i="16"/>
  <c r="J137" i="16"/>
  <c r="J103" i="16" s="1"/>
  <c r="B137" i="16"/>
  <c r="B103" i="16" s="1"/>
  <c r="O103" i="16"/>
  <c r="J125" i="16"/>
  <c r="J104" i="16" s="1"/>
  <c r="B125" i="16"/>
  <c r="B104" i="16" s="1"/>
  <c r="O104" i="16"/>
  <c r="J121" i="16"/>
  <c r="J111" i="16" s="1"/>
  <c r="B121" i="16"/>
  <c r="B111" i="16" s="1"/>
  <c r="O111" i="16"/>
  <c r="J134" i="16"/>
  <c r="J135" i="16"/>
  <c r="J136" i="16"/>
  <c r="J138" i="16"/>
  <c r="J140" i="16"/>
  <c r="J142" i="16"/>
  <c r="J144" i="16"/>
  <c r="B134" i="16"/>
  <c r="B135" i="16"/>
  <c r="B136" i="16"/>
  <c r="B138" i="16"/>
  <c r="B140" i="16"/>
  <c r="B142" i="16"/>
  <c r="B144" i="16"/>
  <c r="O112" i="16"/>
  <c r="J141" i="16"/>
  <c r="J106" i="16" s="1"/>
  <c r="B141" i="16"/>
  <c r="B106" i="16" s="1"/>
  <c r="O106" i="16"/>
  <c r="J127" i="16"/>
  <c r="J128" i="16"/>
  <c r="J129" i="16"/>
  <c r="J130" i="16"/>
  <c r="J131" i="16"/>
  <c r="J132" i="16"/>
  <c r="B127" i="16"/>
  <c r="B128" i="16"/>
  <c r="B129" i="16"/>
  <c r="B130" i="16"/>
  <c r="B131" i="16"/>
  <c r="B132" i="16"/>
  <c r="O107" i="16"/>
  <c r="J143" i="16"/>
  <c r="J109" i="16" s="1"/>
  <c r="B143" i="16"/>
  <c r="B109" i="16" s="1"/>
  <c r="O109" i="16"/>
  <c r="J120" i="16"/>
  <c r="J110" i="16" s="1"/>
  <c r="K110" i="16" s="1"/>
  <c r="B120" i="16"/>
  <c r="B110" i="16" s="1"/>
  <c r="O110" i="16"/>
  <c r="L107" i="16"/>
  <c r="M107" i="16" s="1"/>
  <c r="O105" i="16"/>
  <c r="J122" i="16"/>
  <c r="J123" i="16"/>
  <c r="J124" i="16"/>
  <c r="B122" i="16"/>
  <c r="B123" i="16"/>
  <c r="B124" i="16"/>
  <c r="L102" i="16"/>
  <c r="L111" i="16"/>
  <c r="M111" i="16" s="1"/>
  <c r="L109" i="16"/>
  <c r="M109" i="16" s="1"/>
  <c r="L106" i="16"/>
  <c r="M106" i="16" s="1"/>
  <c r="L105" i="16"/>
  <c r="M105" i="16" s="1"/>
  <c r="M110" i="16"/>
  <c r="M104" i="16"/>
  <c r="L103" i="16"/>
  <c r="M103" i="16" s="1"/>
  <c r="C116" i="16"/>
  <c r="C117" i="16"/>
  <c r="C118" i="16"/>
  <c r="D116" i="16"/>
  <c r="D117" i="16"/>
  <c r="D118" i="16"/>
  <c r="E116" i="16"/>
  <c r="E117" i="16"/>
  <c r="E118" i="16"/>
  <c r="F116" i="16"/>
  <c r="F117" i="16"/>
  <c r="F118" i="16"/>
  <c r="G116" i="16"/>
  <c r="G117" i="16"/>
  <c r="G118" i="16"/>
  <c r="H116" i="16"/>
  <c r="H117" i="16"/>
  <c r="H118" i="16"/>
  <c r="I116" i="16"/>
  <c r="I117" i="16"/>
  <c r="I118" i="16"/>
  <c r="C137" i="16"/>
  <c r="C103" i="16" s="1"/>
  <c r="D137" i="16"/>
  <c r="D103" i="16" s="1"/>
  <c r="E137" i="16"/>
  <c r="E103" i="16" s="1"/>
  <c r="F137" i="16"/>
  <c r="F103" i="16" s="1"/>
  <c r="G137" i="16"/>
  <c r="G103" i="16" s="1"/>
  <c r="H137" i="16"/>
  <c r="H103" i="16" s="1"/>
  <c r="I137" i="16"/>
  <c r="I103" i="16" s="1"/>
  <c r="C125" i="16"/>
  <c r="C104" i="16" s="1"/>
  <c r="D125" i="16"/>
  <c r="D104" i="16" s="1"/>
  <c r="E125" i="16"/>
  <c r="E104" i="16" s="1"/>
  <c r="F125" i="16"/>
  <c r="F104" i="16" s="1"/>
  <c r="G125" i="16"/>
  <c r="G104" i="16" s="1"/>
  <c r="H125" i="16"/>
  <c r="H104" i="16" s="1"/>
  <c r="I125" i="16"/>
  <c r="I104" i="16" s="1"/>
  <c r="C122" i="16"/>
  <c r="C123" i="16"/>
  <c r="C124" i="16"/>
  <c r="D122" i="16"/>
  <c r="D123" i="16"/>
  <c r="D124" i="16"/>
  <c r="E122" i="16"/>
  <c r="E123" i="16"/>
  <c r="E124" i="16"/>
  <c r="F122" i="16"/>
  <c r="F123" i="16"/>
  <c r="F124" i="16"/>
  <c r="G122" i="16"/>
  <c r="G123" i="16"/>
  <c r="G124" i="16"/>
  <c r="H122" i="16"/>
  <c r="H123" i="16"/>
  <c r="H124" i="16"/>
  <c r="I122" i="16"/>
  <c r="I123" i="16"/>
  <c r="I124" i="16"/>
  <c r="C141" i="16"/>
  <c r="C106" i="16" s="1"/>
  <c r="D141" i="16"/>
  <c r="D106" i="16" s="1"/>
  <c r="E141" i="16"/>
  <c r="E106" i="16" s="1"/>
  <c r="F141" i="16"/>
  <c r="F106" i="16" s="1"/>
  <c r="G141" i="16"/>
  <c r="G106" i="16" s="1"/>
  <c r="H141" i="16"/>
  <c r="H106" i="16" s="1"/>
  <c r="I141" i="16"/>
  <c r="I106" i="16" s="1"/>
  <c r="C127" i="16"/>
  <c r="C128" i="16"/>
  <c r="C129" i="16"/>
  <c r="C130" i="16"/>
  <c r="C131" i="16"/>
  <c r="C132" i="16"/>
  <c r="D127" i="16"/>
  <c r="D128" i="16"/>
  <c r="D129" i="16"/>
  <c r="D130" i="16"/>
  <c r="D131" i="16"/>
  <c r="D132" i="16"/>
  <c r="E127" i="16"/>
  <c r="E128" i="16"/>
  <c r="E129" i="16"/>
  <c r="E130" i="16"/>
  <c r="E131" i="16"/>
  <c r="E132" i="16"/>
  <c r="F127" i="16"/>
  <c r="F128" i="16"/>
  <c r="F129" i="16"/>
  <c r="F130" i="16"/>
  <c r="F131" i="16"/>
  <c r="F132" i="16"/>
  <c r="G127" i="16"/>
  <c r="G128" i="16"/>
  <c r="G129" i="16"/>
  <c r="G130" i="16"/>
  <c r="G131" i="16"/>
  <c r="G132" i="16"/>
  <c r="H127" i="16"/>
  <c r="H128" i="16"/>
  <c r="H129" i="16"/>
  <c r="H130" i="16"/>
  <c r="H131" i="16"/>
  <c r="H132" i="16"/>
  <c r="I127" i="16"/>
  <c r="I128" i="16"/>
  <c r="I129" i="16"/>
  <c r="I130" i="16"/>
  <c r="I131" i="16"/>
  <c r="I132" i="16"/>
  <c r="C143" i="16"/>
  <c r="C109" i="16" s="1"/>
  <c r="D143" i="16"/>
  <c r="D109" i="16" s="1"/>
  <c r="E143" i="16"/>
  <c r="E109" i="16" s="1"/>
  <c r="F143" i="16"/>
  <c r="F109" i="16" s="1"/>
  <c r="G143" i="16"/>
  <c r="G109" i="16" s="1"/>
  <c r="H143" i="16"/>
  <c r="H109" i="16" s="1"/>
  <c r="I143" i="16"/>
  <c r="I109" i="16" s="1"/>
  <c r="C120" i="16"/>
  <c r="C110" i="16" s="1"/>
  <c r="D120" i="16"/>
  <c r="D110" i="16" s="1"/>
  <c r="E120" i="16"/>
  <c r="E110" i="16" s="1"/>
  <c r="F120" i="16"/>
  <c r="F110" i="16" s="1"/>
  <c r="G120" i="16"/>
  <c r="G110" i="16" s="1"/>
  <c r="H120" i="16"/>
  <c r="H110" i="16" s="1"/>
  <c r="I120" i="16"/>
  <c r="I110" i="16" s="1"/>
  <c r="C121" i="16"/>
  <c r="C111" i="16" s="1"/>
  <c r="D121" i="16"/>
  <c r="D111" i="16" s="1"/>
  <c r="E121" i="16"/>
  <c r="E111" i="16" s="1"/>
  <c r="F121" i="16"/>
  <c r="F111" i="16" s="1"/>
  <c r="G121" i="16"/>
  <c r="G111" i="16" s="1"/>
  <c r="H121" i="16"/>
  <c r="H111" i="16" s="1"/>
  <c r="I121" i="16"/>
  <c r="I111" i="16" s="1"/>
  <c r="C134" i="16"/>
  <c r="C135" i="16"/>
  <c r="C136" i="16"/>
  <c r="C138" i="16"/>
  <c r="C140" i="16"/>
  <c r="C142" i="16"/>
  <c r="C144" i="16"/>
  <c r="D134" i="16"/>
  <c r="D135" i="16"/>
  <c r="D136" i="16"/>
  <c r="D138" i="16"/>
  <c r="D140" i="16"/>
  <c r="D142" i="16"/>
  <c r="D144" i="16"/>
  <c r="E134" i="16"/>
  <c r="E135" i="16"/>
  <c r="E136" i="16"/>
  <c r="E138" i="16"/>
  <c r="E140" i="16"/>
  <c r="E142" i="16"/>
  <c r="E144" i="16"/>
  <c r="F134" i="16"/>
  <c r="F135" i="16"/>
  <c r="F136" i="16"/>
  <c r="F138" i="16"/>
  <c r="F140" i="16"/>
  <c r="F142" i="16"/>
  <c r="F144" i="16"/>
  <c r="G134" i="16"/>
  <c r="G135" i="16"/>
  <c r="G136" i="16"/>
  <c r="G138" i="16"/>
  <c r="G140" i="16"/>
  <c r="G142" i="16"/>
  <c r="G144" i="16"/>
  <c r="H134" i="16"/>
  <c r="H135" i="16"/>
  <c r="H136" i="16"/>
  <c r="H138" i="16"/>
  <c r="H140" i="16"/>
  <c r="H142" i="16"/>
  <c r="H144" i="16"/>
  <c r="I134" i="16"/>
  <c r="I135" i="16"/>
  <c r="I136" i="16"/>
  <c r="I138" i="16"/>
  <c r="I140" i="16"/>
  <c r="I142" i="16"/>
  <c r="I144" i="16"/>
  <c r="C149" i="16"/>
  <c r="D149" i="16"/>
  <c r="E149" i="16"/>
  <c r="F149" i="16"/>
  <c r="G149" i="16"/>
  <c r="H149" i="16"/>
  <c r="I149" i="16"/>
  <c r="J149" i="16"/>
  <c r="B149" i="16"/>
  <c r="B119" i="16"/>
  <c r="C119" i="16"/>
  <c r="D119" i="16"/>
  <c r="E119" i="16"/>
  <c r="F119" i="16"/>
  <c r="G119" i="16"/>
  <c r="H119" i="16"/>
  <c r="I119" i="16"/>
  <c r="B126" i="16"/>
  <c r="C126" i="16"/>
  <c r="D126" i="16"/>
  <c r="E126" i="16"/>
  <c r="F126" i="16"/>
  <c r="G126" i="16"/>
  <c r="H126" i="16"/>
  <c r="I126" i="16"/>
  <c r="B133" i="16"/>
  <c r="C133" i="16"/>
  <c r="D133" i="16"/>
  <c r="E133" i="16"/>
  <c r="F133" i="16"/>
  <c r="G133" i="16"/>
  <c r="H133" i="16"/>
  <c r="I133" i="16"/>
  <c r="B139" i="16"/>
  <c r="C139" i="16"/>
  <c r="D139" i="16"/>
  <c r="E139" i="16"/>
  <c r="F139" i="16"/>
  <c r="G139" i="16"/>
  <c r="H139" i="16"/>
  <c r="I139" i="16"/>
  <c r="B145" i="16"/>
  <c r="C145" i="16"/>
  <c r="D145" i="16"/>
  <c r="E145" i="16"/>
  <c r="F145" i="16"/>
  <c r="G145" i="16"/>
  <c r="H145" i="16"/>
  <c r="I145" i="16"/>
  <c r="B146" i="16"/>
  <c r="C146" i="16"/>
  <c r="D146" i="16"/>
  <c r="E146" i="16"/>
  <c r="F146" i="16"/>
  <c r="G146" i="16"/>
  <c r="H146" i="16"/>
  <c r="I146" i="16"/>
  <c r="J119" i="16"/>
  <c r="J126" i="16"/>
  <c r="J133" i="16"/>
  <c r="J139" i="16"/>
  <c r="J145" i="16"/>
  <c r="J146" i="16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L16" i="3"/>
  <c r="AL14" i="3"/>
  <c r="AL13" i="3"/>
  <c r="AL12" i="3"/>
  <c r="AL11" i="3"/>
  <c r="AL10" i="3"/>
  <c r="AL9" i="3"/>
  <c r="AL8" i="3"/>
  <c r="AL7" i="3"/>
  <c r="AL6" i="3"/>
  <c r="AL5" i="3"/>
  <c r="AL4" i="3"/>
  <c r="AL3" i="3"/>
  <c r="AV16" i="3"/>
  <c r="AV14" i="3"/>
  <c r="AV13" i="3"/>
  <c r="AV12" i="3"/>
  <c r="AV11" i="3"/>
  <c r="AV10" i="3"/>
  <c r="AV9" i="3"/>
  <c r="AV8" i="3"/>
  <c r="AV7" i="3"/>
  <c r="AV6" i="3"/>
  <c r="AV5" i="3"/>
  <c r="AV4" i="3"/>
  <c r="AV3" i="3"/>
  <c r="G87" i="10"/>
  <c r="F86" i="10"/>
  <c r="E86" i="10"/>
  <c r="D86" i="10"/>
  <c r="C86" i="10"/>
  <c r="B86" i="10"/>
  <c r="G72" i="10"/>
  <c r="F71" i="10"/>
  <c r="E71" i="10"/>
  <c r="D71" i="10"/>
  <c r="C71" i="10"/>
  <c r="B71" i="10"/>
  <c r="E69" i="10"/>
  <c r="C69" i="10"/>
  <c r="F68" i="10"/>
  <c r="F67" i="10" s="1"/>
  <c r="E68" i="10"/>
  <c r="B68" i="10"/>
  <c r="B67" i="10" s="1"/>
  <c r="E66" i="10"/>
  <c r="C66" i="10"/>
  <c r="B66" i="10"/>
  <c r="B65" i="10"/>
  <c r="E64" i="10"/>
  <c r="C64" i="10"/>
  <c r="G57" i="10"/>
  <c r="F56" i="10"/>
  <c r="E56" i="10"/>
  <c r="D56" i="10"/>
  <c r="C56" i="10"/>
  <c r="B56" i="10"/>
  <c r="G42" i="10"/>
  <c r="F41" i="10"/>
  <c r="E41" i="10"/>
  <c r="D41" i="10"/>
  <c r="C41" i="10"/>
  <c r="B41" i="10"/>
  <c r="E39" i="10"/>
  <c r="V38" i="11" s="1"/>
  <c r="C39" i="10"/>
  <c r="T38" i="11" s="1"/>
  <c r="F38" i="10"/>
  <c r="E38" i="10"/>
  <c r="V37" i="11" s="1"/>
  <c r="B38" i="10"/>
  <c r="E36" i="10"/>
  <c r="V35" i="11" s="1"/>
  <c r="C36" i="10"/>
  <c r="T35" i="11" s="1"/>
  <c r="B36" i="10"/>
  <c r="S35" i="11" s="1"/>
  <c r="B35" i="10"/>
  <c r="S34" i="11" s="1"/>
  <c r="E34" i="10"/>
  <c r="V33" i="11" s="1"/>
  <c r="C34" i="10"/>
  <c r="T33" i="11" s="1"/>
  <c r="G29" i="10"/>
  <c r="F28" i="10"/>
  <c r="E28" i="10"/>
  <c r="D28" i="10"/>
  <c r="C28" i="10"/>
  <c r="B28" i="10"/>
  <c r="E26" i="10"/>
  <c r="V26" i="11" s="1"/>
  <c r="C26" i="10"/>
  <c r="T26" i="11" s="1"/>
  <c r="F25" i="10"/>
  <c r="E25" i="10"/>
  <c r="V25" i="11" s="1"/>
  <c r="B25" i="10"/>
  <c r="E23" i="10"/>
  <c r="V23" i="11" s="1"/>
  <c r="C23" i="10"/>
  <c r="T23" i="11" s="1"/>
  <c r="B23" i="10"/>
  <c r="S23" i="11" s="1"/>
  <c r="B22" i="10"/>
  <c r="S22" i="11" s="1"/>
  <c r="E21" i="10"/>
  <c r="V21" i="11" s="1"/>
  <c r="C21" i="10"/>
  <c r="T21" i="11" s="1"/>
  <c r="AH3" i="3"/>
  <c r="AI3" i="3"/>
  <c r="AJ3" i="3"/>
  <c r="AK3" i="3"/>
  <c r="AM3" i="3"/>
  <c r="AN3" i="3"/>
  <c r="AO3" i="3"/>
  <c r="AP3" i="3"/>
  <c r="AQ3" i="3"/>
  <c r="AR3" i="3"/>
  <c r="AS3" i="3"/>
  <c r="AT3" i="3"/>
  <c r="AU3" i="3"/>
  <c r="AH4" i="3"/>
  <c r="AI4" i="3"/>
  <c r="AJ4" i="3"/>
  <c r="AK4" i="3"/>
  <c r="AM4" i="3"/>
  <c r="AN4" i="3"/>
  <c r="AO4" i="3"/>
  <c r="AP4" i="3"/>
  <c r="AQ4" i="3"/>
  <c r="AR4" i="3"/>
  <c r="AS4" i="3"/>
  <c r="AT4" i="3"/>
  <c r="AU4" i="3"/>
  <c r="AH5" i="3"/>
  <c r="AI5" i="3"/>
  <c r="AJ5" i="3"/>
  <c r="AK5" i="3"/>
  <c r="AM5" i="3"/>
  <c r="AN5" i="3"/>
  <c r="AO5" i="3"/>
  <c r="AP5" i="3"/>
  <c r="AQ5" i="3"/>
  <c r="AR5" i="3"/>
  <c r="AS5" i="3"/>
  <c r="AT5" i="3"/>
  <c r="AU5" i="3"/>
  <c r="AH6" i="3"/>
  <c r="AI6" i="3"/>
  <c r="AJ6" i="3"/>
  <c r="AK6" i="3"/>
  <c r="AM6" i="3"/>
  <c r="AN6" i="3"/>
  <c r="AO6" i="3"/>
  <c r="AP6" i="3"/>
  <c r="AQ6" i="3"/>
  <c r="AR6" i="3"/>
  <c r="AS6" i="3"/>
  <c r="AT6" i="3"/>
  <c r="AU6" i="3"/>
  <c r="AH7" i="3"/>
  <c r="AI7" i="3"/>
  <c r="AJ7" i="3"/>
  <c r="AK7" i="3"/>
  <c r="AM7" i="3"/>
  <c r="AN7" i="3"/>
  <c r="AO7" i="3"/>
  <c r="AP7" i="3"/>
  <c r="AQ7" i="3"/>
  <c r="AR7" i="3"/>
  <c r="AS7" i="3"/>
  <c r="AT7" i="3"/>
  <c r="AU7" i="3"/>
  <c r="AH8" i="3"/>
  <c r="AI8" i="3"/>
  <c r="AJ8" i="3"/>
  <c r="AK8" i="3"/>
  <c r="AM8" i="3"/>
  <c r="AN8" i="3"/>
  <c r="AO8" i="3"/>
  <c r="AP8" i="3"/>
  <c r="AQ8" i="3"/>
  <c r="AR8" i="3"/>
  <c r="AS8" i="3"/>
  <c r="AT8" i="3"/>
  <c r="AU8" i="3"/>
  <c r="AH9" i="3"/>
  <c r="AI9" i="3"/>
  <c r="AJ9" i="3"/>
  <c r="AK9" i="3"/>
  <c r="AM9" i="3"/>
  <c r="AN9" i="3"/>
  <c r="AO9" i="3"/>
  <c r="AP9" i="3"/>
  <c r="AQ9" i="3"/>
  <c r="AR9" i="3"/>
  <c r="AS9" i="3"/>
  <c r="AT9" i="3"/>
  <c r="AU9" i="3"/>
  <c r="AH10" i="3"/>
  <c r="AI10" i="3"/>
  <c r="AJ10" i="3"/>
  <c r="AK10" i="3"/>
  <c r="AM10" i="3"/>
  <c r="AN10" i="3"/>
  <c r="AO10" i="3"/>
  <c r="AP10" i="3"/>
  <c r="AQ10" i="3"/>
  <c r="AR10" i="3"/>
  <c r="AS10" i="3"/>
  <c r="AT10" i="3"/>
  <c r="AU10" i="3"/>
  <c r="AH11" i="3"/>
  <c r="AI11" i="3"/>
  <c r="AJ11" i="3"/>
  <c r="AK11" i="3"/>
  <c r="AM11" i="3"/>
  <c r="AN11" i="3"/>
  <c r="AO11" i="3"/>
  <c r="AP11" i="3"/>
  <c r="AQ11" i="3"/>
  <c r="AR11" i="3"/>
  <c r="AS11" i="3"/>
  <c r="AT11" i="3"/>
  <c r="AU11" i="3"/>
  <c r="AH12" i="3"/>
  <c r="AI12" i="3"/>
  <c r="AJ12" i="3"/>
  <c r="AK12" i="3"/>
  <c r="AM12" i="3"/>
  <c r="AN12" i="3"/>
  <c r="AO12" i="3"/>
  <c r="AP12" i="3"/>
  <c r="AQ12" i="3"/>
  <c r="AR12" i="3"/>
  <c r="AS12" i="3"/>
  <c r="AT12" i="3"/>
  <c r="AU12" i="3"/>
  <c r="AH13" i="3"/>
  <c r="AI13" i="3"/>
  <c r="AJ13" i="3"/>
  <c r="AK13" i="3"/>
  <c r="AM13" i="3"/>
  <c r="AN13" i="3"/>
  <c r="AO13" i="3"/>
  <c r="AP13" i="3"/>
  <c r="AQ13" i="3"/>
  <c r="AR13" i="3"/>
  <c r="AS13" i="3"/>
  <c r="AT13" i="3"/>
  <c r="AU13" i="3"/>
  <c r="AH14" i="3"/>
  <c r="AI14" i="3"/>
  <c r="AJ14" i="3"/>
  <c r="AK14" i="3"/>
  <c r="AM14" i="3"/>
  <c r="AN14" i="3"/>
  <c r="AO14" i="3"/>
  <c r="AP14" i="3"/>
  <c r="AQ14" i="3"/>
  <c r="AR14" i="3"/>
  <c r="AS14" i="3"/>
  <c r="AT14" i="3"/>
  <c r="AU14" i="3"/>
  <c r="AH16" i="3"/>
  <c r="AI16" i="3"/>
  <c r="AJ16" i="3"/>
  <c r="AK16" i="3"/>
  <c r="AM16" i="3"/>
  <c r="AN16" i="3"/>
  <c r="AO16" i="3"/>
  <c r="AP16" i="3"/>
  <c r="AQ16" i="3"/>
  <c r="AR16" i="3"/>
  <c r="AS16" i="3"/>
  <c r="AT16" i="3"/>
  <c r="AU16" i="3"/>
  <c r="B19" i="10"/>
  <c r="S19" i="11" s="1"/>
  <c r="B6" i="10"/>
  <c r="S7" i="11" s="1"/>
  <c r="V69" i="11"/>
  <c r="T84" i="11"/>
  <c r="F6" i="10"/>
  <c r="W7" i="11" s="1"/>
  <c r="F19" i="10"/>
  <c r="W19" i="11" s="1"/>
  <c r="B32" i="10"/>
  <c r="S31" i="11" s="1"/>
  <c r="F32" i="10"/>
  <c r="W31" i="11" s="1"/>
  <c r="B47" i="10"/>
  <c r="S44" i="11" s="1"/>
  <c r="F47" i="10"/>
  <c r="W44" i="11" s="1"/>
  <c r="B62" i="10"/>
  <c r="F62" i="10"/>
  <c r="F77" i="10"/>
  <c r="W56" i="11" s="1"/>
  <c r="C117" i="10"/>
  <c r="D3" i="3"/>
  <c r="E3" i="3"/>
  <c r="F3" i="3"/>
  <c r="G3" i="3"/>
  <c r="H3" i="3"/>
  <c r="I3" i="3"/>
  <c r="J3" i="3"/>
  <c r="K3" i="3"/>
  <c r="L3" i="3"/>
  <c r="M3" i="3"/>
  <c r="N3" i="3"/>
  <c r="P3" i="3"/>
  <c r="Q3" i="3"/>
  <c r="S3" i="3"/>
  <c r="T3" i="3"/>
  <c r="U3" i="3"/>
  <c r="V3" i="3"/>
  <c r="X3" i="3"/>
  <c r="Y3" i="3"/>
  <c r="Z3" i="3"/>
  <c r="AA3" i="3"/>
  <c r="AC3" i="3"/>
  <c r="AD3" i="3"/>
  <c r="AE3" i="3"/>
  <c r="AF3" i="3"/>
  <c r="D4" i="3"/>
  <c r="E4" i="3"/>
  <c r="F4" i="3"/>
  <c r="G4" i="3"/>
  <c r="H4" i="3"/>
  <c r="I4" i="3"/>
  <c r="J4" i="3"/>
  <c r="K4" i="3"/>
  <c r="L4" i="3"/>
  <c r="M4" i="3"/>
  <c r="N4" i="3"/>
  <c r="P4" i="3"/>
  <c r="Q4" i="3"/>
  <c r="S4" i="3"/>
  <c r="T4" i="3"/>
  <c r="U4" i="3"/>
  <c r="V4" i="3"/>
  <c r="X4" i="3"/>
  <c r="Y4" i="3"/>
  <c r="Z4" i="3"/>
  <c r="AA4" i="3"/>
  <c r="AC4" i="3"/>
  <c r="AD4" i="3"/>
  <c r="AE4" i="3"/>
  <c r="AF4" i="3"/>
  <c r="D5" i="3"/>
  <c r="E5" i="3"/>
  <c r="F5" i="3"/>
  <c r="G5" i="3"/>
  <c r="H5" i="3"/>
  <c r="I5" i="3"/>
  <c r="J5" i="3"/>
  <c r="K5" i="3"/>
  <c r="L5" i="3"/>
  <c r="M5" i="3"/>
  <c r="N5" i="3"/>
  <c r="P5" i="3"/>
  <c r="Q5" i="3"/>
  <c r="S5" i="3"/>
  <c r="T5" i="3"/>
  <c r="U5" i="3"/>
  <c r="V5" i="3"/>
  <c r="X5" i="3"/>
  <c r="Y5" i="3"/>
  <c r="Z5" i="3"/>
  <c r="AA5" i="3"/>
  <c r="AC5" i="3"/>
  <c r="AD5" i="3"/>
  <c r="AE5" i="3"/>
  <c r="AF5" i="3"/>
  <c r="D6" i="3"/>
  <c r="E6" i="3"/>
  <c r="F6" i="3"/>
  <c r="G6" i="3"/>
  <c r="H6" i="3"/>
  <c r="I6" i="3"/>
  <c r="J6" i="3"/>
  <c r="K6" i="3"/>
  <c r="L6" i="3"/>
  <c r="M6" i="3"/>
  <c r="N6" i="3"/>
  <c r="P6" i="3"/>
  <c r="Q6" i="3"/>
  <c r="S6" i="3"/>
  <c r="T6" i="3"/>
  <c r="U6" i="3"/>
  <c r="V6" i="3"/>
  <c r="X6" i="3"/>
  <c r="Y6" i="3"/>
  <c r="Z6" i="3"/>
  <c r="AA6" i="3"/>
  <c r="AC6" i="3"/>
  <c r="AD6" i="3"/>
  <c r="AE6" i="3"/>
  <c r="AF6" i="3"/>
  <c r="D7" i="3"/>
  <c r="E7" i="3"/>
  <c r="F7" i="3"/>
  <c r="G7" i="3"/>
  <c r="H7" i="3"/>
  <c r="I7" i="3"/>
  <c r="J7" i="3"/>
  <c r="K7" i="3"/>
  <c r="L7" i="3"/>
  <c r="M7" i="3"/>
  <c r="N7" i="3"/>
  <c r="P7" i="3"/>
  <c r="Q7" i="3"/>
  <c r="S7" i="3"/>
  <c r="T7" i="3"/>
  <c r="U7" i="3"/>
  <c r="V7" i="3"/>
  <c r="X7" i="3"/>
  <c r="Y7" i="3"/>
  <c r="Z7" i="3"/>
  <c r="AA7" i="3"/>
  <c r="AC7" i="3"/>
  <c r="AD7" i="3"/>
  <c r="AE7" i="3"/>
  <c r="AF7" i="3"/>
  <c r="D8" i="3"/>
  <c r="E8" i="3"/>
  <c r="F8" i="3"/>
  <c r="G8" i="3"/>
  <c r="H8" i="3"/>
  <c r="I8" i="3"/>
  <c r="J8" i="3"/>
  <c r="K8" i="3"/>
  <c r="L8" i="3"/>
  <c r="M8" i="3"/>
  <c r="N8" i="3"/>
  <c r="P8" i="3"/>
  <c r="Q8" i="3"/>
  <c r="S8" i="3"/>
  <c r="T8" i="3"/>
  <c r="U8" i="3"/>
  <c r="V8" i="3"/>
  <c r="X8" i="3"/>
  <c r="Y8" i="3"/>
  <c r="Z8" i="3"/>
  <c r="AA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P9" i="3"/>
  <c r="Q9" i="3"/>
  <c r="S9" i="3"/>
  <c r="T9" i="3"/>
  <c r="U9" i="3"/>
  <c r="V9" i="3"/>
  <c r="X9" i="3"/>
  <c r="Y9" i="3"/>
  <c r="Z9" i="3"/>
  <c r="AA9" i="3"/>
  <c r="AC9" i="3"/>
  <c r="AD9" i="3"/>
  <c r="AE9" i="3"/>
  <c r="AF9" i="3"/>
  <c r="D10" i="3"/>
  <c r="E10" i="3"/>
  <c r="F10" i="3"/>
  <c r="G10" i="3"/>
  <c r="H10" i="3"/>
  <c r="I10" i="3"/>
  <c r="J10" i="3"/>
  <c r="K10" i="3"/>
  <c r="L10" i="3"/>
  <c r="M10" i="3"/>
  <c r="N10" i="3"/>
  <c r="P10" i="3"/>
  <c r="Q10" i="3"/>
  <c r="S10" i="3"/>
  <c r="T10" i="3"/>
  <c r="U10" i="3"/>
  <c r="V10" i="3"/>
  <c r="X10" i="3"/>
  <c r="Y10" i="3"/>
  <c r="Z10" i="3"/>
  <c r="AA10" i="3"/>
  <c r="AC10" i="3"/>
  <c r="AD10" i="3"/>
  <c r="AE10" i="3"/>
  <c r="AF10" i="3"/>
  <c r="D11" i="3"/>
  <c r="E11" i="3"/>
  <c r="F11" i="3"/>
  <c r="G11" i="3"/>
  <c r="H11" i="3"/>
  <c r="I11" i="3"/>
  <c r="J11" i="3"/>
  <c r="K11" i="3"/>
  <c r="L11" i="3"/>
  <c r="M11" i="3"/>
  <c r="N11" i="3"/>
  <c r="P11" i="3"/>
  <c r="Q11" i="3"/>
  <c r="S11" i="3"/>
  <c r="T11" i="3"/>
  <c r="U11" i="3"/>
  <c r="V11" i="3"/>
  <c r="X11" i="3"/>
  <c r="Y11" i="3"/>
  <c r="Z11" i="3"/>
  <c r="AA11" i="3"/>
  <c r="AC11" i="3"/>
  <c r="AD11" i="3"/>
  <c r="AE11" i="3"/>
  <c r="AF11" i="3"/>
  <c r="D12" i="3"/>
  <c r="E12" i="3"/>
  <c r="F12" i="3"/>
  <c r="G12" i="3"/>
  <c r="H12" i="3"/>
  <c r="I12" i="3"/>
  <c r="J12" i="3"/>
  <c r="K12" i="3"/>
  <c r="L12" i="3"/>
  <c r="M12" i="3"/>
  <c r="N12" i="3"/>
  <c r="P12" i="3"/>
  <c r="Q12" i="3"/>
  <c r="S12" i="3"/>
  <c r="T12" i="3"/>
  <c r="U12" i="3"/>
  <c r="V12" i="3"/>
  <c r="X12" i="3"/>
  <c r="Y12" i="3"/>
  <c r="Z12" i="3"/>
  <c r="AA12" i="3"/>
  <c r="AC12" i="3"/>
  <c r="AD12" i="3"/>
  <c r="AE12" i="3"/>
  <c r="AF12" i="3"/>
  <c r="D13" i="3"/>
  <c r="E13" i="3"/>
  <c r="F13" i="3"/>
  <c r="G13" i="3"/>
  <c r="H13" i="3"/>
  <c r="I13" i="3"/>
  <c r="J13" i="3"/>
  <c r="K13" i="3"/>
  <c r="L13" i="3"/>
  <c r="M13" i="3"/>
  <c r="N13" i="3"/>
  <c r="P13" i="3"/>
  <c r="Q13" i="3"/>
  <c r="S13" i="3"/>
  <c r="T13" i="3"/>
  <c r="U13" i="3"/>
  <c r="V13" i="3"/>
  <c r="X13" i="3"/>
  <c r="Y13" i="3"/>
  <c r="Z13" i="3"/>
  <c r="AA13" i="3"/>
  <c r="AC13" i="3"/>
  <c r="AD13" i="3"/>
  <c r="AE13" i="3"/>
  <c r="AF13" i="3"/>
  <c r="D14" i="3"/>
  <c r="E14" i="3"/>
  <c r="F14" i="3"/>
  <c r="G14" i="3"/>
  <c r="H14" i="3"/>
  <c r="I14" i="3"/>
  <c r="J14" i="3"/>
  <c r="K14" i="3"/>
  <c r="L14" i="3"/>
  <c r="M14" i="3"/>
  <c r="N14" i="3"/>
  <c r="P14" i="3"/>
  <c r="Q14" i="3"/>
  <c r="S14" i="3"/>
  <c r="T14" i="3"/>
  <c r="U14" i="3"/>
  <c r="V14" i="3"/>
  <c r="X14" i="3"/>
  <c r="Y14" i="3"/>
  <c r="Z14" i="3"/>
  <c r="AA14" i="3"/>
  <c r="AC14" i="3"/>
  <c r="AD14" i="3"/>
  <c r="AE14" i="3"/>
  <c r="AF14" i="3"/>
  <c r="D15" i="3"/>
  <c r="E15" i="3"/>
  <c r="F15" i="3"/>
  <c r="G15" i="3"/>
  <c r="H15" i="3"/>
  <c r="I15" i="3"/>
  <c r="J15" i="3"/>
  <c r="K15" i="3"/>
  <c r="L15" i="3"/>
  <c r="M15" i="3"/>
  <c r="N15" i="3"/>
  <c r="P15" i="3"/>
  <c r="Q15" i="3"/>
  <c r="S15" i="3"/>
  <c r="T15" i="3"/>
  <c r="U15" i="3"/>
  <c r="V15" i="3"/>
  <c r="X15" i="3"/>
  <c r="Y15" i="3"/>
  <c r="Z15" i="3"/>
  <c r="AA15" i="3"/>
  <c r="AC15" i="3"/>
  <c r="AD15" i="3"/>
  <c r="AE15" i="3"/>
  <c r="AF15" i="3"/>
  <c r="D16" i="3"/>
  <c r="E16" i="3"/>
  <c r="F16" i="3"/>
  <c r="G16" i="3"/>
  <c r="H16" i="3"/>
  <c r="I16" i="3"/>
  <c r="J16" i="3"/>
  <c r="K16" i="3"/>
  <c r="L16" i="3"/>
  <c r="M16" i="3"/>
  <c r="N16" i="3"/>
  <c r="P16" i="3"/>
  <c r="Q16" i="3"/>
  <c r="S16" i="3"/>
  <c r="T16" i="3"/>
  <c r="U16" i="3"/>
  <c r="V16" i="3"/>
  <c r="X16" i="3"/>
  <c r="Y16" i="3"/>
  <c r="Z16" i="3"/>
  <c r="AA16" i="3"/>
  <c r="AC16" i="3"/>
  <c r="AD16" i="3"/>
  <c r="AE16" i="3"/>
  <c r="AF16" i="3"/>
  <c r="AX76" i="1"/>
  <c r="AW76" i="1"/>
  <c r="AV76" i="1"/>
  <c r="AU76" i="1"/>
  <c r="AT76" i="1"/>
  <c r="AS76" i="1"/>
  <c r="AR76" i="1"/>
  <c r="AQ76" i="1"/>
  <c r="AP76" i="1"/>
  <c r="AO76" i="1"/>
  <c r="O17" i="3"/>
  <c r="AN17" i="3"/>
  <c r="J17" i="3"/>
  <c r="AG17" i="3"/>
  <c r="D17" i="3"/>
  <c r="AE17" i="3"/>
  <c r="AM17" i="3"/>
  <c r="W17" i="3"/>
  <c r="Q17" i="3"/>
  <c r="G17" i="3"/>
  <c r="Z17" i="3"/>
  <c r="X17" i="3"/>
  <c r="Y17" i="3"/>
  <c r="S17" i="3"/>
  <c r="E17" i="3"/>
  <c r="AS17" i="3"/>
  <c r="AP17" i="3"/>
  <c r="K17" i="3"/>
  <c r="AA17" i="3"/>
  <c r="AI17" i="3"/>
  <c r="AK17" i="3"/>
  <c r="AT17" i="3"/>
  <c r="AR17" i="3"/>
  <c r="AO17" i="3"/>
  <c r="AB17" i="3"/>
  <c r="V17" i="3"/>
  <c r="H17" i="3"/>
  <c r="F17" i="3"/>
  <c r="R17" i="3"/>
  <c r="AH17" i="3"/>
  <c r="P17" i="3"/>
  <c r="AJ17" i="3"/>
  <c r="M17" i="3"/>
  <c r="U17" i="3"/>
  <c r="AC17" i="3"/>
  <c r="L17" i="3"/>
  <c r="I17" i="3"/>
  <c r="AV17" i="3"/>
  <c r="AF17" i="3"/>
  <c r="AQ17" i="3"/>
  <c r="AU17" i="3"/>
  <c r="N17" i="3"/>
  <c r="AD17" i="3"/>
  <c r="AL17" i="3"/>
  <c r="T17" i="3"/>
  <c r="B37" i="10" l="1"/>
  <c r="S36" i="11" s="1"/>
  <c r="S37" i="11"/>
  <c r="B24" i="10"/>
  <c r="S24" i="11" s="1"/>
  <c r="S25" i="11"/>
  <c r="B52" i="10"/>
  <c r="S49" i="11" s="1"/>
  <c r="S50" i="11"/>
  <c r="F24" i="10"/>
  <c r="W24" i="11" s="1"/>
  <c r="W25" i="11"/>
  <c r="E5" i="1"/>
  <c r="E51" i="12"/>
  <c r="E45" i="12"/>
  <c r="E39" i="12"/>
  <c r="E48" i="12"/>
  <c r="E41" i="12"/>
  <c r="E21" i="12"/>
  <c r="E25" i="12"/>
  <c r="E50" i="12"/>
  <c r="E47" i="12"/>
  <c r="E38" i="12"/>
  <c r="E12" i="12"/>
  <c r="E16" i="12"/>
  <c r="E43" i="12"/>
  <c r="E46" i="12"/>
  <c r="E40" i="12"/>
  <c r="E49" i="12"/>
  <c r="E34" i="12"/>
  <c r="E8" i="12"/>
  <c r="E17" i="12"/>
  <c r="E26" i="12"/>
  <c r="E11" i="12"/>
  <c r="E42" i="12"/>
  <c r="E37" i="12"/>
  <c r="E22" i="12"/>
  <c r="E33" i="12"/>
  <c r="E32" i="12" s="1"/>
  <c r="E9" i="12"/>
  <c r="E18" i="12"/>
  <c r="E36" i="12"/>
  <c r="E20" i="12"/>
  <c r="E13" i="12"/>
  <c r="E14" i="12"/>
  <c r="E23" i="12"/>
  <c r="E15" i="12"/>
  <c r="E24" i="12"/>
  <c r="F37" i="10"/>
  <c r="W36" i="11" s="1"/>
  <c r="W37" i="11"/>
  <c r="B77" i="10"/>
  <c r="S56" i="11" s="1"/>
  <c r="V59" i="14"/>
  <c r="Y59" i="14" s="1"/>
  <c r="Y87" i="14"/>
  <c r="Y36" i="14"/>
  <c r="Y25" i="14"/>
  <c r="U29" i="14"/>
  <c r="Y29" i="14" s="1"/>
  <c r="U43" i="14"/>
  <c r="Y43" i="14" s="1"/>
  <c r="Y39" i="14"/>
  <c r="U91" i="14"/>
  <c r="Y91" i="14" s="1"/>
  <c r="Y52" i="14"/>
  <c r="L112" i="16"/>
  <c r="M112" i="16" s="1"/>
  <c r="M102" i="16"/>
  <c r="N104" i="16"/>
  <c r="N103" i="16"/>
  <c r="B102" i="16"/>
  <c r="H102" i="16"/>
  <c r="D102" i="16"/>
  <c r="B107" i="16"/>
  <c r="F107" i="16"/>
  <c r="C107" i="16"/>
  <c r="I105" i="16"/>
  <c r="E105" i="16"/>
  <c r="J102" i="16"/>
  <c r="K102" i="16" s="1"/>
  <c r="N111" i="16"/>
  <c r="K111" i="16"/>
  <c r="N106" i="16"/>
  <c r="K106" i="16"/>
  <c r="G112" i="16"/>
  <c r="C112" i="16"/>
  <c r="H107" i="16"/>
  <c r="B105" i="16"/>
  <c r="H112" i="16"/>
  <c r="D112" i="16"/>
  <c r="D107" i="16"/>
  <c r="F105" i="16"/>
  <c r="I102" i="16"/>
  <c r="E102" i="16"/>
  <c r="N110" i="16"/>
  <c r="J107" i="16"/>
  <c r="K107" i="16" s="1"/>
  <c r="J112" i="16"/>
  <c r="K112" i="16" s="1"/>
  <c r="I112" i="16"/>
  <c r="E112" i="16"/>
  <c r="I107" i="16"/>
  <c r="G105" i="16"/>
  <c r="C105" i="16"/>
  <c r="F102" i="16"/>
  <c r="N109" i="16"/>
  <c r="B112" i="16"/>
  <c r="N112" i="16" s="1"/>
  <c r="F112" i="16"/>
  <c r="G107" i="16"/>
  <c r="E107" i="16"/>
  <c r="H105" i="16"/>
  <c r="D105" i="16"/>
  <c r="G102" i="16"/>
  <c r="C102" i="16"/>
  <c r="J105" i="16"/>
  <c r="K104" i="16"/>
  <c r="K109" i="16"/>
  <c r="K103" i="16"/>
  <c r="F14" i="10"/>
  <c r="C11" i="10"/>
  <c r="F70" i="10"/>
  <c r="E20" i="1"/>
  <c r="E21" i="1"/>
  <c r="E22" i="1"/>
  <c r="E23" i="1"/>
  <c r="E24" i="1"/>
  <c r="E25" i="1"/>
  <c r="F52" i="10"/>
  <c r="C82" i="10"/>
  <c r="T61" i="11" s="1"/>
  <c r="E8" i="1"/>
  <c r="E9" i="1"/>
  <c r="E162" i="1"/>
  <c r="B40" i="10"/>
  <c r="S39" i="11" s="1"/>
  <c r="E37" i="10"/>
  <c r="V36" i="11" s="1"/>
  <c r="E97" i="1"/>
  <c r="E99" i="1"/>
  <c r="E96" i="1"/>
  <c r="E84" i="1"/>
  <c r="E107" i="1"/>
  <c r="E61" i="1"/>
  <c r="E19" i="1"/>
  <c r="E18" i="1"/>
  <c r="E17" i="1"/>
  <c r="E16" i="1"/>
  <c r="E15" i="1"/>
  <c r="E14" i="1"/>
  <c r="E13" i="1"/>
  <c r="E12" i="1"/>
  <c r="E11" i="1"/>
  <c r="E10" i="1"/>
  <c r="E7" i="1"/>
  <c r="E89" i="1"/>
  <c r="E64" i="1"/>
  <c r="E79" i="1"/>
  <c r="E102" i="1"/>
  <c r="F5" i="12"/>
  <c r="C67" i="10"/>
  <c r="E164" i="1"/>
  <c r="E82" i="10"/>
  <c r="V61" i="11" s="1"/>
  <c r="F82" i="10"/>
  <c r="E101" i="1"/>
  <c r="E110" i="1"/>
  <c r="E92" i="1"/>
  <c r="C37" i="10"/>
  <c r="T36" i="11" s="1"/>
  <c r="B70" i="10"/>
  <c r="S13" i="11"/>
  <c r="S12" i="11" s="1"/>
  <c r="F5" i="1"/>
  <c r="E67" i="1"/>
  <c r="E114" i="1"/>
  <c r="E167" i="1"/>
  <c r="E106" i="1"/>
  <c r="E88" i="1"/>
  <c r="E82" i="1"/>
  <c r="B82" i="10"/>
  <c r="S61" i="11" s="1"/>
  <c r="B27" i="10"/>
  <c r="S27" i="11" s="1"/>
  <c r="E24" i="10"/>
  <c r="V24" i="11" s="1"/>
  <c r="G28" i="10"/>
  <c r="E67" i="10"/>
  <c r="G71" i="10"/>
  <c r="C24" i="10"/>
  <c r="T24" i="11" s="1"/>
  <c r="T12" i="11"/>
  <c r="E63" i="1"/>
  <c r="E66" i="1"/>
  <c r="E163" i="1"/>
  <c r="B55" i="10"/>
  <c r="S52" i="11" s="1"/>
  <c r="E105" i="1"/>
  <c r="E111" i="1"/>
  <c r="E91" i="1"/>
  <c r="E76" i="1"/>
  <c r="W13" i="11"/>
  <c r="W12" i="11" s="1"/>
  <c r="W15" i="11" s="1"/>
  <c r="C52" i="10"/>
  <c r="T49" i="11" s="1"/>
  <c r="V14" i="11"/>
  <c r="V12" i="11" s="1"/>
  <c r="E11" i="10"/>
  <c r="E52" i="10"/>
  <c r="V49" i="11" s="1"/>
  <c r="G41" i="10"/>
  <c r="G56" i="10"/>
  <c r="G86" i="10"/>
  <c r="G15" i="10"/>
  <c r="B14" i="10"/>
  <c r="E94" i="1"/>
  <c r="E118" i="1"/>
  <c r="E81" i="1"/>
  <c r="E78" i="1"/>
  <c r="E90" i="1"/>
  <c r="E87" i="1"/>
  <c r="E113" i="1"/>
  <c r="E109" i="1"/>
  <c r="E100" i="1"/>
  <c r="E104" i="1"/>
  <c r="E165" i="1"/>
  <c r="E161" i="1"/>
  <c r="E62" i="1"/>
  <c r="E27" i="1"/>
  <c r="E26" i="1"/>
  <c r="E95" i="1"/>
  <c r="E77" i="1"/>
  <c r="E83" i="1"/>
  <c r="E80" i="1"/>
  <c r="E86" i="1"/>
  <c r="E112" i="1"/>
  <c r="E108" i="1"/>
  <c r="E103" i="1"/>
  <c r="E85" i="1"/>
  <c r="E168" i="1"/>
  <c r="F48" i="12" l="1"/>
  <c r="F36" i="12"/>
  <c r="F33" i="12"/>
  <c r="F9" i="12"/>
  <c r="F14" i="12"/>
  <c r="F18" i="12"/>
  <c r="F23" i="12"/>
  <c r="F50" i="12"/>
  <c r="F47" i="12"/>
  <c r="F38" i="12"/>
  <c r="F11" i="12"/>
  <c r="F15" i="12"/>
  <c r="F20" i="12"/>
  <c r="F24" i="12"/>
  <c r="F37" i="12"/>
  <c r="F34" i="12"/>
  <c r="F43" i="12"/>
  <c r="F46" i="12"/>
  <c r="F40" i="12"/>
  <c r="F12" i="12"/>
  <c r="F16" i="12"/>
  <c r="F21" i="12"/>
  <c r="F25" i="12"/>
  <c r="F49" i="12"/>
  <c r="F42" i="12"/>
  <c r="F51" i="12"/>
  <c r="F8" i="12"/>
  <c r="F17" i="12"/>
  <c r="F26" i="12"/>
  <c r="F45" i="12"/>
  <c r="F44" i="12" s="1"/>
  <c r="F41" i="12"/>
  <c r="F13" i="12"/>
  <c r="F39" i="12"/>
  <c r="F22" i="12"/>
  <c r="E10" i="12"/>
  <c r="E7" i="12"/>
  <c r="E44" i="12"/>
  <c r="E19" i="12"/>
  <c r="F85" i="10"/>
  <c r="W64" i="11" s="1"/>
  <c r="W61" i="11"/>
  <c r="E35" i="12"/>
  <c r="F55" i="10"/>
  <c r="W52" i="11" s="1"/>
  <c r="W49" i="11"/>
  <c r="F27" i="10"/>
  <c r="W27" i="11" s="1"/>
  <c r="F100" i="1"/>
  <c r="F49" i="1"/>
  <c r="F40" i="1"/>
  <c r="F36" i="1"/>
  <c r="F32" i="1"/>
  <c r="F44" i="1"/>
  <c r="F48" i="1"/>
  <c r="F39" i="1"/>
  <c r="F35" i="1"/>
  <c r="F31" i="1"/>
  <c r="F51" i="1"/>
  <c r="F47" i="1"/>
  <c r="F42" i="1"/>
  <c r="F38" i="1"/>
  <c r="F34" i="1"/>
  <c r="F50" i="1"/>
  <c r="F46" i="1"/>
  <c r="F37" i="1"/>
  <c r="F45" i="1"/>
  <c r="F41" i="1"/>
  <c r="F33" i="1"/>
  <c r="F40" i="10"/>
  <c r="W39" i="11" s="1"/>
  <c r="E166" i="1"/>
  <c r="E50" i="1"/>
  <c r="E49" i="1"/>
  <c r="E45" i="1"/>
  <c r="E40" i="1"/>
  <c r="E36" i="1"/>
  <c r="E32" i="1"/>
  <c r="E48" i="1"/>
  <c r="E44" i="1"/>
  <c r="E43" i="1"/>
  <c r="E39" i="1"/>
  <c r="E35" i="1"/>
  <c r="E31" i="1"/>
  <c r="E51" i="1"/>
  <c r="E47" i="1"/>
  <c r="E42" i="1"/>
  <c r="E38" i="1"/>
  <c r="E34" i="1"/>
  <c r="E46" i="1"/>
  <c r="E41" i="1"/>
  <c r="E37" i="1"/>
  <c r="E33" i="1"/>
  <c r="S15" i="11"/>
  <c r="B85" i="10"/>
  <c r="S64" i="11" s="1"/>
  <c r="N105" i="16"/>
  <c r="N102" i="16"/>
  <c r="N107" i="16"/>
  <c r="I7" i="14"/>
  <c r="G7" i="11" s="1"/>
  <c r="K8" i="14"/>
  <c r="I8" i="11" s="1"/>
  <c r="I9" i="14"/>
  <c r="G9" i="11" s="1"/>
  <c r="J10" i="14"/>
  <c r="H10" i="11" s="1"/>
  <c r="H12" i="14"/>
  <c r="F12" i="11" s="1"/>
  <c r="H13" i="14"/>
  <c r="F13" i="11" s="1"/>
  <c r="I14" i="14"/>
  <c r="G14" i="11" s="1"/>
  <c r="I12" i="14"/>
  <c r="G12" i="11" s="1"/>
  <c r="J14" i="14"/>
  <c r="H14" i="11" s="1"/>
  <c r="H7" i="14"/>
  <c r="F7" i="11" s="1"/>
  <c r="J8" i="14"/>
  <c r="H8" i="11" s="1"/>
  <c r="H9" i="14"/>
  <c r="F9" i="11" s="1"/>
  <c r="I10" i="14"/>
  <c r="G10" i="11" s="1"/>
  <c r="K12" i="14"/>
  <c r="I12" i="11" s="1"/>
  <c r="K13" i="14"/>
  <c r="I13" i="11" s="1"/>
  <c r="H14" i="14"/>
  <c r="F14" i="11" s="1"/>
  <c r="J7" i="14"/>
  <c r="H7" i="11" s="1"/>
  <c r="H8" i="14"/>
  <c r="F8" i="11" s="1"/>
  <c r="J9" i="14"/>
  <c r="H9" i="11" s="1"/>
  <c r="K10" i="14"/>
  <c r="I10" i="11" s="1"/>
  <c r="I13" i="14"/>
  <c r="G13" i="11" s="1"/>
  <c r="J12" i="14"/>
  <c r="H12" i="11" s="1"/>
  <c r="K9" i="14"/>
  <c r="I9" i="11" s="1"/>
  <c r="H10" i="14"/>
  <c r="F10" i="11" s="1"/>
  <c r="J13" i="14"/>
  <c r="H13" i="11" s="1"/>
  <c r="K14" i="14"/>
  <c r="I14" i="11" s="1"/>
  <c r="I8" i="14"/>
  <c r="G8" i="11" s="1"/>
  <c r="K7" i="14"/>
  <c r="I7" i="11" s="1"/>
  <c r="K105" i="16"/>
  <c r="J13" i="4"/>
  <c r="H8" i="4"/>
  <c r="J12" i="4"/>
  <c r="K7" i="4"/>
  <c r="E7" i="10" s="1"/>
  <c r="I13" i="4"/>
  <c r="J10" i="4"/>
  <c r="I10" i="4"/>
  <c r="K12" i="4"/>
  <c r="J7" i="4"/>
  <c r="E60" i="1"/>
  <c r="I9" i="4"/>
  <c r="H10" i="4"/>
  <c r="I12" i="4"/>
  <c r="K9" i="4"/>
  <c r="E9" i="10" s="1"/>
  <c r="V10" i="11" s="1"/>
  <c r="J9" i="4"/>
  <c r="K8" i="4"/>
  <c r="E98" i="1"/>
  <c r="E141" i="1" s="1"/>
  <c r="F167" i="1"/>
  <c r="I7" i="4"/>
  <c r="I8" i="4"/>
  <c r="E125" i="1"/>
  <c r="F118" i="1"/>
  <c r="F27" i="1"/>
  <c r="E129" i="1"/>
  <c r="F24" i="1"/>
  <c r="F22" i="1"/>
  <c r="F82" i="1"/>
  <c r="F21" i="1"/>
  <c r="E121" i="1"/>
  <c r="F164" i="1"/>
  <c r="F78" i="1"/>
  <c r="E65" i="1"/>
  <c r="F162" i="1"/>
  <c r="F20" i="1"/>
  <c r="F80" i="1"/>
  <c r="H9" i="4"/>
  <c r="K13" i="4"/>
  <c r="H7" i="4"/>
  <c r="H13" i="4"/>
  <c r="F14" i="1"/>
  <c r="F94" i="1"/>
  <c r="F7" i="1"/>
  <c r="F103" i="1"/>
  <c r="F114" i="1"/>
  <c r="F18" i="1"/>
  <c r="F61" i="1"/>
  <c r="F83" i="1"/>
  <c r="F76" i="1"/>
  <c r="F90" i="1"/>
  <c r="F79" i="1"/>
  <c r="F102" i="1"/>
  <c r="F97" i="1"/>
  <c r="F81" i="1"/>
  <c r="F104" i="1"/>
  <c r="F62" i="1"/>
  <c r="F77" i="1"/>
  <c r="F26" i="1"/>
  <c r="F112" i="1"/>
  <c r="H12" i="4"/>
  <c r="J8" i="4"/>
  <c r="K10" i="4"/>
  <c r="E127" i="1"/>
  <c r="E128" i="1"/>
  <c r="E120" i="1"/>
  <c r="F63" i="1"/>
  <c r="F101" i="1"/>
  <c r="F15" i="1"/>
  <c r="F113" i="1"/>
  <c r="F95" i="1"/>
  <c r="F64" i="1"/>
  <c r="F17" i="1"/>
  <c r="F105" i="1"/>
  <c r="F16" i="1"/>
  <c r="F67" i="1"/>
  <c r="F86" i="1"/>
  <c r="F110" i="1"/>
  <c r="F84" i="1"/>
  <c r="F96" i="1"/>
  <c r="F168" i="1"/>
  <c r="F108" i="1"/>
  <c r="F109" i="1"/>
  <c r="F25" i="1"/>
  <c r="F87" i="1"/>
  <c r="F10" i="1"/>
  <c r="F107" i="1"/>
  <c r="F161" i="1"/>
  <c r="F172" i="1" s="1"/>
  <c r="F163" i="1"/>
  <c r="F88" i="1"/>
  <c r="F13" i="1"/>
  <c r="F165" i="1"/>
  <c r="F11" i="1"/>
  <c r="F91" i="1"/>
  <c r="F8" i="1"/>
  <c r="F99" i="1"/>
  <c r="F12" i="1"/>
  <c r="F9" i="1"/>
  <c r="F111" i="1"/>
  <c r="F106" i="1"/>
  <c r="F166" i="1"/>
  <c r="F66" i="1"/>
  <c r="F92" i="1"/>
  <c r="F89" i="1"/>
  <c r="G5" i="1"/>
  <c r="E124" i="1"/>
  <c r="F85" i="1"/>
  <c r="F23" i="1"/>
  <c r="E131" i="1"/>
  <c r="E126" i="1"/>
  <c r="E179" i="1"/>
  <c r="E119" i="1"/>
  <c r="E132" i="1"/>
  <c r="E133" i="1"/>
  <c r="E134" i="1"/>
  <c r="E130" i="1"/>
  <c r="E122" i="1"/>
  <c r="E176" i="1"/>
  <c r="E123" i="1"/>
  <c r="E93" i="1"/>
  <c r="E136" i="1" s="1"/>
  <c r="E173" i="1"/>
  <c r="E172" i="1"/>
  <c r="E178" i="1"/>
  <c r="E177" i="1"/>
  <c r="E174" i="1"/>
  <c r="E175" i="1"/>
  <c r="E27" i="12" l="1"/>
  <c r="E52" i="12"/>
  <c r="F43" i="1"/>
  <c r="F7" i="12"/>
  <c r="F10" i="12"/>
  <c r="F32" i="12"/>
  <c r="F35" i="12"/>
  <c r="F52" i="12" s="1"/>
  <c r="F19" i="12"/>
  <c r="G94" i="1"/>
  <c r="G168" i="1"/>
  <c r="G166" i="1"/>
  <c r="G164" i="1"/>
  <c r="G162" i="1"/>
  <c r="G167" i="1"/>
  <c r="G165" i="1"/>
  <c r="G163" i="1"/>
  <c r="G161" i="1"/>
  <c r="G172" i="1" s="1"/>
  <c r="L8" i="14"/>
  <c r="J8" i="11" s="1"/>
  <c r="K11" i="14"/>
  <c r="I11" i="11" s="1"/>
  <c r="L14" i="14"/>
  <c r="J14" i="11" s="1"/>
  <c r="L9" i="14"/>
  <c r="J9" i="11" s="1"/>
  <c r="I11" i="14"/>
  <c r="G11" i="11" s="1"/>
  <c r="L10" i="14"/>
  <c r="J10" i="11" s="1"/>
  <c r="J11" i="14"/>
  <c r="H11" i="11" s="1"/>
  <c r="H6" i="14"/>
  <c r="F6" i="11" s="1"/>
  <c r="L7" i="14"/>
  <c r="J7" i="11" s="1"/>
  <c r="H11" i="14"/>
  <c r="F11" i="11" s="1"/>
  <c r="L13" i="14"/>
  <c r="J13" i="11" s="1"/>
  <c r="K6" i="14"/>
  <c r="I6" i="11" s="1"/>
  <c r="J6" i="14"/>
  <c r="H6" i="11" s="1"/>
  <c r="L12" i="14"/>
  <c r="J12" i="11" s="1"/>
  <c r="I6" i="14"/>
  <c r="G6" i="11" s="1"/>
  <c r="E68" i="1"/>
  <c r="J11" i="4"/>
  <c r="E154" i="1"/>
  <c r="I11" i="4"/>
  <c r="C9" i="10"/>
  <c r="T10" i="11" s="1"/>
  <c r="K11" i="4"/>
  <c r="C7" i="10"/>
  <c r="T8" i="11" s="1"/>
  <c r="E147" i="1"/>
  <c r="E155" i="1"/>
  <c r="E143" i="1"/>
  <c r="E151" i="1"/>
  <c r="E144" i="1"/>
  <c r="E145" i="1"/>
  <c r="E148" i="1"/>
  <c r="K6" i="4"/>
  <c r="G109" i="1"/>
  <c r="F126" i="1"/>
  <c r="L10" i="4"/>
  <c r="E149" i="1"/>
  <c r="E153" i="1"/>
  <c r="E146" i="1"/>
  <c r="L12" i="4"/>
  <c r="E142" i="1"/>
  <c r="E152" i="1"/>
  <c r="E150" i="1"/>
  <c r="E156" i="1"/>
  <c r="L9" i="4"/>
  <c r="G91" i="1"/>
  <c r="F124" i="1"/>
  <c r="F134" i="1"/>
  <c r="F130" i="1"/>
  <c r="F133" i="1"/>
  <c r="H6" i="4"/>
  <c r="G66" i="1"/>
  <c r="F131" i="1"/>
  <c r="F176" i="1"/>
  <c r="F132" i="1"/>
  <c r="F65" i="1"/>
  <c r="F19" i="1"/>
  <c r="F177" i="1"/>
  <c r="F174" i="1"/>
  <c r="F129" i="1"/>
  <c r="F123" i="1"/>
  <c r="F125" i="1"/>
  <c r="F120" i="1"/>
  <c r="F93" i="1"/>
  <c r="F135" i="1" s="1"/>
  <c r="F140" i="1" s="1"/>
  <c r="I6" i="4"/>
  <c r="F127" i="1"/>
  <c r="F128" i="1"/>
  <c r="F119" i="1"/>
  <c r="F121" i="1"/>
  <c r="F60" i="1"/>
  <c r="F122" i="1"/>
  <c r="L7" i="4"/>
  <c r="G84" i="1"/>
  <c r="G25" i="1"/>
  <c r="G49" i="1" s="1"/>
  <c r="F179" i="1"/>
  <c r="G102" i="1"/>
  <c r="G21" i="1"/>
  <c r="G46" i="1" s="1"/>
  <c r="G114" i="1"/>
  <c r="G63" i="1"/>
  <c r="G90" i="1"/>
  <c r="J6" i="4"/>
  <c r="L13" i="4"/>
  <c r="G61" i="1"/>
  <c r="G11" i="1"/>
  <c r="G35" i="1" s="1"/>
  <c r="G15" i="1"/>
  <c r="G39" i="1" s="1"/>
  <c r="G118" i="1"/>
  <c r="G103" i="1"/>
  <c r="G80" i="1"/>
  <c r="G100" i="1"/>
  <c r="G20" i="1"/>
  <c r="G44" i="1" s="1"/>
  <c r="G78" i="1"/>
  <c r="L8" i="4"/>
  <c r="H11" i="4"/>
  <c r="K23" i="14"/>
  <c r="I21" i="11" s="1"/>
  <c r="G10" i="1"/>
  <c r="G34" i="1" s="1"/>
  <c r="G89" i="1"/>
  <c r="G12" i="1"/>
  <c r="G36" i="1" s="1"/>
  <c r="G88" i="1"/>
  <c r="G104" i="1"/>
  <c r="G79" i="1"/>
  <c r="G97" i="1"/>
  <c r="G64" i="1"/>
  <c r="G18" i="1"/>
  <c r="G42" i="1" s="1"/>
  <c r="G92" i="1"/>
  <c r="G83" i="1"/>
  <c r="G17" i="1"/>
  <c r="G41" i="1" s="1"/>
  <c r="G67" i="1"/>
  <c r="F98" i="1"/>
  <c r="F147" i="1" s="1"/>
  <c r="F173" i="1"/>
  <c r="F175" i="1"/>
  <c r="G9" i="1"/>
  <c r="G33" i="1" s="1"/>
  <c r="G7" i="1"/>
  <c r="G31" i="1" s="1"/>
  <c r="G87" i="1"/>
  <c r="G26" i="1"/>
  <c r="G50" i="1" s="1"/>
  <c r="G82" i="1"/>
  <c r="G111" i="1"/>
  <c r="G81" i="1"/>
  <c r="G86" i="1"/>
  <c r="G76" i="1"/>
  <c r="G95" i="1"/>
  <c r="G22" i="1"/>
  <c r="G45" i="1" s="1"/>
  <c r="G8" i="1"/>
  <c r="G32" i="1" s="1"/>
  <c r="G14" i="1"/>
  <c r="G38" i="1" s="1"/>
  <c r="G106" i="1"/>
  <c r="G96" i="1"/>
  <c r="G77" i="1"/>
  <c r="G13" i="1"/>
  <c r="G37" i="1" s="1"/>
  <c r="G107" i="1"/>
  <c r="G27" i="1"/>
  <c r="G51" i="1" s="1"/>
  <c r="G101" i="1"/>
  <c r="G62" i="1"/>
  <c r="G85" i="1"/>
  <c r="G105" i="1"/>
  <c r="G110" i="1"/>
  <c r="G16" i="1"/>
  <c r="G40" i="1" s="1"/>
  <c r="G23" i="1"/>
  <c r="G47" i="1" s="1"/>
  <c r="G99" i="1"/>
  <c r="G24" i="1"/>
  <c r="G48" i="1" s="1"/>
  <c r="G113" i="1"/>
  <c r="G108" i="1"/>
  <c r="G112" i="1"/>
  <c r="F178" i="1"/>
  <c r="E137" i="1"/>
  <c r="E6" i="10"/>
  <c r="V8" i="11"/>
  <c r="E135" i="1"/>
  <c r="E140" i="1" s="1"/>
  <c r="E138" i="1"/>
  <c r="E139" i="1"/>
  <c r="F27" i="12" l="1"/>
  <c r="G174" i="1"/>
  <c r="G178" i="1"/>
  <c r="G175" i="1"/>
  <c r="G179" i="1"/>
  <c r="E14" i="10"/>
  <c r="V7" i="11"/>
  <c r="V15" i="11" s="1"/>
  <c r="G176" i="1"/>
  <c r="G173" i="1"/>
  <c r="G177" i="1"/>
  <c r="K15" i="14"/>
  <c r="I15" i="11" s="1"/>
  <c r="I15" i="14"/>
  <c r="G15" i="11" s="1"/>
  <c r="L6" i="14"/>
  <c r="J6" i="11" s="1"/>
  <c r="H15" i="14"/>
  <c r="F15" i="11" s="1"/>
  <c r="J15" i="14"/>
  <c r="H15" i="11" s="1"/>
  <c r="L11" i="14"/>
  <c r="J11" i="11" s="1"/>
  <c r="I21" i="14"/>
  <c r="G19" i="11" s="1"/>
  <c r="K22" i="14"/>
  <c r="I20" i="11" s="1"/>
  <c r="H23" i="14"/>
  <c r="F21" i="11" s="1"/>
  <c r="K24" i="14"/>
  <c r="I22" i="11" s="1"/>
  <c r="K26" i="14"/>
  <c r="I24" i="11" s="1"/>
  <c r="K27" i="14"/>
  <c r="I25" i="11" s="1"/>
  <c r="I28" i="14"/>
  <c r="G26" i="11" s="1"/>
  <c r="J21" i="14"/>
  <c r="H19" i="11" s="1"/>
  <c r="I23" i="14"/>
  <c r="G21" i="11" s="1"/>
  <c r="H27" i="14"/>
  <c r="F25" i="11" s="1"/>
  <c r="H21" i="14"/>
  <c r="F19" i="11" s="1"/>
  <c r="J22" i="14"/>
  <c r="H20" i="11" s="1"/>
  <c r="J24" i="14"/>
  <c r="H22" i="11" s="1"/>
  <c r="J26" i="14"/>
  <c r="H24" i="11" s="1"/>
  <c r="J27" i="14"/>
  <c r="H25" i="11" s="1"/>
  <c r="H28" i="14"/>
  <c r="F26" i="11" s="1"/>
  <c r="H22" i="14"/>
  <c r="F20" i="11" s="1"/>
  <c r="H24" i="14"/>
  <c r="F22" i="11" s="1"/>
  <c r="H26" i="14"/>
  <c r="F24" i="11" s="1"/>
  <c r="J28" i="14"/>
  <c r="H26" i="11" s="1"/>
  <c r="I24" i="14"/>
  <c r="G22" i="11" s="1"/>
  <c r="I26" i="14"/>
  <c r="G24" i="11" s="1"/>
  <c r="K28" i="14"/>
  <c r="I26" i="11" s="1"/>
  <c r="I27" i="14"/>
  <c r="G25" i="11" s="1"/>
  <c r="K21" i="14"/>
  <c r="I19" i="11" s="1"/>
  <c r="I22" i="14"/>
  <c r="G20" i="11" s="1"/>
  <c r="J23" i="14"/>
  <c r="H21" i="11" s="1"/>
  <c r="J14" i="4"/>
  <c r="D12" i="10" s="1"/>
  <c r="F137" i="1"/>
  <c r="F136" i="1"/>
  <c r="L11" i="4"/>
  <c r="K14" i="4"/>
  <c r="G133" i="1"/>
  <c r="F153" i="1"/>
  <c r="F146" i="1"/>
  <c r="C6" i="10"/>
  <c r="G126" i="1"/>
  <c r="H14" i="4"/>
  <c r="I14" i="4"/>
  <c r="G122" i="1"/>
  <c r="F149" i="1"/>
  <c r="G127" i="1"/>
  <c r="G65" i="1"/>
  <c r="F68" i="1"/>
  <c r="F138" i="1"/>
  <c r="G121" i="1"/>
  <c r="F139" i="1"/>
  <c r="G125" i="1"/>
  <c r="G120" i="1"/>
  <c r="L6" i="4"/>
  <c r="F143" i="1"/>
  <c r="F148" i="1"/>
  <c r="F150" i="1"/>
  <c r="F154" i="1"/>
  <c r="G60" i="1"/>
  <c r="G132" i="1"/>
  <c r="G131" i="1"/>
  <c r="G134" i="1"/>
  <c r="G130" i="1"/>
  <c r="K20" i="4"/>
  <c r="H23" i="4"/>
  <c r="H21" i="4"/>
  <c r="H20" i="4"/>
  <c r="H26" i="4"/>
  <c r="K26" i="4"/>
  <c r="H22" i="4"/>
  <c r="K21" i="4"/>
  <c r="G19" i="1"/>
  <c r="G43" i="1" s="1"/>
  <c r="G123" i="1"/>
  <c r="H40" i="14"/>
  <c r="F36" i="11" s="1"/>
  <c r="J23" i="4"/>
  <c r="I21" i="4"/>
  <c r="J25" i="4"/>
  <c r="K25" i="4"/>
  <c r="J20" i="4"/>
  <c r="J26" i="4"/>
  <c r="H25" i="4"/>
  <c r="I23" i="4"/>
  <c r="K23" i="4"/>
  <c r="K22" i="4"/>
  <c r="I25" i="4"/>
  <c r="J22" i="4"/>
  <c r="J21" i="4"/>
  <c r="I20" i="4"/>
  <c r="I26" i="4"/>
  <c r="I22" i="4"/>
  <c r="G119" i="1"/>
  <c r="G129" i="1"/>
  <c r="F145" i="1"/>
  <c r="F152" i="1"/>
  <c r="F155" i="1"/>
  <c r="F141" i="1"/>
  <c r="F142" i="1"/>
  <c r="G93" i="1"/>
  <c r="G135" i="1" s="1"/>
  <c r="G140" i="1" s="1"/>
  <c r="F156" i="1"/>
  <c r="F151" i="1"/>
  <c r="F144" i="1"/>
  <c r="G98" i="1"/>
  <c r="G147" i="1" s="1"/>
  <c r="G128" i="1"/>
  <c r="G124" i="1"/>
  <c r="V5" i="1"/>
  <c r="V161" i="1" l="1"/>
  <c r="V172" i="1" s="1"/>
  <c r="V162" i="1"/>
  <c r="V163" i="1"/>
  <c r="V174" i="1" s="1"/>
  <c r="V164" i="1"/>
  <c r="V175" i="1" s="1"/>
  <c r="V165" i="1"/>
  <c r="V176" i="1" s="1"/>
  <c r="V166" i="1"/>
  <c r="V177" i="1" s="1"/>
  <c r="V167" i="1"/>
  <c r="V178" i="1" s="1"/>
  <c r="V168" i="1"/>
  <c r="V179" i="1" s="1"/>
  <c r="V118" i="1"/>
  <c r="V76" i="1"/>
  <c r="V77" i="1"/>
  <c r="V78" i="1"/>
  <c r="V120" i="1" s="1"/>
  <c r="V79" i="1"/>
  <c r="V80" i="1"/>
  <c r="V122" i="1" s="1"/>
  <c r="V81" i="1"/>
  <c r="V82" i="1"/>
  <c r="V124" i="1" s="1"/>
  <c r="V83" i="1"/>
  <c r="V84" i="1"/>
  <c r="V126" i="1" s="1"/>
  <c r="V85" i="1"/>
  <c r="V86" i="1"/>
  <c r="V128" i="1" s="1"/>
  <c r="V87" i="1"/>
  <c r="V88" i="1"/>
  <c r="V130" i="1" s="1"/>
  <c r="V89" i="1"/>
  <c r="V90" i="1"/>
  <c r="V132" i="1" s="1"/>
  <c r="V91" i="1"/>
  <c r="V92" i="1"/>
  <c r="V134" i="1" s="1"/>
  <c r="V94" i="1"/>
  <c r="V95" i="1"/>
  <c r="V96" i="1"/>
  <c r="V97" i="1"/>
  <c r="V99" i="1"/>
  <c r="V100" i="1"/>
  <c r="V101" i="1"/>
  <c r="V102" i="1"/>
  <c r="V103" i="1"/>
  <c r="V104" i="1"/>
  <c r="V105" i="1"/>
  <c r="V106" i="1"/>
  <c r="V107" i="1"/>
  <c r="V98" i="1" s="1"/>
  <c r="V149" i="1" s="1"/>
  <c r="V108" i="1"/>
  <c r="V109" i="1"/>
  <c r="V151" i="1" s="1"/>
  <c r="V110" i="1"/>
  <c r="V111" i="1"/>
  <c r="V153" i="1" s="1"/>
  <c r="V112" i="1"/>
  <c r="V154" i="1" s="1"/>
  <c r="V113" i="1"/>
  <c r="V155" i="1" s="1"/>
  <c r="V114" i="1"/>
  <c r="V156" i="1" s="1"/>
  <c r="V61" i="1"/>
  <c r="V62" i="1"/>
  <c r="V63" i="1"/>
  <c r="V64" i="1"/>
  <c r="V66" i="1"/>
  <c r="V67" i="1"/>
  <c r="V7" i="1"/>
  <c r="V31" i="1" s="1"/>
  <c r="V8" i="1"/>
  <c r="V32" i="1" s="1"/>
  <c r="V9" i="1"/>
  <c r="V33" i="1" s="1"/>
  <c r="V10" i="1"/>
  <c r="V34" i="1" s="1"/>
  <c r="V11" i="1"/>
  <c r="V35" i="1" s="1"/>
  <c r="V12" i="1"/>
  <c r="V36" i="1" s="1"/>
  <c r="V13" i="1"/>
  <c r="V37" i="1" s="1"/>
  <c r="V14" i="1"/>
  <c r="V38" i="1" s="1"/>
  <c r="V15" i="1"/>
  <c r="V39" i="1" s="1"/>
  <c r="V16" i="1"/>
  <c r="V40" i="1" s="1"/>
  <c r="V17" i="1"/>
  <c r="V41" i="1" s="1"/>
  <c r="V18" i="1"/>
  <c r="V42" i="1" s="1"/>
  <c r="V20" i="1"/>
  <c r="V21" i="1"/>
  <c r="V46" i="1" s="1"/>
  <c r="V22" i="1"/>
  <c r="V45" i="1" s="1"/>
  <c r="V23" i="1"/>
  <c r="V47" i="1" s="1"/>
  <c r="V24" i="1"/>
  <c r="V48" i="1" s="1"/>
  <c r="V25" i="1"/>
  <c r="V49" i="1" s="1"/>
  <c r="V26" i="1"/>
  <c r="V50" i="1" s="1"/>
  <c r="V27" i="1"/>
  <c r="V51" i="1" s="1"/>
  <c r="C14" i="10"/>
  <c r="T7" i="11"/>
  <c r="T15" i="11" s="1"/>
  <c r="K20" i="14"/>
  <c r="I18" i="11" s="1"/>
  <c r="L27" i="14"/>
  <c r="J25" i="11" s="1"/>
  <c r="L22" i="14"/>
  <c r="J20" i="11" s="1"/>
  <c r="L15" i="14"/>
  <c r="J15" i="11" s="1"/>
  <c r="I25" i="14"/>
  <c r="G23" i="11" s="1"/>
  <c r="L24" i="14"/>
  <c r="J22" i="11" s="1"/>
  <c r="J25" i="14"/>
  <c r="H23" i="11" s="1"/>
  <c r="H20" i="14"/>
  <c r="F18" i="11" s="1"/>
  <c r="L21" i="14"/>
  <c r="J19" i="11" s="1"/>
  <c r="L28" i="14"/>
  <c r="J26" i="11" s="1"/>
  <c r="L23" i="14"/>
  <c r="J21" i="11" s="1"/>
  <c r="K25" i="14"/>
  <c r="I20" i="14"/>
  <c r="G18" i="11" s="1"/>
  <c r="H25" i="14"/>
  <c r="F23" i="11" s="1"/>
  <c r="L26" i="14"/>
  <c r="J24" i="11" s="1"/>
  <c r="J20" i="14"/>
  <c r="H18" i="11" s="1"/>
  <c r="D8" i="10"/>
  <c r="U9" i="11" s="1"/>
  <c r="X9" i="11" s="1"/>
  <c r="D13" i="10"/>
  <c r="U14" i="11" s="1"/>
  <c r="X14" i="11" s="1"/>
  <c r="D7" i="10"/>
  <c r="U8" i="11" s="1"/>
  <c r="D9" i="10"/>
  <c r="U10" i="11" s="1"/>
  <c r="X10" i="11" s="1"/>
  <c r="D10" i="10"/>
  <c r="G10" i="10" s="1"/>
  <c r="C16" i="10"/>
  <c r="D16" i="10"/>
  <c r="E16" i="10"/>
  <c r="L14" i="4"/>
  <c r="G68" i="1"/>
  <c r="G156" i="1"/>
  <c r="G138" i="1"/>
  <c r="G143" i="1"/>
  <c r="G155" i="1"/>
  <c r="G151" i="1"/>
  <c r="G152" i="1"/>
  <c r="K24" i="4"/>
  <c r="L23" i="4"/>
  <c r="K38" i="14"/>
  <c r="I34" i="11" s="1"/>
  <c r="L22" i="4"/>
  <c r="L26" i="4"/>
  <c r="B16" i="10"/>
  <c r="L20" i="4"/>
  <c r="H19" i="4"/>
  <c r="G139" i="1"/>
  <c r="E20" i="10"/>
  <c r="K19" i="4"/>
  <c r="G137" i="1"/>
  <c r="I24" i="4"/>
  <c r="L21" i="4"/>
  <c r="J19" i="4"/>
  <c r="E22" i="10"/>
  <c r="V22" i="11" s="1"/>
  <c r="H24" i="4"/>
  <c r="L25" i="4"/>
  <c r="I19" i="4"/>
  <c r="C20" i="10"/>
  <c r="G142" i="1"/>
  <c r="G136" i="1"/>
  <c r="G150" i="1"/>
  <c r="J24" i="4"/>
  <c r="G145" i="1"/>
  <c r="G149" i="1"/>
  <c r="C22" i="10"/>
  <c r="T22" i="11" s="1"/>
  <c r="G154" i="1"/>
  <c r="G141" i="1"/>
  <c r="G148" i="1"/>
  <c r="G144" i="1"/>
  <c r="G153" i="1"/>
  <c r="G146" i="1"/>
  <c r="W5" i="1"/>
  <c r="U13" i="11"/>
  <c r="G12" i="10"/>
  <c r="V65" i="1" l="1"/>
  <c r="V60" i="1"/>
  <c r="V133" i="1"/>
  <c r="V131" i="1"/>
  <c r="V129" i="1"/>
  <c r="V127" i="1"/>
  <c r="V125" i="1"/>
  <c r="V123" i="1"/>
  <c r="V121" i="1"/>
  <c r="V119" i="1"/>
  <c r="W161" i="1"/>
  <c r="W172" i="1" s="1"/>
  <c r="W162" i="1"/>
  <c r="W173" i="1" s="1"/>
  <c r="W163" i="1"/>
  <c r="W174" i="1" s="1"/>
  <c r="W164" i="1"/>
  <c r="W175" i="1" s="1"/>
  <c r="W165" i="1"/>
  <c r="W176" i="1" s="1"/>
  <c r="W166" i="1"/>
  <c r="W177" i="1" s="1"/>
  <c r="W167" i="1"/>
  <c r="W178" i="1" s="1"/>
  <c r="W168" i="1"/>
  <c r="W179" i="1" s="1"/>
  <c r="W118" i="1"/>
  <c r="W76" i="1"/>
  <c r="W77" i="1"/>
  <c r="W78" i="1"/>
  <c r="W120" i="1" s="1"/>
  <c r="W79" i="1"/>
  <c r="W80" i="1"/>
  <c r="W122" i="1" s="1"/>
  <c r="W81" i="1"/>
  <c r="W82" i="1"/>
  <c r="W124" i="1" s="1"/>
  <c r="W83" i="1"/>
  <c r="W84" i="1"/>
  <c r="W126" i="1" s="1"/>
  <c r="W85" i="1"/>
  <c r="W86" i="1"/>
  <c r="W128" i="1" s="1"/>
  <c r="W87" i="1"/>
  <c r="W88" i="1"/>
  <c r="W130" i="1" s="1"/>
  <c r="W89" i="1"/>
  <c r="W90" i="1"/>
  <c r="W132" i="1" s="1"/>
  <c r="W91" i="1"/>
  <c r="W92" i="1"/>
  <c r="W134" i="1" s="1"/>
  <c r="W94" i="1"/>
  <c r="W95" i="1"/>
  <c r="W96" i="1"/>
  <c r="W97" i="1"/>
  <c r="W99" i="1"/>
  <c r="W100" i="1"/>
  <c r="W101" i="1"/>
  <c r="W102" i="1"/>
  <c r="W103" i="1"/>
  <c r="W104" i="1"/>
  <c r="W105" i="1"/>
  <c r="W106" i="1"/>
  <c r="W107" i="1"/>
  <c r="W98" i="1" s="1"/>
  <c r="W149" i="1" s="1"/>
  <c r="W108" i="1"/>
  <c r="W109" i="1"/>
  <c r="W151" i="1" s="1"/>
  <c r="W110" i="1"/>
  <c r="W111" i="1"/>
  <c r="W153" i="1" s="1"/>
  <c r="W112" i="1"/>
  <c r="W154" i="1" s="1"/>
  <c r="W113" i="1"/>
  <c r="W155" i="1" s="1"/>
  <c r="W114" i="1"/>
  <c r="W156" i="1" s="1"/>
  <c r="W61" i="1"/>
  <c r="W62" i="1"/>
  <c r="W63" i="1"/>
  <c r="W64" i="1"/>
  <c r="W66" i="1"/>
  <c r="W67" i="1"/>
  <c r="W7" i="1"/>
  <c r="W31" i="1" s="1"/>
  <c r="W8" i="1"/>
  <c r="W32" i="1" s="1"/>
  <c r="W9" i="1"/>
  <c r="W33" i="1" s="1"/>
  <c r="W10" i="1"/>
  <c r="W34" i="1" s="1"/>
  <c r="W11" i="1"/>
  <c r="W35" i="1" s="1"/>
  <c r="W13" i="1"/>
  <c r="W37" i="1" s="1"/>
  <c r="W12" i="1"/>
  <c r="W36" i="1" s="1"/>
  <c r="W14" i="1"/>
  <c r="W38" i="1" s="1"/>
  <c r="W15" i="1"/>
  <c r="W39" i="1" s="1"/>
  <c r="W16" i="1"/>
  <c r="W40" i="1" s="1"/>
  <c r="W17" i="1"/>
  <c r="W41" i="1" s="1"/>
  <c r="W18" i="1"/>
  <c r="W42" i="1" s="1"/>
  <c r="W20" i="1"/>
  <c r="W21" i="1"/>
  <c r="W46" i="1" s="1"/>
  <c r="W22" i="1"/>
  <c r="W45" i="1" s="1"/>
  <c r="W23" i="1"/>
  <c r="W47" i="1" s="1"/>
  <c r="W24" i="1"/>
  <c r="W48" i="1" s="1"/>
  <c r="W25" i="1"/>
  <c r="W49" i="1" s="1"/>
  <c r="W26" i="1"/>
  <c r="W50" i="1" s="1"/>
  <c r="W27" i="1"/>
  <c r="W51" i="1" s="1"/>
  <c r="V152" i="1"/>
  <c r="V150" i="1"/>
  <c r="V148" i="1"/>
  <c r="V146" i="1"/>
  <c r="V144" i="1"/>
  <c r="V142" i="1"/>
  <c r="V173" i="1"/>
  <c r="V44" i="1"/>
  <c r="V19" i="1"/>
  <c r="V43" i="1" s="1"/>
  <c r="V68" i="1"/>
  <c r="V147" i="1"/>
  <c r="V145" i="1"/>
  <c r="V143" i="1"/>
  <c r="V141" i="1"/>
  <c r="V93" i="1"/>
  <c r="V135" i="1" s="1"/>
  <c r="V140" i="1" s="1"/>
  <c r="V136" i="1"/>
  <c r="K29" i="14"/>
  <c r="I27" i="11" s="1"/>
  <c r="I23" i="11"/>
  <c r="E19" i="10"/>
  <c r="V19" i="11" s="1"/>
  <c r="V20" i="11"/>
  <c r="C19" i="10"/>
  <c r="T19" i="11" s="1"/>
  <c r="T20" i="11"/>
  <c r="I29" i="14"/>
  <c r="G27" i="11" s="1"/>
  <c r="M26" i="14"/>
  <c r="G8" i="10"/>
  <c r="J29" i="14"/>
  <c r="H27" i="11" s="1"/>
  <c r="H29" i="14"/>
  <c r="F27" i="11" s="1"/>
  <c r="L20" i="14"/>
  <c r="J18" i="11" s="1"/>
  <c r="H35" i="14"/>
  <c r="F31" i="11" s="1"/>
  <c r="J36" i="14"/>
  <c r="H32" i="11" s="1"/>
  <c r="I37" i="14"/>
  <c r="G33" i="11" s="1"/>
  <c r="H38" i="14"/>
  <c r="F34" i="11" s="1"/>
  <c r="H41" i="14"/>
  <c r="F37" i="11" s="1"/>
  <c r="J42" i="14"/>
  <c r="H38" i="11" s="1"/>
  <c r="K42" i="14"/>
  <c r="I38" i="11" s="1"/>
  <c r="K35" i="14"/>
  <c r="I31" i="11" s="1"/>
  <c r="I36" i="14"/>
  <c r="G32" i="11" s="1"/>
  <c r="H37" i="14"/>
  <c r="F33" i="11" s="1"/>
  <c r="K40" i="14"/>
  <c r="I36" i="11" s="1"/>
  <c r="K41" i="14"/>
  <c r="I37" i="11" s="1"/>
  <c r="I42" i="14"/>
  <c r="G38" i="11" s="1"/>
  <c r="I35" i="14"/>
  <c r="G31" i="11" s="1"/>
  <c r="K36" i="14"/>
  <c r="I32" i="11" s="1"/>
  <c r="J37" i="14"/>
  <c r="H33" i="11" s="1"/>
  <c r="I38" i="14"/>
  <c r="G34" i="11" s="1"/>
  <c r="I40" i="14"/>
  <c r="G36" i="11" s="1"/>
  <c r="I41" i="14"/>
  <c r="G37" i="11" s="1"/>
  <c r="H36" i="14"/>
  <c r="F32" i="11" s="1"/>
  <c r="J41" i="14"/>
  <c r="H37" i="11" s="1"/>
  <c r="J35" i="14"/>
  <c r="H31" i="11" s="1"/>
  <c r="K37" i="14"/>
  <c r="I33" i="11" s="1"/>
  <c r="J38" i="14"/>
  <c r="H34" i="11" s="1"/>
  <c r="J40" i="14"/>
  <c r="H36" i="11" s="1"/>
  <c r="H42" i="14"/>
  <c r="F38" i="11" s="1"/>
  <c r="L25" i="14"/>
  <c r="J23" i="11" s="1"/>
  <c r="D11" i="10"/>
  <c r="G11" i="10" s="1"/>
  <c r="J35" i="4"/>
  <c r="G13" i="10"/>
  <c r="G9" i="10"/>
  <c r="U11" i="11"/>
  <c r="X11" i="11" s="1"/>
  <c r="D6" i="10"/>
  <c r="U7" i="11" s="1"/>
  <c r="G7" i="10"/>
  <c r="E27" i="10"/>
  <c r="V27" i="11" s="1"/>
  <c r="K27" i="4"/>
  <c r="L24" i="4"/>
  <c r="L19" i="4"/>
  <c r="H27" i="4"/>
  <c r="I27" i="4"/>
  <c r="K33" i="4"/>
  <c r="H33" i="4"/>
  <c r="I36" i="4"/>
  <c r="J36" i="4"/>
  <c r="H36" i="4"/>
  <c r="K39" i="4"/>
  <c r="I33" i="4"/>
  <c r="I39" i="4"/>
  <c r="K35" i="4"/>
  <c r="K36" i="4"/>
  <c r="H34" i="4"/>
  <c r="I34" i="4"/>
  <c r="H35" i="4"/>
  <c r="J33" i="4"/>
  <c r="K38" i="4"/>
  <c r="I38" i="4"/>
  <c r="H38" i="4"/>
  <c r="H39" i="4"/>
  <c r="J39" i="4"/>
  <c r="I35" i="4"/>
  <c r="J34" i="4"/>
  <c r="K34" i="4"/>
  <c r="J38" i="4"/>
  <c r="F16" i="10"/>
  <c r="J27" i="4"/>
  <c r="X8" i="11"/>
  <c r="X13" i="11"/>
  <c r="U12" i="11"/>
  <c r="X12" i="11" s="1"/>
  <c r="W65" i="1" l="1"/>
  <c r="W60" i="1"/>
  <c r="W133" i="1"/>
  <c r="W131" i="1"/>
  <c r="W129" i="1"/>
  <c r="W127" i="1"/>
  <c r="W125" i="1"/>
  <c r="W123" i="1"/>
  <c r="W121" i="1"/>
  <c r="W119" i="1"/>
  <c r="V137" i="1"/>
  <c r="W152" i="1"/>
  <c r="W150" i="1"/>
  <c r="W148" i="1"/>
  <c r="W146" i="1"/>
  <c r="W144" i="1"/>
  <c r="W142" i="1"/>
  <c r="V138" i="1"/>
  <c r="V139" i="1"/>
  <c r="W44" i="1"/>
  <c r="W19" i="1"/>
  <c r="W43" i="1" s="1"/>
  <c r="W68" i="1"/>
  <c r="W147" i="1"/>
  <c r="W145" i="1"/>
  <c r="W143" i="1"/>
  <c r="W141" i="1"/>
  <c r="W93" i="1"/>
  <c r="W135" i="1" s="1"/>
  <c r="W140" i="1" s="1"/>
  <c r="C27" i="10"/>
  <c r="T27" i="11" s="1"/>
  <c r="L29" i="14"/>
  <c r="J27" i="11" s="1"/>
  <c r="D14" i="10"/>
  <c r="G14" i="10" s="1"/>
  <c r="J34" i="14"/>
  <c r="H30" i="11" s="1"/>
  <c r="L42" i="14"/>
  <c r="J38" i="11" s="1"/>
  <c r="I34" i="14"/>
  <c r="G30" i="11" s="1"/>
  <c r="J39" i="14"/>
  <c r="H35" i="11" s="1"/>
  <c r="K39" i="14"/>
  <c r="I35" i="11" s="1"/>
  <c r="K51" i="14"/>
  <c r="I44" i="11" s="1"/>
  <c r="J54" i="14"/>
  <c r="H47" i="11" s="1"/>
  <c r="I57" i="14"/>
  <c r="G50" i="11" s="1"/>
  <c r="J51" i="14"/>
  <c r="H44" i="11" s="1"/>
  <c r="H52" i="14"/>
  <c r="F45" i="11" s="1"/>
  <c r="I53" i="14"/>
  <c r="G46" i="11" s="1"/>
  <c r="I54" i="14"/>
  <c r="G47" i="11" s="1"/>
  <c r="H56" i="14"/>
  <c r="F49" i="11" s="1"/>
  <c r="H57" i="14"/>
  <c r="F50" i="11" s="1"/>
  <c r="H58" i="14"/>
  <c r="F51" i="11" s="1"/>
  <c r="I52" i="14"/>
  <c r="G45" i="11" s="1"/>
  <c r="J53" i="14"/>
  <c r="H46" i="11" s="1"/>
  <c r="I56" i="14"/>
  <c r="G49" i="11" s="1"/>
  <c r="I58" i="14"/>
  <c r="G51" i="11" s="1"/>
  <c r="H51" i="14"/>
  <c r="F44" i="11" s="1"/>
  <c r="K53" i="14"/>
  <c r="I46" i="11" s="1"/>
  <c r="J57" i="14"/>
  <c r="H50" i="11" s="1"/>
  <c r="H54" i="14"/>
  <c r="F47" i="11" s="1"/>
  <c r="K57" i="14"/>
  <c r="I50" i="11" s="1"/>
  <c r="J56" i="14"/>
  <c r="H49" i="11" s="1"/>
  <c r="I51" i="14"/>
  <c r="G44" i="11" s="1"/>
  <c r="K52" i="14"/>
  <c r="I45" i="11" s="1"/>
  <c r="H53" i="14"/>
  <c r="F46" i="11" s="1"/>
  <c r="K56" i="14"/>
  <c r="I49" i="11" s="1"/>
  <c r="K58" i="14"/>
  <c r="I51" i="11" s="1"/>
  <c r="J52" i="14"/>
  <c r="H45" i="11" s="1"/>
  <c r="K54" i="14"/>
  <c r="I47" i="11" s="1"/>
  <c r="J58" i="14"/>
  <c r="H51" i="11" s="1"/>
  <c r="L40" i="14"/>
  <c r="J36" i="11" s="1"/>
  <c r="H39" i="14"/>
  <c r="F35" i="11" s="1"/>
  <c r="H34" i="14"/>
  <c r="F30" i="11" s="1"/>
  <c r="L36" i="14"/>
  <c r="J32" i="11" s="1"/>
  <c r="L41" i="14"/>
  <c r="J37" i="11" s="1"/>
  <c r="K34" i="14"/>
  <c r="I30" i="11" s="1"/>
  <c r="L35" i="14"/>
  <c r="J31" i="11" s="1"/>
  <c r="I39" i="14"/>
  <c r="G35" i="11" s="1"/>
  <c r="L38" i="14"/>
  <c r="J34" i="11" s="1"/>
  <c r="L37" i="14"/>
  <c r="J33" i="11" s="1"/>
  <c r="G6" i="10"/>
  <c r="X7" i="11" s="1"/>
  <c r="J37" i="4"/>
  <c r="L35" i="4"/>
  <c r="L27" i="4"/>
  <c r="I37" i="4"/>
  <c r="L36" i="4"/>
  <c r="E33" i="10"/>
  <c r="K32" i="4"/>
  <c r="C35" i="10"/>
  <c r="T34" i="11" s="1"/>
  <c r="L39" i="4"/>
  <c r="K37" i="4"/>
  <c r="L34" i="4"/>
  <c r="C33" i="10"/>
  <c r="I32" i="4"/>
  <c r="L33" i="4"/>
  <c r="H32" i="4"/>
  <c r="L38" i="4"/>
  <c r="H37" i="4"/>
  <c r="J32" i="4"/>
  <c r="E35" i="10"/>
  <c r="V34" i="11" s="1"/>
  <c r="J48" i="4"/>
  <c r="J53" i="4"/>
  <c r="J51" i="4"/>
  <c r="K50" i="4"/>
  <c r="J50" i="4"/>
  <c r="I49" i="4"/>
  <c r="H54" i="4"/>
  <c r="K53" i="4"/>
  <c r="H49" i="4"/>
  <c r="H51" i="4"/>
  <c r="K48" i="4"/>
  <c r="I48" i="4"/>
  <c r="K54" i="4"/>
  <c r="I53" i="4"/>
  <c r="I51" i="4"/>
  <c r="J49" i="4"/>
  <c r="I50" i="4"/>
  <c r="K51" i="4"/>
  <c r="H50" i="4"/>
  <c r="H48" i="4"/>
  <c r="J54" i="4"/>
  <c r="H53" i="4"/>
  <c r="K49" i="4"/>
  <c r="I54" i="4"/>
  <c r="D22" i="10"/>
  <c r="D26" i="10"/>
  <c r="D25" i="10"/>
  <c r="U25" i="11" s="1"/>
  <c r="D23" i="10"/>
  <c r="D21" i="10"/>
  <c r="D20" i="10"/>
  <c r="U20" i="11" s="1"/>
  <c r="X9" i="1"/>
  <c r="U15" i="11"/>
  <c r="X15" i="11" s="1"/>
  <c r="W136" i="1" l="1"/>
  <c r="W138" i="1"/>
  <c r="W139" i="1"/>
  <c r="W137" i="1"/>
  <c r="G21" i="10"/>
  <c r="X21" i="11" s="1"/>
  <c r="U21" i="11"/>
  <c r="G22" i="10"/>
  <c r="X22" i="11" s="1"/>
  <c r="U22" i="11"/>
  <c r="C32" i="10"/>
  <c r="T31" i="11" s="1"/>
  <c r="T32" i="11"/>
  <c r="G23" i="10"/>
  <c r="X23" i="11" s="1"/>
  <c r="U23" i="11"/>
  <c r="G26" i="10"/>
  <c r="X26" i="11" s="1"/>
  <c r="U26" i="11"/>
  <c r="E32" i="10"/>
  <c r="V31" i="11" s="1"/>
  <c r="V32" i="11"/>
  <c r="J50" i="14"/>
  <c r="H43" i="11" s="1"/>
  <c r="M40" i="14"/>
  <c r="I43" i="14"/>
  <c r="G39" i="11" s="1"/>
  <c r="J43" i="14"/>
  <c r="H39" i="11" s="1"/>
  <c r="K43" i="14"/>
  <c r="I39" i="11" s="1"/>
  <c r="L39" i="14"/>
  <c r="J35" i="11" s="1"/>
  <c r="L53" i="14"/>
  <c r="J46" i="11" s="1"/>
  <c r="L52" i="14"/>
  <c r="J45" i="11" s="1"/>
  <c r="H43" i="14"/>
  <c r="F39" i="11" s="1"/>
  <c r="L34" i="14"/>
  <c r="J30" i="11" s="1"/>
  <c r="K55" i="14"/>
  <c r="I48" i="11" s="1"/>
  <c r="J55" i="14"/>
  <c r="H48" i="11" s="1"/>
  <c r="H55" i="14"/>
  <c r="F48" i="11" s="1"/>
  <c r="L56" i="14"/>
  <c r="J49" i="11" s="1"/>
  <c r="H50" i="14"/>
  <c r="F43" i="11" s="1"/>
  <c r="L51" i="14"/>
  <c r="J44" i="11" s="1"/>
  <c r="J67" i="14"/>
  <c r="I68" i="14"/>
  <c r="I69" i="14"/>
  <c r="I70" i="14"/>
  <c r="H72" i="14"/>
  <c r="H73" i="14"/>
  <c r="H74" i="14"/>
  <c r="K67" i="14"/>
  <c r="J68" i="14"/>
  <c r="J69" i="14"/>
  <c r="J70" i="14"/>
  <c r="I72" i="14"/>
  <c r="I73" i="14"/>
  <c r="I74" i="14"/>
  <c r="H68" i="14"/>
  <c r="H70" i="14"/>
  <c r="K72" i="14"/>
  <c r="K74" i="14"/>
  <c r="H67" i="14"/>
  <c r="K68" i="14"/>
  <c r="K70" i="14"/>
  <c r="K69" i="14"/>
  <c r="J72" i="14"/>
  <c r="J74" i="14"/>
  <c r="J73" i="14"/>
  <c r="I67" i="14"/>
  <c r="I66" i="14" s="1"/>
  <c r="H69" i="14"/>
  <c r="K73" i="14"/>
  <c r="L58" i="14"/>
  <c r="J51" i="11" s="1"/>
  <c r="L54" i="14"/>
  <c r="J47" i="11" s="1"/>
  <c r="I50" i="14"/>
  <c r="G43" i="11" s="1"/>
  <c r="I55" i="14"/>
  <c r="G48" i="11" s="1"/>
  <c r="L57" i="14"/>
  <c r="J50" i="11" s="1"/>
  <c r="K50" i="14"/>
  <c r="I43" i="11" s="1"/>
  <c r="J40" i="4"/>
  <c r="D34" i="10" s="1"/>
  <c r="L37" i="4"/>
  <c r="K40" i="4"/>
  <c r="K52" i="4"/>
  <c r="L54" i="4"/>
  <c r="J47" i="4"/>
  <c r="L32" i="4"/>
  <c r="H40" i="4"/>
  <c r="L50" i="4"/>
  <c r="E48" i="10"/>
  <c r="V45" i="11" s="1"/>
  <c r="K47" i="4"/>
  <c r="L53" i="4"/>
  <c r="H52" i="4"/>
  <c r="J68" i="4"/>
  <c r="I66" i="4"/>
  <c r="H64" i="4"/>
  <c r="K69" i="4"/>
  <c r="J63" i="4"/>
  <c r="J64" i="4"/>
  <c r="W5" i="12"/>
  <c r="J66" i="4"/>
  <c r="H65" i="4"/>
  <c r="I64" i="4"/>
  <c r="J65" i="4"/>
  <c r="H63" i="4"/>
  <c r="H69" i="4"/>
  <c r="K65" i="4"/>
  <c r="J69" i="4"/>
  <c r="H66" i="4"/>
  <c r="I69" i="4"/>
  <c r="H68" i="4"/>
  <c r="K64" i="4"/>
  <c r="K66" i="4"/>
  <c r="I63" i="4"/>
  <c r="K68" i="4"/>
  <c r="K63" i="4"/>
  <c r="I68" i="4"/>
  <c r="I65" i="4"/>
  <c r="L51" i="4"/>
  <c r="C50" i="10"/>
  <c r="T47" i="11" s="1"/>
  <c r="C48" i="10"/>
  <c r="T45" i="11" s="1"/>
  <c r="I47" i="4"/>
  <c r="L49" i="4"/>
  <c r="E50" i="10"/>
  <c r="V47" i="11" s="1"/>
  <c r="H47" i="4"/>
  <c r="L48" i="4"/>
  <c r="I52" i="4"/>
  <c r="J52" i="4"/>
  <c r="I40" i="4"/>
  <c r="G20" i="10"/>
  <c r="X20" i="11" s="1"/>
  <c r="D19" i="10"/>
  <c r="D24" i="10"/>
  <c r="U24" i="11" s="1"/>
  <c r="G25" i="10"/>
  <c r="X25" i="11" s="1"/>
  <c r="J84" i="14" l="1"/>
  <c r="H57" i="11" s="1"/>
  <c r="W51" i="12"/>
  <c r="W49" i="12"/>
  <c r="W45" i="12"/>
  <c r="W40" i="12"/>
  <c r="W50" i="12"/>
  <c r="W48" i="12"/>
  <c r="W43" i="12"/>
  <c r="W41" i="12"/>
  <c r="W39" i="12"/>
  <c r="W37" i="12"/>
  <c r="W33" i="12"/>
  <c r="W42" i="12"/>
  <c r="W38" i="12"/>
  <c r="W36" i="12"/>
  <c r="W34" i="12"/>
  <c r="C40" i="10"/>
  <c r="T39" i="11" s="1"/>
  <c r="E40" i="10"/>
  <c r="V39" i="11" s="1"/>
  <c r="G19" i="10"/>
  <c r="X19" i="11" s="1"/>
  <c r="U19" i="11"/>
  <c r="G34" i="10"/>
  <c r="X33" i="11" s="1"/>
  <c r="U33" i="11"/>
  <c r="M56" i="14"/>
  <c r="L43" i="14"/>
  <c r="J39" i="11" s="1"/>
  <c r="L74" i="14"/>
  <c r="L73" i="14"/>
  <c r="J59" i="14"/>
  <c r="H52" i="11" s="1"/>
  <c r="K59" i="14"/>
  <c r="I52" i="11" s="1"/>
  <c r="I59" i="14"/>
  <c r="G52" i="11" s="1"/>
  <c r="J66" i="14"/>
  <c r="L69" i="14"/>
  <c r="J71" i="14"/>
  <c r="H66" i="14"/>
  <c r="L67" i="14"/>
  <c r="L68" i="14"/>
  <c r="L50" i="14"/>
  <c r="J43" i="11" s="1"/>
  <c r="H59" i="14"/>
  <c r="F52" i="11" s="1"/>
  <c r="K71" i="14"/>
  <c r="H71" i="14"/>
  <c r="L72" i="14"/>
  <c r="H83" i="14"/>
  <c r="F56" i="11" s="1"/>
  <c r="H84" i="14"/>
  <c r="F57" i="11" s="1"/>
  <c r="I85" i="14"/>
  <c r="G58" i="11" s="1"/>
  <c r="H86" i="14"/>
  <c r="F59" i="11" s="1"/>
  <c r="H88" i="14"/>
  <c r="F61" i="11" s="1"/>
  <c r="K89" i="14"/>
  <c r="I62" i="11" s="1"/>
  <c r="I90" i="14"/>
  <c r="G63" i="11" s="1"/>
  <c r="I83" i="14"/>
  <c r="G56" i="11" s="1"/>
  <c r="I84" i="14"/>
  <c r="G57" i="11" s="1"/>
  <c r="J85" i="14"/>
  <c r="H58" i="11" s="1"/>
  <c r="I86" i="14"/>
  <c r="G59" i="11" s="1"/>
  <c r="I88" i="14"/>
  <c r="G61" i="11" s="1"/>
  <c r="H89" i="14"/>
  <c r="F62" i="11" s="1"/>
  <c r="J90" i="14"/>
  <c r="H63" i="11" s="1"/>
  <c r="K84" i="14"/>
  <c r="I57" i="11" s="1"/>
  <c r="H85" i="14"/>
  <c r="F58" i="11" s="1"/>
  <c r="K86" i="14"/>
  <c r="I59" i="11" s="1"/>
  <c r="K88" i="14"/>
  <c r="I61" i="11" s="1"/>
  <c r="J83" i="14"/>
  <c r="H56" i="11" s="1"/>
  <c r="K85" i="14"/>
  <c r="I58" i="11" s="1"/>
  <c r="K83" i="14"/>
  <c r="I56" i="11" s="1"/>
  <c r="I89" i="14"/>
  <c r="G62" i="11" s="1"/>
  <c r="J86" i="14"/>
  <c r="H59" i="11" s="1"/>
  <c r="J88" i="14"/>
  <c r="H61" i="11" s="1"/>
  <c r="J89" i="14"/>
  <c r="H62" i="11" s="1"/>
  <c r="K90" i="14"/>
  <c r="I63" i="11" s="1"/>
  <c r="H90" i="14"/>
  <c r="F63" i="11" s="1"/>
  <c r="I71" i="14"/>
  <c r="I75" i="14" s="1"/>
  <c r="K66" i="14"/>
  <c r="L70" i="14"/>
  <c r="L55" i="14"/>
  <c r="J48" i="11" s="1"/>
  <c r="D35" i="10"/>
  <c r="D36" i="10"/>
  <c r="D39" i="10"/>
  <c r="D33" i="10"/>
  <c r="U32" i="11" s="1"/>
  <c r="D38" i="10"/>
  <c r="U37" i="11" s="1"/>
  <c r="K67" i="4"/>
  <c r="L64" i="4"/>
  <c r="C65" i="10"/>
  <c r="L68" i="4"/>
  <c r="H67" i="4"/>
  <c r="L69" i="4"/>
  <c r="C63" i="10"/>
  <c r="C62" i="10" s="1"/>
  <c r="I62" i="4"/>
  <c r="L65" i="4"/>
  <c r="K55" i="4"/>
  <c r="L47" i="4"/>
  <c r="H55" i="4"/>
  <c r="C47" i="10"/>
  <c r="E63" i="10"/>
  <c r="E62" i="10" s="1"/>
  <c r="K62" i="4"/>
  <c r="E65" i="10"/>
  <c r="J79" i="4"/>
  <c r="J84" i="4"/>
  <c r="J78" i="4"/>
  <c r="W8" i="12"/>
  <c r="I81" i="4"/>
  <c r="W17" i="12"/>
  <c r="K84" i="4"/>
  <c r="W15" i="12"/>
  <c r="K79" i="4"/>
  <c r="W22" i="12"/>
  <c r="W46" i="12" s="1"/>
  <c r="Y46" i="12" s="1"/>
  <c r="H80" i="4"/>
  <c r="H78" i="4"/>
  <c r="I78" i="4"/>
  <c r="I79" i="4"/>
  <c r="H83" i="4"/>
  <c r="H79" i="4"/>
  <c r="K81" i="4"/>
  <c r="W24" i="12"/>
  <c r="K80" i="4"/>
  <c r="I80" i="4"/>
  <c r="H81" i="4"/>
  <c r="W26" i="12"/>
  <c r="W16" i="12"/>
  <c r="W9" i="12"/>
  <c r="I84" i="4"/>
  <c r="J83" i="4"/>
  <c r="J80" i="4"/>
  <c r="K78" i="4"/>
  <c r="W20" i="12"/>
  <c r="W14" i="12"/>
  <c r="W11" i="12"/>
  <c r="W25" i="12"/>
  <c r="W12" i="12"/>
  <c r="J81" i="4"/>
  <c r="W23" i="12"/>
  <c r="K83" i="4"/>
  <c r="W21" i="12"/>
  <c r="W47" i="12" s="1"/>
  <c r="W18" i="12"/>
  <c r="I83" i="4"/>
  <c r="W13" i="12"/>
  <c r="H84" i="4"/>
  <c r="E47" i="10"/>
  <c r="J55" i="4"/>
  <c r="J67" i="4"/>
  <c r="L52" i="4"/>
  <c r="I55" i="4"/>
  <c r="I67" i="4"/>
  <c r="L66" i="4"/>
  <c r="L63" i="4"/>
  <c r="H62" i="4"/>
  <c r="J62" i="4"/>
  <c r="L40" i="4"/>
  <c r="G24" i="10"/>
  <c r="X24" i="11" s="1"/>
  <c r="D27" i="10"/>
  <c r="Y41" i="12" l="1"/>
  <c r="Y40" i="12"/>
  <c r="W44" i="12"/>
  <c r="W32" i="12"/>
  <c r="W35" i="12"/>
  <c r="Y42" i="12" s="1"/>
  <c r="E55" i="10"/>
  <c r="V52" i="11" s="1"/>
  <c r="V44" i="11"/>
  <c r="C55" i="10"/>
  <c r="T52" i="11" s="1"/>
  <c r="T44" i="11"/>
  <c r="G39" i="10"/>
  <c r="X38" i="11" s="1"/>
  <c r="U38" i="11"/>
  <c r="G35" i="10"/>
  <c r="X34" i="11" s="1"/>
  <c r="U34" i="11"/>
  <c r="G27" i="10"/>
  <c r="X27" i="11" s="1"/>
  <c r="U27" i="11"/>
  <c r="G36" i="10"/>
  <c r="X35" i="11" s="1"/>
  <c r="U35" i="11"/>
  <c r="K82" i="14"/>
  <c r="I55" i="11" s="1"/>
  <c r="J75" i="14"/>
  <c r="J87" i="14"/>
  <c r="H60" i="11" s="1"/>
  <c r="L89" i="14"/>
  <c r="J62" i="11" s="1"/>
  <c r="L59" i="14"/>
  <c r="J52" i="11" s="1"/>
  <c r="H87" i="14"/>
  <c r="F60" i="11" s="1"/>
  <c r="L88" i="14"/>
  <c r="J61" i="11" s="1"/>
  <c r="H82" i="14"/>
  <c r="F55" i="11" s="1"/>
  <c r="L83" i="14"/>
  <c r="J56" i="11" s="1"/>
  <c r="K87" i="14"/>
  <c r="I60" i="11" s="1"/>
  <c r="L84" i="14"/>
  <c r="J57" i="11" s="1"/>
  <c r="L71" i="14"/>
  <c r="L85" i="14"/>
  <c r="J58" i="11" s="1"/>
  <c r="I87" i="14"/>
  <c r="G60" i="11" s="1"/>
  <c r="I82" i="14"/>
  <c r="G55" i="11" s="1"/>
  <c r="L86" i="14"/>
  <c r="J59" i="11" s="1"/>
  <c r="K75" i="14"/>
  <c r="J82" i="14"/>
  <c r="H55" i="11" s="1"/>
  <c r="L90" i="14"/>
  <c r="J63" i="11" s="1"/>
  <c r="H75" i="14"/>
  <c r="L66" i="14"/>
  <c r="J70" i="4"/>
  <c r="D65" i="10" s="1"/>
  <c r="G65" i="10" s="1"/>
  <c r="D32" i="10"/>
  <c r="G33" i="10"/>
  <c r="X32" i="11" s="1"/>
  <c r="K70" i="4"/>
  <c r="G38" i="10"/>
  <c r="X37" i="11" s="1"/>
  <c r="D37" i="10"/>
  <c r="U36" i="11" s="1"/>
  <c r="C70" i="10"/>
  <c r="E78" i="10"/>
  <c r="V57" i="11" s="1"/>
  <c r="K77" i="4"/>
  <c r="W7" i="12"/>
  <c r="L84" i="4"/>
  <c r="L79" i="4"/>
  <c r="C78" i="10"/>
  <c r="T57" i="11" s="1"/>
  <c r="I77" i="4"/>
  <c r="J82" i="4"/>
  <c r="L81" i="4"/>
  <c r="J77" i="4"/>
  <c r="E70" i="10"/>
  <c r="H70" i="4"/>
  <c r="L62" i="4"/>
  <c r="E80" i="10"/>
  <c r="V59" i="11" s="1"/>
  <c r="L80" i="4"/>
  <c r="I82" i="4"/>
  <c r="D51" i="10"/>
  <c r="U48" i="11" s="1"/>
  <c r="D54" i="10"/>
  <c r="U51" i="11" s="1"/>
  <c r="D48" i="10"/>
  <c r="U45" i="11" s="1"/>
  <c r="D53" i="10"/>
  <c r="U50" i="11" s="1"/>
  <c r="D50" i="10"/>
  <c r="U47" i="11" s="1"/>
  <c r="D49" i="10"/>
  <c r="U46" i="11" s="1"/>
  <c r="K82" i="4"/>
  <c r="W10" i="12"/>
  <c r="W19" i="12"/>
  <c r="C80" i="10"/>
  <c r="T59" i="11" s="1"/>
  <c r="L83" i="4"/>
  <c r="H82" i="4"/>
  <c r="H77" i="4"/>
  <c r="L78" i="4"/>
  <c r="L55" i="4"/>
  <c r="I70" i="4"/>
  <c r="L67" i="4"/>
  <c r="X41" i="12" l="1"/>
  <c r="W52" i="12"/>
  <c r="G32" i="10"/>
  <c r="X31" i="11" s="1"/>
  <c r="U31" i="11"/>
  <c r="K91" i="14"/>
  <c r="I64" i="11" s="1"/>
  <c r="J91" i="14"/>
  <c r="H64" i="11" s="1"/>
  <c r="I91" i="14"/>
  <c r="G64" i="11" s="1"/>
  <c r="L87" i="14"/>
  <c r="J60" i="11" s="1"/>
  <c r="L75" i="14"/>
  <c r="L82" i="14"/>
  <c r="J55" i="11" s="1"/>
  <c r="H91" i="14"/>
  <c r="F64" i="11" s="1"/>
  <c r="D66" i="10"/>
  <c r="G66" i="10" s="1"/>
  <c r="D63" i="10"/>
  <c r="G63" i="10" s="1"/>
  <c r="D64" i="10"/>
  <c r="G64" i="10" s="1"/>
  <c r="D68" i="10"/>
  <c r="G68" i="10" s="1"/>
  <c r="D69" i="10"/>
  <c r="G69" i="10" s="1"/>
  <c r="L70" i="4"/>
  <c r="G37" i="10"/>
  <c r="X36" i="11" s="1"/>
  <c r="D40" i="10"/>
  <c r="W27" i="12"/>
  <c r="J85" i="4"/>
  <c r="I85" i="4"/>
  <c r="L82" i="4"/>
  <c r="D47" i="10"/>
  <c r="G48" i="10"/>
  <c r="X45" i="11" s="1"/>
  <c r="G49" i="10"/>
  <c r="X46" i="11" s="1"/>
  <c r="G54" i="10"/>
  <c r="X51" i="11" s="1"/>
  <c r="E77" i="10"/>
  <c r="G51" i="10"/>
  <c r="X48" i="11" s="1"/>
  <c r="D52" i="10"/>
  <c r="G53" i="10"/>
  <c r="X50" i="11" s="1"/>
  <c r="C77" i="10"/>
  <c r="L77" i="4"/>
  <c r="H85" i="4"/>
  <c r="G50" i="10"/>
  <c r="X47" i="11" s="1"/>
  <c r="K85" i="4"/>
  <c r="C85" i="10" l="1"/>
  <c r="T64" i="11" s="1"/>
  <c r="T56" i="11"/>
  <c r="G52" i="10"/>
  <c r="X49" i="11" s="1"/>
  <c r="U49" i="11"/>
  <c r="E85" i="10"/>
  <c r="V64" i="11" s="1"/>
  <c r="V56" i="11"/>
  <c r="G47" i="10"/>
  <c r="X44" i="11" s="1"/>
  <c r="U44" i="11"/>
  <c r="G40" i="10"/>
  <c r="X39" i="11" s="1"/>
  <c r="U39" i="11"/>
  <c r="L91" i="14"/>
  <c r="J64" i="11" s="1"/>
  <c r="D62" i="10"/>
  <c r="G62" i="10" s="1"/>
  <c r="D67" i="10"/>
  <c r="G67" i="10" s="1"/>
  <c r="D55" i="10"/>
  <c r="D84" i="10"/>
  <c r="U63" i="11" s="1"/>
  <c r="D79" i="10"/>
  <c r="U58" i="11" s="1"/>
  <c r="D78" i="10"/>
  <c r="U57" i="11" s="1"/>
  <c r="D81" i="10"/>
  <c r="U60" i="11" s="1"/>
  <c r="D80" i="10"/>
  <c r="U59" i="11" s="1"/>
  <c r="D83" i="10"/>
  <c r="U62" i="11" s="1"/>
  <c r="L85" i="4"/>
  <c r="G55" i="10" l="1"/>
  <c r="U52" i="11"/>
  <c r="D70" i="10"/>
  <c r="G70" i="10" s="1"/>
  <c r="G79" i="10"/>
  <c r="X58" i="11" s="1"/>
  <c r="G81" i="10"/>
  <c r="X60" i="11" s="1"/>
  <c r="G84" i="10"/>
  <c r="X63" i="11" s="1"/>
  <c r="G80" i="10"/>
  <c r="X59" i="11" s="1"/>
  <c r="G78" i="10"/>
  <c r="X57" i="11" s="1"/>
  <c r="D77" i="10"/>
  <c r="D82" i="10"/>
  <c r="G83" i="10"/>
  <c r="X62" i="11" s="1"/>
  <c r="G82" i="10" l="1"/>
  <c r="X61" i="11" s="1"/>
  <c r="U61" i="11"/>
  <c r="G77" i="10"/>
  <c r="X56" i="11" s="1"/>
  <c r="U56" i="11"/>
  <c r="I55" i="10"/>
  <c r="X52" i="11"/>
  <c r="D85" i="10"/>
  <c r="G85" i="10" l="1"/>
  <c r="X64" i="11" s="1"/>
  <c r="U64" i="11"/>
</calcChain>
</file>

<file path=xl/comments1.xml><?xml version="1.0" encoding="utf-8"?>
<comments xmlns="http://schemas.openxmlformats.org/spreadsheetml/2006/main">
  <authors>
    <author>CANCÉ Raphaël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57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</commentList>
</comments>
</file>

<file path=xl/comments2.xml><?xml version="1.0" encoding="utf-8"?>
<comments xmlns="http://schemas.openxmlformats.org/spreadsheetml/2006/main">
  <authors>
    <author>CALLONNEC Gaël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85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119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12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3.xml><?xml version="1.0" encoding="utf-8"?>
<comments xmlns="http://schemas.openxmlformats.org/spreadsheetml/2006/main">
  <authors>
    <author>CALLONNEC Gaël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4.xml><?xml version="1.0" encoding="utf-8"?>
<comments xmlns="http://schemas.openxmlformats.org/spreadsheetml/2006/main">
  <authors>
    <author>CANCÉ Raphaël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6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84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</commentList>
</comments>
</file>

<file path=xl/sharedStrings.xml><?xml version="1.0" encoding="utf-8"?>
<sst xmlns="http://schemas.openxmlformats.org/spreadsheetml/2006/main" count="2177" uniqueCount="602">
  <si>
    <t>Final Energy (excluding energy for industrial use and exported energy)</t>
  </si>
  <si>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</si>
  <si>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</si>
  <si>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</si>
  <si>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</si>
  <si>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</si>
  <si>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</si>
  <si>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</si>
  <si>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</si>
  <si>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</si>
  <si>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</si>
  <si>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</si>
  <si>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</si>
  <si>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</si>
  <si>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</si>
  <si>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</si>
  <si>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</si>
  <si>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</si>
  <si>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</si>
  <si>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ThreeME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</si>
  <si>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</si>
  <si>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</si>
  <si>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</si>
  <si>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</si>
  <si>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</si>
  <si>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</si>
  <si>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</si>
  <si>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</si>
  <si>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</si>
  <si>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Automobile</t>
  </si>
  <si>
    <t>stock of vehicle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</si>
  <si>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</si>
  <si>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</si>
  <si>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</si>
  <si>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</si>
  <si>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</si>
  <si>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</si>
  <si>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</si>
  <si>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</si>
  <si>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</si>
  <si>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New vehicle share</t>
  </si>
  <si>
    <t>Final energy by uses</t>
  </si>
  <si>
    <t>Vehicle by energy</t>
  </si>
  <si>
    <t>coal</t>
  </si>
  <si>
    <t>oil</t>
  </si>
  <si>
    <t>elec</t>
  </si>
  <si>
    <t>gas</t>
  </si>
  <si>
    <t>Final energy by uses and energy</t>
  </si>
  <si>
    <t>VERIF</t>
  </si>
  <si>
    <t>stock of building</t>
  </si>
  <si>
    <t>Building</t>
  </si>
  <si>
    <t>Baseline PPE ENRbas ThreeME</t>
  </si>
  <si>
    <t>Scenario Baseline AME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</si>
  <si>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</si>
  <si>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</si>
  <si>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</si>
  <si>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</si>
  <si>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</si>
  <si>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</si>
  <si>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</si>
  <si>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</si>
  <si>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</si>
  <si>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</si>
  <si>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</si>
  <si>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</si>
  <si>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</si>
  <si>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</si>
  <si>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</si>
  <si>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</si>
  <si>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</si>
  <si>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</si>
  <si>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</si>
  <si>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</si>
  <si>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</si>
  <si>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ER_TRANS_PRIVATE_2</t>
  </si>
  <si>
    <t>ER_TRANS_PUBLIC_2</t>
  </si>
  <si>
    <t>ER_RESIDENTIAL_2</t>
  </si>
  <si>
    <t>ER_TERTIARY_2</t>
  </si>
  <si>
    <t>ER_INDUS_2</t>
  </si>
  <si>
    <t>ER_AGRICULTURE_2</t>
  </si>
  <si>
    <t>ER_AUTO_2</t>
  </si>
  <si>
    <t>ER_AUTO_COAL_2</t>
  </si>
  <si>
    <t>ER_AUTO_ELEC_2</t>
  </si>
  <si>
    <t>ER_AUTO_GAS_2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</si>
  <si>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</si>
  <si>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</si>
  <si>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</si>
  <si>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</si>
  <si>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</si>
  <si>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</si>
  <si>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</si>
  <si>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</si>
  <si>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</si>
  <si>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</si>
  <si>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</si>
  <si>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</si>
  <si>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</si>
  <si>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</si>
  <si>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</si>
  <si>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</si>
  <si>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</si>
  <si>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</si>
  <si>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</si>
  <si>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</si>
  <si>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</si>
  <si>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</si>
  <si>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</si>
  <si>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</si>
  <si>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</si>
  <si>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</si>
  <si>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</si>
  <si>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</si>
  <si>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ER_AGRICULTURE_coal_2</t>
  </si>
  <si>
    <t>ER_AGRICULTURE_oil_2</t>
  </si>
  <si>
    <t>ER_AGRICULTURE_elec_2</t>
  </si>
  <si>
    <t>ER_AGRICULTURE_gas_2</t>
  </si>
  <si>
    <t xml:space="preserve">PPE ENR haut final energy 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</si>
  <si>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</si>
  <si>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</si>
  <si>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</si>
  <si>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</si>
  <si>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</si>
  <si>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</si>
  <si>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</si>
  <si>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</si>
  <si>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</si>
  <si>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</si>
  <si>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</si>
  <si>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</si>
  <si>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</si>
  <si>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</si>
  <si>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</si>
  <si>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</si>
  <si>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</si>
  <si>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</si>
  <si>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</si>
  <si>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</si>
  <si>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</si>
  <si>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</si>
  <si>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</si>
  <si>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</si>
  <si>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</si>
  <si>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</si>
  <si>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</si>
  <si>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</si>
  <si>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</si>
  <si>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</si>
  <si>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</si>
  <si>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</si>
  <si>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</si>
  <si>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</si>
  <si>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</si>
  <si>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</si>
  <si>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</si>
  <si>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</si>
  <si>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</si>
  <si>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</si>
  <si>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</si>
  <si>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</si>
  <si>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</si>
  <si>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</si>
  <si>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</si>
  <si>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PGDP_2</t>
  </si>
  <si>
    <t>PGDP_0</t>
  </si>
  <si>
    <t>SNBC AMS2</t>
  </si>
  <si>
    <t>snbc</t>
  </si>
  <si>
    <t>TTCO_VOL_SIGNAL_2</t>
  </si>
  <si>
    <t>TTCO_VOL_SIGNAL_0</t>
  </si>
  <si>
    <t>(GDP_2/GDP_0-1)*100</t>
  </si>
  <si>
    <t>(CH_2/CH_0-1)*100</t>
  </si>
  <si>
    <t>(I_2/I_0-1)*100</t>
  </si>
  <si>
    <t>(X_2/X_0-1)*100</t>
  </si>
  <si>
    <t>(M_2/M_0-1)*100</t>
  </si>
  <si>
    <t>((W_S_2/PCH_2)/(W_S_0/PCH_0)-1)*100</t>
  </si>
  <si>
    <t>INFL_FR_2-INFL_FR_0</t>
  </si>
  <si>
    <t>R_2-R_0</t>
  </si>
  <si>
    <t>EMS_TOT_2/@ELEM(EMS_TOT,"2006")*100</t>
  </si>
  <si>
    <t>Imports</t>
  </si>
  <si>
    <t>Exports</t>
  </si>
  <si>
    <t>(a)</t>
  </si>
  <si>
    <t>(b)</t>
  </si>
  <si>
    <t>(d)</t>
  </si>
  <si>
    <t>(UNR_TOT_2-UNR_TOT_0)*100</t>
  </si>
  <si>
    <t>(L_2/L_0-1)*100</t>
  </si>
  <si>
    <t>(DEBT_G_VAL_2/(PGDP_2*GDP_2)-DEBT_G_VAL_0/(PGDP_0*GDP_0))*100</t>
  </si>
  <si>
    <t>(DP_G_VAL_2-DP_G_VAL_0)*100</t>
  </si>
  <si>
    <t>(DC_VAL_2/(PGDP_2*GDP_2)-DC_VAL_0/(PGDP_0*GDP_0))*100</t>
  </si>
  <si>
    <t>PIB</t>
  </si>
  <si>
    <t xml:space="preserve">Consommation </t>
  </si>
  <si>
    <t>Investissements</t>
  </si>
  <si>
    <t>Taux d'emploi</t>
  </si>
  <si>
    <t>Salaires réels</t>
  </si>
  <si>
    <t>Prix</t>
  </si>
  <si>
    <t>Taux d'intérêt</t>
  </si>
  <si>
    <t>Ratio dette publique/PIB</t>
  </si>
  <si>
    <t>Ratio déficit Public / PIB</t>
  </si>
  <si>
    <t>Indice des émissions de CO2</t>
  </si>
  <si>
    <t>Valeur tutélaire du CO2</t>
  </si>
  <si>
    <t>Taux de chômage</t>
  </si>
  <si>
    <t>Ratio déficit commercial/ PIB</t>
  </si>
  <si>
    <t xml:space="preserve">(d) in 2015 constant euros per ton of CO2, </t>
  </si>
  <si>
    <t xml:space="preserve">(a) in % difference from reference scenario, (b) base 2006, (c) in % of GDP, </t>
  </si>
  <si>
    <t>en MtCO2</t>
  </si>
  <si>
    <t>AME avec taxe carbone</t>
  </si>
  <si>
    <t>EMS_TOT_2</t>
  </si>
  <si>
    <t>decarb</t>
  </si>
  <si>
    <t>Total Final MTEC</t>
  </si>
  <si>
    <t>Emissions TEC (AMS)</t>
  </si>
  <si>
    <t>pétrole</t>
  </si>
  <si>
    <t>Gaz naturel</t>
  </si>
  <si>
    <t>Electricité</t>
  </si>
  <si>
    <t>charbon</t>
  </si>
  <si>
    <t>Processus industriel</t>
  </si>
  <si>
    <t>ménages</t>
  </si>
  <si>
    <t>ménages batiment</t>
  </si>
  <si>
    <t>ménages transport</t>
  </si>
  <si>
    <t>entreprises</t>
  </si>
  <si>
    <t>Industrie ETS</t>
  </si>
  <si>
    <t>Industrie hors ETS</t>
  </si>
  <si>
    <t>Services hors ETS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</si>
  <si>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</si>
  <si>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</si>
  <si>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</si>
  <si>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</si>
  <si>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</si>
  <si>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</si>
  <si>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</si>
  <si>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</si>
  <si>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</si>
  <si>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</si>
  <si>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</si>
  <si>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</si>
  <si>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</si>
  <si>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</si>
  <si>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</si>
  <si>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</si>
  <si>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</si>
  <si>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</si>
  <si>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EMS_HH_21_2+EMS_HH_24_2+EMS_HH_22_2*(@ELEM(PENER_BUIL_H01_22,2006)*ENER_BUIL_H01_22_2)/EXP_22_H01_2</t>
  </si>
  <si>
    <t>EMS_HH_22_2*(EXP_AUTO_H01_22_2/EXP_22_H01_2)</t>
  </si>
  <si>
    <t>Bat</t>
  </si>
  <si>
    <t>T</t>
  </si>
  <si>
    <t>Verif</t>
  </si>
  <si>
    <t>Emissions en MtCO2</t>
  </si>
  <si>
    <t>Consommation d'énergie en MTEP</t>
  </si>
  <si>
    <t>stock of housing and %</t>
  </si>
  <si>
    <t>electric</t>
  </si>
  <si>
    <t>Combustion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</si>
  <si>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</si>
  <si>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</si>
  <si>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</si>
  <si>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</si>
  <si>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</si>
  <si>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</si>
  <si>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</si>
  <si>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</si>
  <si>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</si>
  <si>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</si>
  <si>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</si>
  <si>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</si>
  <si>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</si>
  <si>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</si>
  <si>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ER_AUTO_TH_2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</si>
  <si>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</si>
  <si>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</si>
  <si>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</si>
  <si>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</si>
  <si>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</si>
  <si>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</si>
  <si>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</si>
  <si>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</si>
  <si>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</si>
  <si>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</si>
  <si>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</si>
  <si>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</si>
  <si>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</si>
  <si>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</si>
  <si>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</si>
  <si>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</si>
  <si>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</si>
  <si>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Primary Energy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</si>
  <si>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</si>
  <si>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</si>
  <si>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</si>
  <si>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</si>
  <si>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</si>
  <si>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</si>
  <si>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</si>
  <si>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</si>
  <si>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</si>
  <si>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</si>
  <si>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</si>
  <si>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</si>
  <si>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</si>
  <si>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</si>
  <si>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</si>
  <si>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</si>
  <si>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</si>
  <si>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</si>
  <si>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</si>
  <si>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</si>
  <si>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</si>
  <si>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</si>
  <si>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</si>
  <si>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</si>
  <si>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</si>
  <si>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</si>
  <si>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</si>
  <si>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</si>
  <si>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</si>
  <si>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</si>
  <si>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</si>
  <si>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</si>
  <si>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</si>
  <si>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</si>
  <si>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</si>
  <si>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</si>
  <si>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</si>
  <si>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</si>
  <si>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</si>
  <si>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</si>
  <si>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</si>
  <si>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</si>
  <si>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</si>
  <si>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</si>
  <si>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</si>
  <si>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</si>
  <si>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</si>
  <si>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</si>
  <si>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</si>
  <si>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</si>
  <si>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</si>
  <si>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</si>
  <si>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fuel and biofuel</t>
  </si>
  <si>
    <t>gas biogas biomass</t>
  </si>
  <si>
    <t>Industry non energetic uses</t>
  </si>
  <si>
    <t>Q_Mtep_indus_21_2</t>
  </si>
  <si>
    <t>Q_Mtep_indus_22_2</t>
  </si>
  <si>
    <t>Q_Mtep_indus_23_2</t>
  </si>
  <si>
    <t>Q_Mtep_indus_24_2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</si>
  <si>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</si>
  <si>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</si>
  <si>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</si>
  <si>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</si>
  <si>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</si>
  <si>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</si>
  <si>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</si>
  <si>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</si>
  <si>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</si>
  <si>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</si>
  <si>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</si>
  <si>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</si>
  <si>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</si>
  <si>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</si>
  <si>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</si>
  <si>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Q_MTEP_INDUS_21_2</t>
  </si>
  <si>
    <t>Q_MTEP_INDUS_22_2</t>
  </si>
  <si>
    <t>Q_MTEP_INDUS_23_2</t>
  </si>
  <si>
    <t>Q_MTEP_INDUS_24_2</t>
  </si>
  <si>
    <t>Q_MTEP_SEC_0</t>
  </si>
  <si>
    <t>Q_MTEP_SEC_01_0</t>
  </si>
  <si>
    <t>Q_MTEP_SEC_02_0</t>
  </si>
  <si>
    <t>Q_MTEP_SEC_03_0</t>
  </si>
  <si>
    <t>Q_MTEP_SEC_04_0</t>
  </si>
  <si>
    <t>Q_MTEP_SEC_05_0</t>
  </si>
  <si>
    <t>Q_MTEP_SEC_06_0</t>
  </si>
  <si>
    <t>Q_MTEP_SEC_07_0</t>
  </si>
  <si>
    <t>Q_MTEP_SEC_08_0</t>
  </si>
  <si>
    <t>Q_MTEP_SEC_09_0</t>
  </si>
  <si>
    <t>Q_MTEP_SEC_10_0</t>
  </si>
  <si>
    <t>Q_MTEP_SEC_11_0</t>
  </si>
  <si>
    <t>Q_MTEP_SEC_12_0</t>
  </si>
  <si>
    <t>Q_MTEP_SEC_13_0</t>
  </si>
  <si>
    <t>Q_MTEP_SEC_14_0</t>
  </si>
  <si>
    <t>Q_MTEP_SEC_15_0</t>
  </si>
  <si>
    <t>Q_MTEP_SEC_16_0</t>
  </si>
  <si>
    <t>Q_MTEP_SEC_17_0</t>
  </si>
  <si>
    <t>Q_MTEP_SEC_18_0</t>
  </si>
  <si>
    <t>Q_MTEP_SEC_19_0</t>
  </si>
  <si>
    <t>Q_MTEP_SEC_20_0</t>
  </si>
  <si>
    <t>Q_MTEP_SEC_21_05_0</t>
  </si>
  <si>
    <t>Q_MTEP_SEC_21_06_0</t>
  </si>
  <si>
    <t>Q_MTEP_SEC_21_07_0</t>
  </si>
  <si>
    <t>Q_MTEP_SEC_21_08_0</t>
  </si>
  <si>
    <t>Q_MTEP_SEC_21_10_0</t>
  </si>
  <si>
    <t>Q_MTEP_SEC_21_12_0</t>
  </si>
  <si>
    <t>Q_MTEP_SEC_22_01_0</t>
  </si>
  <si>
    <t>Q_MTEP_SEC_22_02_0</t>
  </si>
  <si>
    <t>Q_MTEP_SEC_22_03_0</t>
  </si>
  <si>
    <t>Q_MTEP_SEC_22_04_0</t>
  </si>
  <si>
    <t>Q_MTEP_SEC_22_05_0</t>
  </si>
  <si>
    <t>Q_MTEP_SEC_22_06_0</t>
  </si>
  <si>
    <t>Q_MTEP_SEC_22_07_0</t>
  </si>
  <si>
    <t>Q_MTEP_SEC_22_08_0</t>
  </si>
  <si>
    <t>Q_MTEP_SEC_22_09_0</t>
  </si>
  <si>
    <t>Q_MTEP_SEC_22_12_0</t>
  </si>
  <si>
    <t>Q_MTEP_SEC_22_13_0</t>
  </si>
  <si>
    <t>Q_MTEP_SEC_22_14_0</t>
  </si>
  <si>
    <t>Q_MTEP_SEC_22_15_0</t>
  </si>
  <si>
    <t>Q_MTEP_SEC_22_16_0</t>
  </si>
  <si>
    <t>Q_MTEP_SEC_22_17_0</t>
  </si>
  <si>
    <t>Q_MTEP_SEC_22_18_0</t>
  </si>
  <si>
    <t>Q_MTEP_SEC_22_19_0</t>
  </si>
  <si>
    <t>Q_MTEP_SEC_22_20_0</t>
  </si>
  <si>
    <t>Q_MTEP_SEC_23_01_0</t>
  </si>
  <si>
    <t>Q_MTEP_SEC_23_02_0</t>
  </si>
  <si>
    <t>Q_MTEP_SEC_23_03_0</t>
  </si>
  <si>
    <t>Q_MTEP_SEC_23_04_0</t>
  </si>
  <si>
    <t>Q_MTEP_SEC_23_05_0</t>
  </si>
  <si>
    <t>Q_MTEP_SEC_23_06_0</t>
  </si>
  <si>
    <t>Q_MTEP_SEC_23_07_0</t>
  </si>
  <si>
    <t>Q_MTEP_SEC_23_08_0</t>
  </si>
  <si>
    <t>Q_MTEP_SEC_23_09_0</t>
  </si>
  <si>
    <t>Q_MTEP_SEC_23_10_0</t>
  </si>
  <si>
    <t>Q_MTEP_SEC_23_11_0</t>
  </si>
  <si>
    <t>Q_MTEP_SEC_23_12_0</t>
  </si>
  <si>
    <t>Q_MTEP_SEC_23_13_0</t>
  </si>
  <si>
    <t>Q_MTEP_SEC_23_14_0</t>
  </si>
  <si>
    <t>Q_MTEP_SEC_23_15_0</t>
  </si>
  <si>
    <t>Q_MTEP_SEC_23_16_0</t>
  </si>
  <si>
    <t>Q_MTEP_SEC_23_17_0</t>
  </si>
  <si>
    <t>Q_MTEP_SEC_23_18_0</t>
  </si>
  <si>
    <t>Q_MTEP_SEC_23_19_0</t>
  </si>
  <si>
    <t>Q_MTEP_SEC_23_20_0</t>
  </si>
  <si>
    <t>Q_MTEP_SEC_24_01_0</t>
  </si>
  <si>
    <t>Q_MTEP_SEC_24_02_0</t>
  </si>
  <si>
    <t>Q_MTEP_SEC_24_03_0</t>
  </si>
  <si>
    <t>Q_MTEP_SEC_24_04_0</t>
  </si>
  <si>
    <t>Q_MTEP_SEC_24_05_0</t>
  </si>
  <si>
    <t>Q_MTEP_SEC_24_06_0</t>
  </si>
  <si>
    <t>Q_MTEP_SEC_24_07_0</t>
  </si>
  <si>
    <t>Q_MTEP_SEC_24_08_0</t>
  </si>
  <si>
    <t>Q_MTEP_SEC_24_09_0</t>
  </si>
  <si>
    <t>Q_MTEP_SEC_24_10_0</t>
  </si>
  <si>
    <t>Q_MTEP_SEC_24_11_0</t>
  </si>
  <si>
    <t>Q_MTEP_SEC_24_12_0</t>
  </si>
  <si>
    <t>Q_MTEP_SEC_24_13_0</t>
  </si>
  <si>
    <t>Q_MTEP_SEC_24_14_0</t>
  </si>
  <si>
    <t>Q_MTEP_SEC_24_15_0</t>
  </si>
  <si>
    <t>Q_MTEP_SEC_24_16_0</t>
  </si>
  <si>
    <t>Q_MTEP_SEC_24_17_0</t>
  </si>
  <si>
    <t>Q_MTEP_SEC_24_18_0</t>
  </si>
  <si>
    <t>Q_MTEP_SEC_24_19_0</t>
  </si>
  <si>
    <t>Q_MTEP_SEC_24_20_0</t>
  </si>
  <si>
    <t>Q_MTEP_SEC_SOU_21_0</t>
  </si>
  <si>
    <t>Q_MTEP_SEC_SOU_22_0</t>
  </si>
  <si>
    <t>Q_MTEP_SEC_SOU_23_0</t>
  </si>
  <si>
    <t>Q_MTEP_SEC_SOU_24_0</t>
  </si>
  <si>
    <t>Q_MTEP_INDUS_0</t>
  </si>
  <si>
    <t>Q_MTEP_INDUS_21_0</t>
  </si>
  <si>
    <t>Q_MTEP_INDUS_21_10_0</t>
  </si>
  <si>
    <t>Q_MTEP_INDUS_22_0</t>
  </si>
  <si>
    <t>Q_MTEP_INDUS_22_08_0</t>
  </si>
  <si>
    <t>Q_MTEP_INDUS_23_0</t>
  </si>
  <si>
    <t>Q_MTEP_INDUS_24_0</t>
  </si>
  <si>
    <t>Q_MTEP_INDUS_24_08_0</t>
  </si>
  <si>
    <t xml:space="preserve">cible </t>
  </si>
  <si>
    <t>En tep</t>
  </si>
  <si>
    <t>Intitulé NCE</t>
  </si>
  <si>
    <t>E12 - Industrie laitière</t>
  </si>
  <si>
    <t>E13 - Sucreries</t>
  </si>
  <si>
    <t>E14 - Industries alimentaires, hors industrie du lait et du</t>
  </si>
  <si>
    <t>total IAA (Mtep)</t>
  </si>
  <si>
    <t>E16 - Sidérurgie</t>
  </si>
  <si>
    <t>E18 - Métallurgie de 1ère transformation des métaux non ferr</t>
  </si>
  <si>
    <t>E19 - Production de minéraux divers</t>
  </si>
  <si>
    <t>E20 - Fabrication de plâtres, produits en plâtre, chaux et c</t>
  </si>
  <si>
    <t>E21 - Production d'autres matériaux de construction et de cé</t>
  </si>
  <si>
    <t>E22 - Industrie du verre</t>
  </si>
  <si>
    <t>total MNM (Mtep)</t>
  </si>
  <si>
    <t>E23 - Fabrication d'engrais</t>
  </si>
  <si>
    <t>E24 - Autres industries de la chimie minérale</t>
  </si>
  <si>
    <t>E25 - Fab. de matières plastiques, de caoutchouc synthétique</t>
  </si>
  <si>
    <t>E26 - Autres industries de la chimie organique de base</t>
  </si>
  <si>
    <t>E28 - Parachimie et industrie pharmaceutique</t>
  </si>
  <si>
    <t>Chimie de base (23 24 26) (Mtep)</t>
  </si>
  <si>
    <t>total Chimie (Mtep)</t>
  </si>
  <si>
    <t>E29 - Fonderie et travail des métaux</t>
  </si>
  <si>
    <t>E30 - Construction mécanique</t>
  </si>
  <si>
    <t>E31 - Construction électrique et électronique</t>
  </si>
  <si>
    <t>E32 - Constr. de véhicules automobiles et d'autres matériels</t>
  </si>
  <si>
    <t>E33 - Constr. navale et aéronautique, armement</t>
  </si>
  <si>
    <t>Total E31 - E33 (Mtep)</t>
  </si>
  <si>
    <t>E34 - Industrie textile, du cuir et de l'habillement</t>
  </si>
  <si>
    <t>E35 - Industrie du papier et du carton</t>
  </si>
  <si>
    <t>E36 - Industrie du caoutchouc</t>
  </si>
  <si>
    <t>E37 - Transformation des matières plastiques</t>
  </si>
  <si>
    <t>E38 - Industries diverses</t>
  </si>
  <si>
    <t>total threeME hors MP</t>
  </si>
  <si>
    <t>EACEI</t>
  </si>
  <si>
    <t>CEREN</t>
  </si>
  <si>
    <t>citepa</t>
  </si>
  <si>
    <t>23 hors total (émissions fluviales maritimes et aériennes internationales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</si>
  <si>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</si>
  <si>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</si>
  <si>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</si>
  <si>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</si>
  <si>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</si>
  <si>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</si>
  <si>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</si>
  <si>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</si>
  <si>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</si>
  <si>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</si>
  <si>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</si>
  <si>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</si>
  <si>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</si>
  <si>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</si>
  <si>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</si>
  <si>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</si>
  <si>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</si>
  <si>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</si>
  <si>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</si>
  <si>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</si>
  <si>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</si>
  <si>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</si>
  <si>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</si>
  <si>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</si>
  <si>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</si>
  <si>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</si>
  <si>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</si>
  <si>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</si>
  <si>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</si>
  <si>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</si>
  <si>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</si>
  <si>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</si>
  <si>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</si>
  <si>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</si>
  <si>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</si>
  <si>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</si>
  <si>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</si>
  <si>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</si>
  <si>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</si>
  <si>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</si>
  <si>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</si>
  <si>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</si>
  <si>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</si>
  <si>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</si>
  <si>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</si>
  <si>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</si>
  <si>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</si>
  <si>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</si>
  <si>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</si>
  <si>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</si>
  <si>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</si>
  <si>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</si>
  <si>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</si>
  <si>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</si>
  <si>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</si>
  <si>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</si>
  <si>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</si>
  <si>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</si>
  <si>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</si>
  <si>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</si>
  <si>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</si>
  <si>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</si>
  <si>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</si>
  <si>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</si>
  <si>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</si>
  <si>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</si>
  <si>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</si>
  <si>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</si>
  <si>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</si>
  <si>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</si>
  <si>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</si>
  <si>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</si>
  <si>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</si>
  <si>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</si>
  <si>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</si>
  <si>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</si>
  <si>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</si>
  <si>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</si>
  <si>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</si>
  <si>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</si>
  <si>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</si>
  <si>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</si>
  <si>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</si>
  <si>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</si>
  <si>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</si>
  <si>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</si>
  <si>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</si>
  <si>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</si>
  <si>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</si>
  <si>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</si>
  <si>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</si>
  <si>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</si>
  <si>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</si>
  <si>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</si>
  <si>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</si>
  <si>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</si>
  <si>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ORIGINAL (avec_EPR)</t>
  </si>
  <si>
    <t>New vehicle sales</t>
  </si>
  <si>
    <t>Hors bois domestique auto produit</t>
  </si>
  <si>
    <t>8MTEP entre 2015 et 2030 4 Mtep en 2050</t>
  </si>
  <si>
    <t>Cibles</t>
  </si>
  <si>
    <t>Combustibles à double usage inclus</t>
  </si>
  <si>
    <t>Sorties ThreeME</t>
  </si>
  <si>
    <t>Bilan DGEC</t>
  </si>
  <si>
    <t>stock of housing Mm2</t>
  </si>
  <si>
    <t>stock of vehicles</t>
  </si>
  <si>
    <t>New vehicle shares</t>
  </si>
  <si>
    <t xml:space="preserve">1000 logements </t>
  </si>
  <si>
    <t>Gas and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</si>
</sst>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0.000"/>
    <numFmt numFmtId="165" formatCode="0.0000000"/>
    <numFmt numFmtId="166" formatCode="0.0"/>
    <numFmt numFmtId="167" formatCode="#,##0.0"/>
    <numFmt numFmtId="168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6"/>
      <name val="Calibri"/>
      <family val="2"/>
    </font>
    <font>
      <b/>
      <sz val="16"/>
      <color rgb="FFFF0000"/>
      <name val="Calibri"/>
      <family val="2"/>
    </font>
    <font>
      <b/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0" fontId="22" fillId="0" borderId="0" applyNumberFormat="0" applyFill="0" applyBorder="0" applyAlignment="0" applyProtection="0"/>
  </cellStyleXfs>
  <cellXfs count="366">
    <xf numFmtId="0" fontId="0" fillId="0" borderId="0" xfId="0"/>
    <xf numFmtId="0" fontId="3" fillId="0" borderId="0" xfId="0" applyFont="1" applyFill="1"/>
    <xf numFmtId="0" fontId="0" fillId="0" borderId="0" xfId="0" applyFill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0" xfId="0" applyFill="1" applyBorder="1"/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1" fontId="2" fillId="4" borderId="1" xfId="0" applyNumberFormat="1" applyFont="1" applyFill="1" applyBorder="1"/>
    <xf numFmtId="0" fontId="0" fillId="0" borderId="3" xfId="0" applyBorder="1"/>
    <xf numFmtId="1" fontId="2" fillId="5" borderId="1" xfId="0" applyNumberFormat="1" applyFont="1" applyFill="1" applyBorder="1" applyAlignment="1">
      <alignment horizontal="right"/>
    </xf>
    <xf numFmtId="1" fontId="2" fillId="6" borderId="1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7" fillId="0" borderId="0" xfId="0" applyFont="1" applyFill="1" applyBorder="1" applyAlignment="1">
      <alignment horizontal="left" indent="2"/>
    </xf>
    <xf numFmtId="0" fontId="8" fillId="0" borderId="1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/>
    <xf numFmtId="1" fontId="5" fillId="2" borderId="2" xfId="0" applyNumberFormat="1" applyFont="1" applyFill="1" applyBorder="1"/>
    <xf numFmtId="1" fontId="5" fillId="2" borderId="0" xfId="0" applyNumberFormat="1" applyFont="1" applyFill="1" applyBorder="1"/>
    <xf numFmtId="0" fontId="7" fillId="0" borderId="3" xfId="0" applyFont="1" applyFill="1" applyBorder="1" applyAlignment="1">
      <alignment horizontal="left" indent="2"/>
    </xf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ont="1" applyFill="1" applyBorder="1" applyAlignment="1">
      <alignment horizontal="right"/>
    </xf>
    <xf numFmtId="1" fontId="0" fillId="2" borderId="3" xfId="0" applyNumberFormat="1" applyFont="1" applyFill="1" applyBorder="1" applyAlignment="1">
      <alignment horizontal="right"/>
    </xf>
    <xf numFmtId="0" fontId="12" fillId="0" borderId="0" xfId="0" applyFont="1"/>
    <xf numFmtId="3" fontId="0" fillId="0" borderId="0" xfId="0" applyNumberFormat="1" applyFill="1" applyBorder="1"/>
    <xf numFmtId="3" fontId="0" fillId="0" borderId="0" xfId="0" applyNumberFormat="1"/>
    <xf numFmtId="9" fontId="0" fillId="2" borderId="0" xfId="1" applyFont="1" applyFill="1" applyBorder="1" applyAlignment="1">
      <alignment horizontal="right"/>
    </xf>
    <xf numFmtId="9" fontId="0" fillId="2" borderId="3" xfId="1" applyFont="1" applyFill="1" applyBorder="1" applyAlignment="1">
      <alignment horizontal="right"/>
    </xf>
    <xf numFmtId="1" fontId="11" fillId="0" borderId="0" xfId="0" applyNumberFormat="1" applyFont="1"/>
    <xf numFmtId="3" fontId="0" fillId="0" borderId="3" xfId="0" applyNumberFormat="1" applyBorder="1"/>
    <xf numFmtId="3" fontId="0" fillId="0" borderId="0" xfId="0" applyNumberFormat="1" applyBorder="1"/>
    <xf numFmtId="3" fontId="0" fillId="0" borderId="3" xfId="0" applyNumberFormat="1" applyFill="1" applyBorder="1"/>
    <xf numFmtId="3" fontId="2" fillId="3" borderId="3" xfId="0" applyNumberFormat="1" applyFont="1" applyFill="1" applyBorder="1" applyAlignment="1">
      <alignment horizontal="right"/>
    </xf>
    <xf numFmtId="1" fontId="2" fillId="0" borderId="0" xfId="0" applyNumberFormat="1" applyFont="1"/>
    <xf numFmtId="0" fontId="14" fillId="0" borderId="0" xfId="0" applyFont="1"/>
    <xf numFmtId="0" fontId="2" fillId="0" borderId="0" xfId="0" applyFont="1"/>
    <xf numFmtId="164" fontId="16" fillId="0" borderId="0" xfId="0" applyNumberFormat="1" applyFont="1" applyFill="1"/>
    <xf numFmtId="0" fontId="0" fillId="0" borderId="0" xfId="3" applyNumberFormat="1" applyFont="1" applyFill="1"/>
    <xf numFmtId="165" fontId="16" fillId="0" borderId="0" xfId="0" applyNumberFormat="1" applyFont="1" applyFill="1"/>
    <xf numFmtId="1" fontId="0" fillId="0" borderId="0" xfId="0" applyNumberFormat="1"/>
    <xf numFmtId="1" fontId="14" fillId="0" borderId="0" xfId="0" applyNumberFormat="1" applyFont="1"/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on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Fill="1" applyBorder="1"/>
    <xf numFmtId="3" fontId="0" fillId="2" borderId="0" xfId="0" applyNumberFormat="1" applyFont="1" applyFill="1" applyBorder="1" applyAlignment="1">
      <alignment horizontal="right"/>
    </xf>
    <xf numFmtId="0" fontId="10" fillId="0" borderId="3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3" fontId="2" fillId="0" borderId="0" xfId="0" applyNumberFormat="1" applyFont="1" applyFill="1" applyBorder="1" applyAlignment="1">
      <alignment horizontal="right"/>
    </xf>
    <xf numFmtId="166" fontId="15" fillId="0" borderId="0" xfId="0" applyNumberFormat="1" applyFont="1"/>
    <xf numFmtId="1" fontId="2" fillId="2" borderId="1" xfId="0" applyNumberFormat="1" applyFont="1" applyFill="1" applyBorder="1" applyAlignment="1">
      <alignment horizontal="right"/>
    </xf>
    <xf numFmtId="0" fontId="16" fillId="0" borderId="0" xfId="2" applyNumberFormat="1" applyFont="1" applyFill="1" applyAlignment="1">
      <alignment horizontal="left"/>
    </xf>
    <xf numFmtId="166" fontId="0" fillId="0" borderId="0" xfId="0" applyNumberFormat="1" applyFont="1" applyFill="1" applyBorder="1" applyAlignment="1">
      <alignment horizontal="right"/>
    </xf>
    <xf numFmtId="166" fontId="0" fillId="0" borderId="0" xfId="0" applyNumberFormat="1" applyFill="1"/>
    <xf numFmtId="1" fontId="2" fillId="7" borderId="1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12" fillId="5" borderId="1" xfId="0" applyNumberFormat="1" applyFont="1" applyFill="1" applyBorder="1" applyAlignment="1">
      <alignment horizontal="right"/>
    </xf>
    <xf numFmtId="1" fontId="12" fillId="5" borderId="4" xfId="0" applyNumberFormat="1" applyFont="1" applyFill="1" applyBorder="1" applyAlignment="1">
      <alignment horizontal="right"/>
    </xf>
    <xf numFmtId="1" fontId="17" fillId="2" borderId="0" xfId="0" applyNumberFormat="1" applyFont="1" applyFill="1" applyBorder="1" applyAlignment="1">
      <alignment horizontal="right"/>
    </xf>
    <xf numFmtId="1" fontId="12" fillId="6" borderId="1" xfId="0" applyNumberFormat="1" applyFont="1" applyFill="1" applyBorder="1"/>
    <xf numFmtId="166" fontId="12" fillId="6" borderId="1" xfId="0" applyNumberFormat="1" applyFont="1" applyFill="1" applyBorder="1"/>
    <xf numFmtId="166" fontId="12" fillId="6" borderId="4" xfId="0" applyNumberFormat="1" applyFont="1" applyFill="1" applyBorder="1"/>
    <xf numFmtId="1" fontId="18" fillId="2" borderId="2" xfId="0" applyNumberFormat="1" applyFont="1" applyFill="1" applyBorder="1"/>
    <xf numFmtId="1" fontId="18" fillId="2" borderId="0" xfId="0" applyNumberFormat="1" applyFont="1" applyFill="1" applyBorder="1"/>
    <xf numFmtId="164" fontId="16" fillId="2" borderId="0" xfId="0" applyNumberFormat="1" applyFont="1" applyFill="1" applyBorder="1"/>
    <xf numFmtId="0" fontId="0" fillId="2" borderId="0" xfId="3" applyNumberFormat="1" applyFont="1" applyFill="1" applyBorder="1"/>
    <xf numFmtId="165" fontId="16" fillId="2" borderId="0" xfId="0" applyNumberFormat="1" applyFont="1" applyFill="1" applyBorder="1"/>
    <xf numFmtId="0" fontId="16" fillId="2" borderId="0" xfId="2" applyNumberFormat="1" applyFont="1" applyFill="1" applyBorder="1" applyAlignment="1">
      <alignment horizontal="left"/>
    </xf>
    <xf numFmtId="0" fontId="0" fillId="2" borderId="6" xfId="0" applyFill="1" applyBorder="1"/>
    <xf numFmtId="167" fontId="0" fillId="2" borderId="6" xfId="0" applyNumberFormat="1" applyFill="1" applyBorder="1"/>
    <xf numFmtId="4" fontId="0" fillId="2" borderId="6" xfId="0" applyNumberFormat="1" applyFill="1" applyBorder="1"/>
    <xf numFmtId="167" fontId="16" fillId="2" borderId="6" xfId="0" applyNumberFormat="1" applyFont="1" applyFill="1" applyBorder="1"/>
    <xf numFmtId="4" fontId="16" fillId="2" borderId="6" xfId="0" applyNumberFormat="1" applyFont="1" applyFill="1" applyBorder="1"/>
    <xf numFmtId="3" fontId="16" fillId="2" borderId="6" xfId="0" applyNumberFormat="1" applyFont="1" applyFill="1" applyBorder="1"/>
    <xf numFmtId="166" fontId="0" fillId="0" borderId="0" xfId="0" applyNumberFormat="1"/>
    <xf numFmtId="1" fontId="12" fillId="6" borderId="4" xfId="0" applyNumberFormat="1" applyFont="1" applyFill="1" applyBorder="1"/>
    <xf numFmtId="1" fontId="17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166" fontId="15" fillId="0" borderId="0" xfId="0" applyNumberFormat="1" applyFont="1" applyFill="1" applyBorder="1"/>
    <xf numFmtId="1" fontId="14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3" xfId="0" applyNumberFormat="1" applyFont="1" applyFill="1" applyBorder="1" applyAlignment="1">
      <alignment horizontal="right"/>
    </xf>
    <xf numFmtId="168" fontId="2" fillId="0" borderId="0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2" fontId="0" fillId="0" borderId="0" xfId="0" applyNumberFormat="1" applyFont="1" applyFill="1" applyBorder="1" applyAlignment="1">
      <alignment horizontal="right"/>
    </xf>
    <xf numFmtId="168" fontId="2" fillId="0" borderId="0" xfId="1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0" fontId="7" fillId="2" borderId="2" xfId="0" applyFont="1" applyFill="1" applyBorder="1" applyAlignment="1">
      <alignment horizontal="left" indent="2"/>
    </xf>
    <xf numFmtId="0" fontId="7" fillId="2" borderId="0" xfId="0" applyFont="1" applyFill="1" applyBorder="1" applyAlignment="1">
      <alignment horizontal="left" indent="2"/>
    </xf>
    <xf numFmtId="1" fontId="2" fillId="3" borderId="1" xfId="0" applyNumberFormat="1" applyFont="1" applyFill="1" applyBorder="1" applyAlignment="1">
      <alignment horizontal="left"/>
    </xf>
    <xf numFmtId="0" fontId="13" fillId="2" borderId="3" xfId="0" applyFont="1" applyFill="1" applyBorder="1" applyAlignment="1"/>
    <xf numFmtId="1" fontId="2" fillId="8" borderId="1" xfId="0" applyNumberFormat="1" applyFont="1" applyFill="1" applyBorder="1" applyAlignment="1">
      <alignment horizontal="left"/>
    </xf>
    <xf numFmtId="1" fontId="2" fillId="8" borderId="1" xfId="0" applyNumberFormat="1" applyFont="1" applyFill="1" applyBorder="1" applyAlignment="1">
      <alignment horizontal="right"/>
    </xf>
    <xf numFmtId="1" fontId="2" fillId="8" borderId="4" xfId="0" applyNumberFormat="1" applyFont="1" applyFill="1" applyBorder="1" applyAlignment="1">
      <alignment horizontal="right"/>
    </xf>
    <xf numFmtId="1" fontId="2" fillId="9" borderId="1" xfId="0" applyNumberFormat="1" applyFont="1" applyFill="1" applyBorder="1"/>
    <xf numFmtId="0" fontId="12" fillId="10" borderId="9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0" borderId="9" xfId="0" applyFont="1" applyBorder="1"/>
    <xf numFmtId="3" fontId="2" fillId="2" borderId="8" xfId="0" applyNumberFormat="1" applyFont="1" applyFill="1" applyBorder="1"/>
    <xf numFmtId="0" fontId="0" fillId="0" borderId="5" xfId="0" applyFont="1" applyBorder="1"/>
    <xf numFmtId="3" fontId="0" fillId="2" borderId="7" xfId="0" applyNumberFormat="1" applyFont="1" applyFill="1" applyBorder="1"/>
    <xf numFmtId="0" fontId="0" fillId="0" borderId="10" xfId="0" applyFont="1" applyBorder="1"/>
    <xf numFmtId="3" fontId="0" fillId="2" borderId="11" xfId="0" applyNumberFormat="1" applyFont="1" applyFill="1" applyBorder="1"/>
    <xf numFmtId="0" fontId="0" fillId="0" borderId="5" xfId="0" applyFont="1" applyFill="1" applyBorder="1"/>
    <xf numFmtId="2" fontId="0" fillId="2" borderId="0" xfId="0" applyNumberFormat="1" applyFont="1" applyFill="1" applyBorder="1" applyAlignment="1">
      <alignment horizontal="right"/>
    </xf>
    <xf numFmtId="166" fontId="2" fillId="9" borderId="1" xfId="0" applyNumberFormat="1" applyFont="1" applyFill="1" applyBorder="1"/>
    <xf numFmtId="166" fontId="2" fillId="8" borderId="1" xfId="0" applyNumberFormat="1" applyFont="1" applyFill="1" applyBorder="1" applyAlignment="1">
      <alignment horizontal="right"/>
    </xf>
    <xf numFmtId="0" fontId="19" fillId="0" borderId="0" xfId="0" applyFont="1"/>
    <xf numFmtId="1" fontId="19" fillId="0" borderId="0" xfId="0" applyNumberFormat="1" applyFont="1"/>
    <xf numFmtId="166" fontId="19" fillId="0" borderId="0" xfId="0" applyNumberFormat="1" applyFont="1"/>
    <xf numFmtId="1" fontId="23" fillId="0" borderId="0" xfId="0" applyNumberFormat="1" applyFont="1"/>
    <xf numFmtId="11" fontId="0" fillId="0" borderId="0" xfId="0" applyNumberFormat="1" applyFill="1"/>
    <xf numFmtId="0" fontId="22" fillId="0" borderId="0" xfId="4" applyFill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3" xfId="0" applyFont="1" applyFill="1" applyBorder="1" applyAlignment="1"/>
    <xf numFmtId="0" fontId="6" fillId="2" borderId="0" xfId="0" applyFont="1" applyFill="1" applyBorder="1" applyAlignment="1"/>
    <xf numFmtId="1" fontId="0" fillId="2" borderId="0" xfId="0" applyNumberFormat="1" applyFill="1"/>
    <xf numFmtId="0" fontId="3" fillId="2" borderId="0" xfId="0" applyFont="1" applyFill="1"/>
    <xf numFmtId="1" fontId="2" fillId="9" borderId="4" xfId="0" applyNumberFormat="1" applyFont="1" applyFill="1" applyBorder="1"/>
    <xf numFmtId="3" fontId="2" fillId="3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2" fillId="2" borderId="13" xfId="0" applyFont="1" applyFill="1" applyBorder="1"/>
    <xf numFmtId="0" fontId="0" fillId="2" borderId="13" xfId="0" applyFill="1" applyBorder="1"/>
    <xf numFmtId="3" fontId="2" fillId="12" borderId="14" xfId="0" applyNumberFormat="1" applyFont="1" applyFill="1" applyBorder="1" applyAlignment="1">
      <alignment horizontal="right"/>
    </xf>
    <xf numFmtId="0" fontId="0" fillId="2" borderId="13" xfId="0" applyFont="1" applyFill="1" applyBorder="1"/>
    <xf numFmtId="3" fontId="0" fillId="2" borderId="0" xfId="1" applyNumberFormat="1" applyFont="1" applyFill="1" applyBorder="1" applyAlignment="1">
      <alignment horizontal="right"/>
    </xf>
    <xf numFmtId="3" fontId="0" fillId="2" borderId="3" xfId="1" applyNumberFormat="1" applyFont="1" applyFill="1" applyBorder="1" applyAlignment="1">
      <alignment horizontal="right"/>
    </xf>
    <xf numFmtId="3" fontId="2" fillId="3" borderId="15" xfId="0" applyNumberFormat="1" applyFont="1" applyFill="1" applyBorder="1" applyAlignment="1">
      <alignment horizontal="right"/>
    </xf>
    <xf numFmtId="3" fontId="0" fillId="2" borderId="15" xfId="0" applyNumberFormat="1" applyFont="1" applyFill="1" applyBorder="1" applyAlignment="1">
      <alignment horizontal="right"/>
    </xf>
    <xf numFmtId="3" fontId="0" fillId="2" borderId="3" xfId="0" applyNumberFormat="1" applyFont="1" applyFill="1" applyBorder="1" applyAlignment="1">
      <alignment horizontal="right"/>
    </xf>
    <xf numFmtId="3" fontId="2" fillId="12" borderId="2" xfId="0" applyNumberFormat="1" applyFont="1" applyFill="1" applyBorder="1" applyAlignment="1">
      <alignment horizontal="right"/>
    </xf>
    <xf numFmtId="3" fontId="2" fillId="3" borderId="13" xfId="0" applyNumberFormat="1" applyFont="1" applyFill="1" applyBorder="1" applyAlignment="1">
      <alignment horizontal="right"/>
    </xf>
    <xf numFmtId="0" fontId="8" fillId="2" borderId="2" xfId="0" applyFont="1" applyFill="1" applyBorder="1"/>
    <xf numFmtId="0" fontId="10" fillId="2" borderId="0" xfId="0" applyFont="1" applyFill="1" applyBorder="1"/>
    <xf numFmtId="0" fontId="7" fillId="2" borderId="3" xfId="0" applyFont="1" applyFill="1" applyBorder="1" applyAlignment="1">
      <alignment horizontal="left" indent="2"/>
    </xf>
    <xf numFmtId="0" fontId="8" fillId="2" borderId="1" xfId="0" applyFont="1" applyFill="1" applyBorder="1"/>
    <xf numFmtId="0" fontId="2" fillId="2" borderId="14" xfId="0" applyFont="1" applyFill="1" applyBorder="1"/>
    <xf numFmtId="0" fontId="7" fillId="2" borderId="12" xfId="0" applyFont="1" applyFill="1" applyBorder="1" applyAlignment="1">
      <alignment horizontal="left" indent="2"/>
    </xf>
    <xf numFmtId="0" fontId="10" fillId="2" borderId="12" xfId="0" applyFont="1" applyFill="1" applyBorder="1"/>
    <xf numFmtId="0" fontId="10" fillId="2" borderId="3" xfId="0" applyFont="1" applyFill="1" applyBorder="1"/>
    <xf numFmtId="168" fontId="0" fillId="2" borderId="0" xfId="0" applyNumberFormat="1" applyFont="1" applyFill="1" applyBorder="1" applyAlignment="1">
      <alignment horizontal="right"/>
    </xf>
    <xf numFmtId="168" fontId="0" fillId="2" borderId="3" xfId="0" applyNumberFormat="1" applyFont="1" applyFill="1" applyBorder="1" applyAlignment="1">
      <alignment horizontal="right"/>
    </xf>
    <xf numFmtId="168" fontId="0" fillId="2" borderId="2" xfId="0" applyNumberFormat="1" applyFont="1" applyFill="1" applyBorder="1" applyAlignment="1">
      <alignment horizontal="right"/>
    </xf>
    <xf numFmtId="168" fontId="2" fillId="3" borderId="15" xfId="0" applyNumberFormat="1" applyFont="1" applyFill="1" applyBorder="1" applyAlignment="1">
      <alignment horizontal="right"/>
    </xf>
    <xf numFmtId="168" fontId="0" fillId="2" borderId="15" xfId="0" applyNumberFormat="1" applyFont="1" applyFill="1" applyBorder="1" applyAlignment="1">
      <alignment horizontal="right"/>
    </xf>
    <xf numFmtId="168" fontId="2" fillId="3" borderId="13" xfId="0" applyNumberFormat="1" applyFont="1" applyFill="1" applyBorder="1" applyAlignment="1">
      <alignment horizontal="right"/>
    </xf>
    <xf numFmtId="168" fontId="0" fillId="2" borderId="0" xfId="1" applyNumberFormat="1" applyFont="1" applyFill="1" applyBorder="1" applyAlignment="1">
      <alignment horizontal="right"/>
    </xf>
    <xf numFmtId="168" fontId="0" fillId="2" borderId="3" xfId="1" applyNumberFormat="1" applyFont="1" applyFill="1" applyBorder="1" applyAlignment="1">
      <alignment horizontal="right"/>
    </xf>
    <xf numFmtId="1" fontId="19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 applyFill="1" applyBorder="1"/>
    <xf numFmtId="0" fontId="2" fillId="2" borderId="1" xfId="0" applyFont="1" applyFill="1" applyBorder="1" applyAlignment="1">
      <alignment horizontal="right" wrapText="1" shrinkToFit="1"/>
    </xf>
    <xf numFmtId="1" fontId="2" fillId="5" borderId="4" xfId="0" applyNumberFormat="1" applyFont="1" applyFill="1" applyBorder="1" applyAlignment="1">
      <alignment horizontal="right"/>
    </xf>
    <xf numFmtId="1" fontId="2" fillId="6" borderId="4" xfId="0" applyNumberFormat="1" applyFont="1" applyFill="1" applyBorder="1"/>
    <xf numFmtId="0" fontId="24" fillId="0" borderId="0" xfId="0" applyFont="1"/>
    <xf numFmtId="0" fontId="0" fillId="13" borderId="0" xfId="0" applyFill="1"/>
    <xf numFmtId="0" fontId="16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6" fillId="16" borderId="0" xfId="0" applyFont="1" applyFill="1"/>
    <xf numFmtId="0" fontId="0" fillId="17" borderId="0" xfId="0" applyFill="1"/>
    <xf numFmtId="0" fontId="16" fillId="17" borderId="0" xfId="0" applyFont="1" applyFill="1"/>
    <xf numFmtId="0" fontId="0" fillId="18" borderId="0" xfId="0" applyFill="1"/>
    <xf numFmtId="0" fontId="0" fillId="19" borderId="0" xfId="0" applyFill="1"/>
    <xf numFmtId="0" fontId="16" fillId="19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2" fontId="0" fillId="0" borderId="0" xfId="0" applyNumberFormat="1"/>
    <xf numFmtId="166" fontId="25" fillId="0" borderId="0" xfId="0" applyNumberFormat="1" applyFont="1"/>
    <xf numFmtId="2" fontId="26" fillId="0" borderId="6" xfId="0" applyNumberFormat="1" applyFont="1" applyFill="1" applyBorder="1"/>
    <xf numFmtId="2" fontId="26" fillId="0" borderId="16" xfId="0" applyNumberFormat="1" applyFont="1" applyFill="1" applyBorder="1"/>
    <xf numFmtId="2" fontId="26" fillId="0" borderId="17" xfId="0" applyNumberFormat="1" applyFont="1" applyFill="1" applyBorder="1"/>
    <xf numFmtId="0" fontId="26" fillId="0" borderId="16" xfId="0" applyFont="1" applyFill="1" applyBorder="1" applyAlignment="1">
      <alignment horizontal="right"/>
    </xf>
    <xf numFmtId="2" fontId="26" fillId="0" borderId="18" xfId="0" applyNumberFormat="1" applyFont="1" applyFill="1" applyBorder="1"/>
    <xf numFmtId="2" fontId="27" fillId="0" borderId="0" xfId="0" applyNumberFormat="1" applyFont="1" applyFill="1" applyBorder="1"/>
    <xf numFmtId="0" fontId="14" fillId="0" borderId="0" xfId="0" applyFont="1" applyFill="1"/>
    <xf numFmtId="0" fontId="17" fillId="0" borderId="0" xfId="0" applyFont="1" applyFill="1"/>
    <xf numFmtId="168" fontId="0" fillId="0" borderId="0" xfId="0" applyNumberFormat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2" fontId="0" fillId="0" borderId="0" xfId="0" applyNumberFormat="1" applyFont="1" applyFill="1" applyBorder="1"/>
    <xf numFmtId="2" fontId="28" fillId="0" borderId="0" xfId="0" applyNumberFormat="1" applyFont="1" applyFill="1" applyBorder="1" applyAlignment="1">
      <alignment horizontal="right"/>
    </xf>
    <xf numFmtId="1" fontId="0" fillId="2" borderId="6" xfId="0" applyNumberFormat="1" applyFont="1" applyFill="1" applyBorder="1" applyAlignment="1">
      <alignment horizontal="right"/>
    </xf>
    <xf numFmtId="0" fontId="2" fillId="2" borderId="6" xfId="0" applyFont="1" applyFill="1" applyBorder="1"/>
    <xf numFmtId="1" fontId="2" fillId="2" borderId="0" xfId="0" applyNumberFormat="1" applyFont="1" applyFill="1" applyBorder="1"/>
    <xf numFmtId="1" fontId="2" fillId="9" borderId="19" xfId="0" applyNumberFormat="1" applyFont="1" applyFill="1" applyBorder="1"/>
    <xf numFmtId="166" fontId="0" fillId="2" borderId="5" xfId="0" applyNumberFormat="1" applyFont="1" applyFill="1" applyBorder="1" applyAlignment="1">
      <alignment horizontal="right"/>
    </xf>
    <xf numFmtId="1" fontId="12" fillId="3" borderId="1" xfId="0" applyNumberFormat="1" applyFont="1" applyFill="1" applyBorder="1" applyAlignment="1">
      <alignment horizontal="right"/>
    </xf>
    <xf numFmtId="1" fontId="12" fillId="4" borderId="1" xfId="0" applyNumberFormat="1" applyFont="1" applyFill="1" applyBorder="1"/>
    <xf numFmtId="166" fontId="12" fillId="5" borderId="1" xfId="0" applyNumberFormat="1" applyFont="1" applyFill="1" applyBorder="1" applyAlignment="1">
      <alignment horizontal="right"/>
    </xf>
    <xf numFmtId="11" fontId="0" fillId="0" borderId="0" xfId="0" applyNumberFormat="1"/>
    <xf numFmtId="0" fontId="17" fillId="0" borderId="0" xfId="0" applyFont="1"/>
    <xf numFmtId="0" fontId="12" fillId="2" borderId="1" xfId="0" applyFont="1" applyFill="1" applyBorder="1" applyAlignment="1">
      <alignment horizontal="right" wrapText="1" shrinkToFit="1"/>
    </xf>
    <xf numFmtId="0" fontId="12" fillId="2" borderId="4" xfId="0" applyFont="1" applyFill="1" applyBorder="1" applyAlignment="1">
      <alignment horizontal="right"/>
    </xf>
    <xf numFmtId="166" fontId="17" fillId="2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1" fontId="2" fillId="2" borderId="4" xfId="0" applyNumberFormat="1" applyFont="1" applyFill="1" applyBorder="1" applyAlignment="1">
      <alignment horizontal="right"/>
    </xf>
    <xf numFmtId="1" fontId="23" fillId="0" borderId="0" xfId="0" applyNumberFormat="1" applyFont="1" applyFill="1" applyBorder="1"/>
    <xf numFmtId="0" fontId="30" fillId="2" borderId="3" xfId="0" applyFont="1" applyFill="1" applyBorder="1" applyAlignment="1"/>
    <xf numFmtId="0" fontId="31" fillId="2" borderId="3" xfId="0" applyFont="1" applyFill="1" applyBorder="1" applyAlignment="1"/>
    <xf numFmtId="0" fontId="0" fillId="0" borderId="0" xfId="0" applyBorder="1"/>
    <xf numFmtId="0" fontId="2" fillId="2" borderId="0" xfId="0" applyFont="1" applyFill="1"/>
    <xf numFmtId="0" fontId="14" fillId="2" borderId="0" xfId="0" applyFont="1" applyFill="1"/>
    <xf numFmtId="0" fontId="13" fillId="2" borderId="4" xfId="0" applyFont="1" applyFill="1" applyBorder="1" applyAlignment="1"/>
    <xf numFmtId="0" fontId="0" fillId="0" borderId="2" xfId="0" applyBorder="1"/>
    <xf numFmtId="0" fontId="2" fillId="2" borderId="6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left"/>
    </xf>
    <xf numFmtId="1" fontId="2" fillId="3" borderId="6" xfId="0" applyNumberFormat="1" applyFont="1" applyFill="1" applyBorder="1" applyAlignment="1">
      <alignment horizontal="right"/>
    </xf>
    <xf numFmtId="0" fontId="7" fillId="2" borderId="9" xfId="0" applyFont="1" applyFill="1" applyBorder="1" applyAlignment="1">
      <alignment horizontal="left" indent="2"/>
    </xf>
    <xf numFmtId="1" fontId="0" fillId="2" borderId="18" xfId="0" applyNumberFormat="1" applyFont="1" applyFill="1" applyBorder="1" applyAlignment="1">
      <alignment horizontal="right"/>
    </xf>
    <xf numFmtId="0" fontId="7" fillId="2" borderId="5" xfId="0" applyFont="1" applyFill="1" applyBorder="1" applyAlignment="1">
      <alignment horizontal="left" indent="2"/>
    </xf>
    <xf numFmtId="1" fontId="2" fillId="4" borderId="6" xfId="0" applyNumberFormat="1" applyFont="1" applyFill="1" applyBorder="1"/>
    <xf numFmtId="1" fontId="12" fillId="2" borderId="1" xfId="0" applyNumberFormat="1" applyFont="1" applyFill="1" applyBorder="1" applyAlignment="1">
      <alignment horizontal="right"/>
    </xf>
    <xf numFmtId="1" fontId="12" fillId="2" borderId="4" xfId="0" applyNumberFormat="1" applyFont="1" applyFill="1" applyBorder="1" applyAlignment="1">
      <alignment horizontal="right"/>
    </xf>
    <xf numFmtId="1" fontId="2" fillId="2" borderId="4" xfId="0" applyNumberFormat="1" applyFont="1" applyFill="1" applyBorder="1"/>
    <xf numFmtId="1" fontId="2" fillId="2" borderId="1" xfId="0" applyNumberFormat="1" applyFont="1" applyFill="1" applyBorder="1"/>
    <xf numFmtId="1" fontId="12" fillId="2" borderId="1" xfId="0" applyNumberFormat="1" applyFont="1" applyFill="1" applyBorder="1"/>
    <xf numFmtId="166" fontId="29" fillId="2" borderId="0" xfId="0" applyNumberFormat="1" applyFont="1" applyFill="1"/>
    <xf numFmtId="1" fontId="29" fillId="2" borderId="0" xfId="0" applyNumberFormat="1" applyFont="1" applyFill="1"/>
    <xf numFmtId="1" fontId="14" fillId="2" borderId="0" xfId="0" applyNumberFormat="1" applyFont="1" applyFill="1"/>
    <xf numFmtId="166" fontId="15" fillId="2" borderId="0" xfId="0" applyNumberFormat="1" applyFont="1" applyFill="1"/>
    <xf numFmtId="1" fontId="17" fillId="2" borderId="0" xfId="0" applyNumberFormat="1" applyFont="1" applyFill="1"/>
    <xf numFmtId="0" fontId="17" fillId="2" borderId="0" xfId="0" applyFont="1" applyFill="1"/>
    <xf numFmtId="1" fontId="2" fillId="2" borderId="0" xfId="0" applyNumberFormat="1" applyFont="1" applyFill="1"/>
    <xf numFmtId="166" fontId="0" fillId="2" borderId="0" xfId="0" applyNumberFormat="1" applyFill="1"/>
    <xf numFmtId="1" fontId="12" fillId="2" borderId="0" xfId="0" applyNumberFormat="1" applyFont="1" applyFill="1"/>
    <xf numFmtId="166" fontId="12" fillId="2" borderId="0" xfId="0" applyNumberFormat="1" applyFont="1" applyFill="1"/>
    <xf numFmtId="1" fontId="17" fillId="2" borderId="5" xfId="0" applyNumberFormat="1" applyFont="1" applyFill="1" applyBorder="1" applyAlignment="1">
      <alignment horizontal="right"/>
    </xf>
    <xf numFmtId="166" fontId="12" fillId="2" borderId="4" xfId="0" applyNumberFormat="1" applyFont="1" applyFill="1" applyBorder="1"/>
    <xf numFmtId="0" fontId="2" fillId="2" borderId="4" xfId="0" applyFont="1" applyFill="1" applyBorder="1" applyAlignment="1">
      <alignment horizontal="right" wrapText="1" shrinkToFit="1"/>
    </xf>
    <xf numFmtId="1" fontId="12" fillId="5" borderId="6" xfId="0" applyNumberFormat="1" applyFont="1" applyFill="1" applyBorder="1" applyAlignment="1">
      <alignment horizontal="right"/>
    </xf>
    <xf numFmtId="1" fontId="12" fillId="6" borderId="6" xfId="0" applyNumberFormat="1" applyFont="1" applyFill="1" applyBorder="1"/>
    <xf numFmtId="0" fontId="12" fillId="2" borderId="6" xfId="0" applyFont="1" applyFill="1" applyBorder="1" applyAlignment="1">
      <alignment horizontal="right"/>
    </xf>
    <xf numFmtId="0" fontId="32" fillId="2" borderId="0" xfId="0" applyFont="1" applyFill="1"/>
    <xf numFmtId="2" fontId="0" fillId="2" borderId="18" xfId="0" applyNumberFormat="1" applyFont="1" applyFill="1" applyBorder="1" applyAlignment="1">
      <alignment horizontal="right"/>
    </xf>
    <xf numFmtId="166" fontId="0" fillId="2" borderId="18" xfId="0" applyNumberFormat="1" applyFont="1" applyFill="1" applyBorder="1" applyAlignment="1">
      <alignment horizontal="right"/>
    </xf>
    <xf numFmtId="2" fontId="0" fillId="2" borderId="5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right"/>
    </xf>
    <xf numFmtId="1" fontId="12" fillId="2" borderId="0" xfId="0" applyNumberFormat="1" applyFont="1" applyFill="1" applyBorder="1"/>
    <xf numFmtId="2" fontId="2" fillId="2" borderId="0" xfId="0" applyNumberFormat="1" applyFont="1" applyFill="1" applyBorder="1" applyAlignment="1">
      <alignment horizontal="right"/>
    </xf>
    <xf numFmtId="168" fontId="2" fillId="2" borderId="0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3" fontId="2" fillId="3" borderId="11" xfId="0" applyNumberFormat="1" applyFont="1" applyFill="1" applyBorder="1" applyAlignment="1">
      <alignment horizontal="right"/>
    </xf>
    <xf numFmtId="168" fontId="0" fillId="2" borderId="9" xfId="0" applyNumberFormat="1" applyFont="1" applyFill="1" applyBorder="1" applyAlignment="1">
      <alignment horizontal="right"/>
    </xf>
    <xf numFmtId="168" fontId="0" fillId="2" borderId="8" xfId="0" applyNumberFormat="1" applyFont="1" applyFill="1" applyBorder="1" applyAlignment="1">
      <alignment horizontal="right"/>
    </xf>
    <xf numFmtId="168" fontId="0" fillId="2" borderId="5" xfId="0" applyNumberFormat="1" applyFont="1" applyFill="1" applyBorder="1" applyAlignment="1">
      <alignment horizontal="right"/>
    </xf>
    <xf numFmtId="168" fontId="0" fillId="2" borderId="7" xfId="0" applyNumberFormat="1" applyFont="1" applyFill="1" applyBorder="1" applyAlignment="1">
      <alignment horizontal="right"/>
    </xf>
    <xf numFmtId="168" fontId="0" fillId="2" borderId="10" xfId="0" applyNumberFormat="1" applyFont="1" applyFill="1" applyBorder="1" applyAlignment="1">
      <alignment horizontal="right"/>
    </xf>
    <xf numFmtId="168" fontId="0" fillId="2" borderId="11" xfId="0" applyNumberFormat="1" applyFon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8" fontId="0" fillId="2" borderId="16" xfId="0" applyNumberFormat="1" applyFont="1" applyFill="1" applyBorder="1" applyAlignment="1">
      <alignment horizontal="right"/>
    </xf>
    <xf numFmtId="168" fontId="0" fillId="2" borderId="18" xfId="0" applyNumberFormat="1" applyFont="1" applyFill="1" applyBorder="1" applyAlignment="1">
      <alignment horizontal="right"/>
    </xf>
    <xf numFmtId="168" fontId="0" fillId="2" borderId="17" xfId="0" applyNumberFormat="1" applyFont="1" applyFill="1" applyBorder="1" applyAlignment="1">
      <alignment horizontal="right"/>
    </xf>
    <xf numFmtId="3" fontId="0" fillId="2" borderId="18" xfId="0" applyNumberFormat="1" applyFont="1" applyFill="1" applyBorder="1" applyAlignment="1">
      <alignment horizontal="right"/>
    </xf>
    <xf numFmtId="1" fontId="0" fillId="2" borderId="17" xfId="0" applyNumberFormat="1" applyFont="1" applyFill="1" applyBorder="1" applyAlignment="1">
      <alignment horizontal="right"/>
    </xf>
    <xf numFmtId="3" fontId="0" fillId="2" borderId="5" xfId="0" applyNumberFormat="1" applyFont="1" applyFill="1" applyBorder="1" applyAlignment="1">
      <alignment horizontal="right"/>
    </xf>
    <xf numFmtId="3" fontId="0" fillId="2" borderId="7" xfId="0" applyNumberFormat="1" applyFont="1" applyFill="1" applyBorder="1" applyAlignment="1">
      <alignment horizontal="right"/>
    </xf>
    <xf numFmtId="1" fontId="0" fillId="2" borderId="10" xfId="0" applyNumberFormat="1" applyFont="1" applyFill="1" applyBorder="1" applyAlignment="1">
      <alignment horizontal="right"/>
    </xf>
    <xf numFmtId="1" fontId="0" fillId="2" borderId="11" xfId="0" applyNumberFormat="1" applyFont="1" applyFill="1" applyBorder="1" applyAlignment="1">
      <alignment horizontal="right"/>
    </xf>
    <xf numFmtId="3" fontId="2" fillId="12" borderId="20" xfId="0" applyNumberFormat="1" applyFont="1" applyFill="1" applyBorder="1" applyAlignment="1">
      <alignment horizontal="right"/>
    </xf>
    <xf numFmtId="3" fontId="2" fillId="12" borderId="21" xfId="0" applyNumberFormat="1" applyFont="1" applyFill="1" applyBorder="1" applyAlignment="1">
      <alignment horizontal="right"/>
    </xf>
    <xf numFmtId="168" fontId="2" fillId="3" borderId="22" xfId="0" applyNumberFormat="1" applyFont="1" applyFill="1" applyBorder="1" applyAlignment="1">
      <alignment horizontal="right"/>
    </xf>
    <xf numFmtId="168" fontId="2" fillId="3" borderId="23" xfId="0" applyNumberFormat="1" applyFont="1" applyFill="1" applyBorder="1" applyAlignment="1">
      <alignment horizontal="right"/>
    </xf>
    <xf numFmtId="168" fontId="0" fillId="2" borderId="22" xfId="0" applyNumberFormat="1" applyFont="1" applyFill="1" applyBorder="1" applyAlignment="1">
      <alignment horizontal="right"/>
    </xf>
    <xf numFmtId="168" fontId="0" fillId="2" borderId="23" xfId="0" applyNumberFormat="1" applyFont="1" applyFill="1" applyBorder="1" applyAlignment="1">
      <alignment horizontal="right"/>
    </xf>
    <xf numFmtId="3" fontId="2" fillId="12" borderId="9" xfId="0" applyNumberFormat="1" applyFont="1" applyFill="1" applyBorder="1" applyAlignment="1">
      <alignment horizontal="right"/>
    </xf>
    <xf numFmtId="3" fontId="2" fillId="12" borderId="8" xfId="0" applyNumberFormat="1" applyFont="1" applyFill="1" applyBorder="1" applyAlignment="1">
      <alignment horizontal="right"/>
    </xf>
    <xf numFmtId="168" fontId="2" fillId="3" borderId="24" xfId="0" applyNumberFormat="1" applyFont="1" applyFill="1" applyBorder="1" applyAlignment="1">
      <alignment horizontal="right"/>
    </xf>
    <xf numFmtId="168" fontId="2" fillId="3" borderId="25" xfId="0" applyNumberFormat="1" applyFont="1" applyFill="1" applyBorder="1" applyAlignment="1">
      <alignment horizontal="right"/>
    </xf>
    <xf numFmtId="168" fontId="0" fillId="2" borderId="5" xfId="1" applyNumberFormat="1" applyFont="1" applyFill="1" applyBorder="1" applyAlignment="1">
      <alignment horizontal="right"/>
    </xf>
    <xf numFmtId="168" fontId="0" fillId="2" borderId="7" xfId="1" applyNumberFormat="1" applyFont="1" applyFill="1" applyBorder="1" applyAlignment="1">
      <alignment horizontal="right"/>
    </xf>
    <xf numFmtId="168" fontId="0" fillId="2" borderId="10" xfId="1" applyNumberFormat="1" applyFont="1" applyFill="1" applyBorder="1" applyAlignment="1">
      <alignment horizontal="right"/>
    </xf>
    <xf numFmtId="168" fontId="0" fillId="2" borderId="11" xfId="1" applyNumberFormat="1" applyFont="1" applyFill="1" applyBorder="1" applyAlignment="1">
      <alignment horizontal="right"/>
    </xf>
    <xf numFmtId="3" fontId="2" fillId="12" borderId="26" xfId="0" applyNumberFormat="1" applyFont="1" applyFill="1" applyBorder="1" applyAlignment="1">
      <alignment horizontal="right"/>
    </xf>
    <xf numFmtId="168" fontId="2" fillId="3" borderId="27" xfId="0" applyNumberFormat="1" applyFont="1" applyFill="1" applyBorder="1" applyAlignment="1">
      <alignment horizontal="right"/>
    </xf>
    <xf numFmtId="168" fontId="0" fillId="2" borderId="27" xfId="0" applyNumberFormat="1" applyFont="1" applyFill="1" applyBorder="1" applyAlignment="1">
      <alignment horizontal="right"/>
    </xf>
    <xf numFmtId="3" fontId="2" fillId="12" borderId="16" xfId="0" applyNumberFormat="1" applyFont="1" applyFill="1" applyBorder="1" applyAlignment="1">
      <alignment horizontal="right"/>
    </xf>
    <xf numFmtId="168" fontId="2" fillId="3" borderId="28" xfId="0" applyNumberFormat="1" applyFont="1" applyFill="1" applyBorder="1" applyAlignment="1">
      <alignment horizontal="right"/>
    </xf>
    <xf numFmtId="168" fontId="0" fillId="2" borderId="18" xfId="1" applyNumberFormat="1" applyFont="1" applyFill="1" applyBorder="1" applyAlignment="1">
      <alignment horizontal="right"/>
    </xf>
    <xf numFmtId="168" fontId="0" fillId="2" borderId="17" xfId="1" applyNumberFormat="1" applyFont="1" applyFill="1" applyBorder="1" applyAlignment="1">
      <alignment horizontal="right"/>
    </xf>
    <xf numFmtId="3" fontId="2" fillId="3" borderId="27" xfId="0" applyNumberFormat="1" applyFont="1" applyFill="1" applyBorder="1" applyAlignment="1">
      <alignment horizontal="right"/>
    </xf>
    <xf numFmtId="3" fontId="0" fillId="2" borderId="27" xfId="0" applyNumberFormat="1" applyFont="1" applyFill="1" applyBorder="1" applyAlignment="1">
      <alignment horizontal="right"/>
    </xf>
    <xf numFmtId="3" fontId="0" fillId="2" borderId="17" xfId="0" applyNumberFormat="1" applyFont="1" applyFill="1" applyBorder="1" applyAlignment="1">
      <alignment horizontal="right"/>
    </xf>
    <xf numFmtId="3" fontId="2" fillId="3" borderId="28" xfId="0" applyNumberFormat="1" applyFont="1" applyFill="1" applyBorder="1" applyAlignment="1">
      <alignment horizontal="right"/>
    </xf>
    <xf numFmtId="3" fontId="0" fillId="2" borderId="18" xfId="1" applyNumberFormat="1" applyFont="1" applyFill="1" applyBorder="1" applyAlignment="1">
      <alignment horizontal="right"/>
    </xf>
    <xf numFmtId="3" fontId="0" fillId="2" borderId="17" xfId="1" applyNumberFormat="1" applyFont="1" applyFill="1" applyBorder="1" applyAlignment="1">
      <alignment horizontal="right"/>
    </xf>
    <xf numFmtId="3" fontId="2" fillId="3" borderId="22" xfId="0" applyNumberFormat="1" applyFont="1" applyFill="1" applyBorder="1" applyAlignment="1">
      <alignment horizontal="right"/>
    </xf>
    <xf numFmtId="3" fontId="2" fillId="3" borderId="23" xfId="0" applyNumberFormat="1" applyFont="1" applyFill="1" applyBorder="1" applyAlignment="1">
      <alignment horizontal="right"/>
    </xf>
    <xf numFmtId="3" fontId="0" fillId="2" borderId="22" xfId="0" applyNumberFormat="1" applyFont="1" applyFill="1" applyBorder="1" applyAlignment="1">
      <alignment horizontal="right"/>
    </xf>
    <xf numFmtId="3" fontId="0" fillId="2" borderId="23" xfId="0" applyNumberFormat="1" applyFont="1" applyFill="1" applyBorder="1" applyAlignment="1">
      <alignment horizontal="right"/>
    </xf>
    <xf numFmtId="3" fontId="0" fillId="2" borderId="10" xfId="0" applyNumberFormat="1" applyFont="1" applyFill="1" applyBorder="1" applyAlignment="1">
      <alignment horizontal="right"/>
    </xf>
    <xf numFmtId="3" fontId="0" fillId="2" borderId="11" xfId="0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2" fillId="3" borderId="25" xfId="0" applyNumberFormat="1" applyFont="1" applyFill="1" applyBorder="1" applyAlignment="1">
      <alignment horizontal="right"/>
    </xf>
    <xf numFmtId="3" fontId="0" fillId="2" borderId="5" xfId="1" applyNumberFormat="1" applyFont="1" applyFill="1" applyBorder="1" applyAlignment="1">
      <alignment horizontal="right"/>
    </xf>
    <xf numFmtId="3" fontId="0" fillId="2" borderId="7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3" fontId="0" fillId="2" borderId="11" xfId="1" applyNumberFormat="1" applyFont="1" applyFill="1" applyBorder="1" applyAlignment="1">
      <alignment horizontal="right"/>
    </xf>
    <xf numFmtId="1" fontId="2" fillId="3" borderId="19" xfId="0" applyNumberFormat="1" applyFont="1" applyFill="1" applyBorder="1" applyAlignment="1">
      <alignment horizontal="right"/>
    </xf>
    <xf numFmtId="1" fontId="0" fillId="2" borderId="7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2" fillId="3" borderId="11" xfId="0" applyNumberFormat="1" applyFont="1" applyFill="1" applyBorder="1" applyAlignment="1">
      <alignment horizontal="right"/>
    </xf>
    <xf numFmtId="1" fontId="2" fillId="4" borderId="19" xfId="0" applyNumberFormat="1" applyFont="1" applyFill="1" applyBorder="1"/>
    <xf numFmtId="1" fontId="2" fillId="3" borderId="17" xfId="0" applyNumberFormat="1" applyFont="1" applyFill="1" applyBorder="1" applyAlignment="1">
      <alignment horizontal="right"/>
    </xf>
    <xf numFmtId="1" fontId="2" fillId="2" borderId="19" xfId="0" applyNumberFormat="1" applyFont="1" applyFill="1" applyBorder="1" applyAlignment="1">
      <alignment horizontal="right"/>
    </xf>
    <xf numFmtId="0" fontId="2" fillId="2" borderId="16" xfId="0" applyFont="1" applyFill="1" applyBorder="1"/>
    <xf numFmtId="0" fontId="0" fillId="2" borderId="16" xfId="0" applyFill="1" applyBorder="1"/>
    <xf numFmtId="0" fontId="0" fillId="2" borderId="18" xfId="0" applyFill="1" applyBorder="1"/>
    <xf numFmtId="0" fontId="0" fillId="2" borderId="17" xfId="0" applyFill="1" applyBorder="1"/>
    <xf numFmtId="0" fontId="2" fillId="2" borderId="18" xfId="0" applyFont="1" applyFill="1" applyBorder="1"/>
    <xf numFmtId="1" fontId="2" fillId="24" borderId="10" xfId="0" applyNumberFormat="1" applyFont="1" applyFill="1" applyBorder="1" applyAlignment="1">
      <alignment horizontal="right"/>
    </xf>
    <xf numFmtId="1" fontId="2" fillId="24" borderId="3" xfId="0" applyNumberFormat="1" applyFont="1" applyFill="1" applyBorder="1" applyAlignment="1">
      <alignment horizontal="right"/>
    </xf>
    <xf numFmtId="1" fontId="2" fillId="24" borderId="11" xfId="0" applyNumberFormat="1" applyFont="1" applyFill="1" applyBorder="1" applyAlignment="1">
      <alignment horizontal="right"/>
    </xf>
    <xf numFmtId="1" fontId="2" fillId="24" borderId="17" xfId="0" applyNumberFormat="1" applyFont="1" applyFill="1" applyBorder="1" applyAlignment="1">
      <alignment horizontal="right"/>
    </xf>
    <xf numFmtId="1" fontId="2" fillId="24" borderId="4" xfId="0" applyNumberFormat="1" applyFont="1" applyFill="1" applyBorder="1" applyAlignment="1">
      <alignment horizontal="right"/>
    </xf>
    <xf numFmtId="1" fontId="2" fillId="24" borderId="1" xfId="0" applyNumberFormat="1" applyFont="1" applyFill="1" applyBorder="1" applyAlignment="1">
      <alignment horizontal="right"/>
    </xf>
    <xf numFmtId="1" fontId="2" fillId="24" borderId="19" xfId="0" applyNumberFormat="1" applyFont="1" applyFill="1" applyBorder="1" applyAlignment="1">
      <alignment horizontal="right"/>
    </xf>
    <xf numFmtId="1" fontId="2" fillId="24" borderId="6" xfId="0" applyNumberFormat="1" applyFont="1" applyFill="1" applyBorder="1" applyAlignment="1">
      <alignment horizontal="right"/>
    </xf>
    <xf numFmtId="1" fontId="2" fillId="23" borderId="4" xfId="0" applyNumberFormat="1" applyFont="1" applyFill="1" applyBorder="1"/>
    <xf numFmtId="1" fontId="2" fillId="23" borderId="1" xfId="0" applyNumberFormat="1" applyFont="1" applyFill="1" applyBorder="1"/>
    <xf numFmtId="1" fontId="2" fillId="23" borderId="19" xfId="0" applyNumberFormat="1" applyFont="1" applyFill="1" applyBorder="1"/>
    <xf numFmtId="1" fontId="2" fillId="23" borderId="6" xfId="0" applyNumberFormat="1" applyFont="1" applyFill="1" applyBorder="1"/>
    <xf numFmtId="0" fontId="0" fillId="2" borderId="4" xfId="0" applyFill="1" applyBorder="1" applyAlignment="1">
      <alignment vertical="center" wrapText="1"/>
    </xf>
    <xf numFmtId="0" fontId="0" fillId="2" borderId="19" xfId="0" applyFill="1" applyBorder="1"/>
    <xf numFmtId="0" fontId="2" fillId="2" borderId="4" xfId="0" applyFont="1" applyFill="1" applyBorder="1"/>
    <xf numFmtId="0" fontId="0" fillId="2" borderId="4" xfId="0" applyFill="1" applyBorder="1"/>
    <xf numFmtId="0" fontId="2" fillId="2" borderId="19" xfId="0" applyFont="1" applyFill="1" applyBorder="1"/>
    <xf numFmtId="166" fontId="0" fillId="2" borderId="7" xfId="0" applyNumberFormat="1" applyFont="1" applyFill="1" applyBorder="1" applyAlignment="1">
      <alignment horizontal="right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5">
    <cellStyle name="Lien hypertexte" xfId="4" builtinId="8"/>
    <cellStyle name="Milliers" xfId="2" builtinId="3"/>
    <cellStyle name="Motif 2 2" xf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33</xdr:col>
      <xdr:colOff>44450</xdr:colOff>
      <xdr:row>23</xdr:row>
      <xdr:rowOff>85725</xdr:rowOff>
    </xdr:to>
    <xdr:sp macro="" textlink="">
      <xdr:nvSpPr>
        <xdr:cNvPr id="14358" name="AutoShape 22" descr="Résultat de recherche d'images pour &quot;logo bnp paribas personal finance&quot;"/>
        <xdr:cNvSpPr>
          <a:spLocks noChangeAspect="1" noChangeArrowheads="1"/>
        </xdr:cNvSpPr>
      </xdr:nvSpPr>
      <xdr:spPr bwMode="auto">
        <a:xfrm>
          <a:off x="12763500" y="2133600"/>
          <a:ext cx="2914650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el.cance/Documents/GitHub/ThreeME/data/shocks/Bilan%20AMS_sansEPR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lonnecg\Desktop\GitHub\ThreeME\data\calibrations\bilans%20AME%20v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el.cance/Documents/GitHub/ThreeME/data/shocks/Bilan%20AMS_avecEPR_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lonnecg\Desktop\GitHub\ThreeME\data\shocks\Bilan%20AMS_avecEPR_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lonnecg\Desktop\GitHub\ThreeME\data\calibrations\bilan%20AMS2%20v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ine.schall.i/Documents/GitHub/ThreeME/data/shocks/Bilan%20AMS_avecEPR_v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el.cance/Documents/GitHub/ThreeME/data/calibrations/bilans%20AME%20v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lonnecg\Documents\documents\EACEI\EACEI%20par%20NCE%202002-2014%20per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enerdata v2206_2015"/>
      <sheetName val="Bilan enerdata v2206_2020"/>
      <sheetName val="Bilan enerdata v2206_2030"/>
      <sheetName val="Bilan enerdata v2206_2025"/>
      <sheetName val="Bilan enerdata v2206_2050"/>
      <sheetName val="Format demande MedPro_2015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F43">
            <v>0.94541493470645221</v>
          </cell>
        </row>
      </sheetData>
      <sheetData sheetId="1">
        <row r="4">
          <cell r="AQ4">
            <v>3.3284151906021159E-2</v>
          </cell>
        </row>
      </sheetData>
      <sheetData sheetId="2"/>
      <sheetData sheetId="3"/>
      <sheetData sheetId="4">
        <row r="13">
          <cell r="R13">
            <v>38.082514273546224</v>
          </cell>
          <cell r="S13">
            <v>0.74651762682717115</v>
          </cell>
          <cell r="T13">
            <v>10.069552160227975</v>
          </cell>
          <cell r="U13">
            <v>13.620367058142639</v>
          </cell>
          <cell r="V13">
            <v>12.701365476499774</v>
          </cell>
          <cell r="W13">
            <v>0.9447119518486673</v>
          </cell>
        </row>
        <row r="23">
          <cell r="R23">
            <v>29.39176019401825</v>
          </cell>
          <cell r="S23">
            <v>0.20038837309893262</v>
          </cell>
          <cell r="T23">
            <v>10.203836493244836</v>
          </cell>
          <cell r="U23">
            <v>11.782543572350074</v>
          </cell>
          <cell r="V23">
            <v>7.1387763292293327</v>
          </cell>
          <cell r="W23">
            <v>6.6215426095074262E-2</v>
          </cell>
        </row>
        <row r="29">
          <cell r="R29">
            <v>3.0705862327457898</v>
          </cell>
          <cell r="S29">
            <v>6.4536710533781346E-3</v>
          </cell>
          <cell r="T29">
            <v>1.1415347236508666</v>
          </cell>
          <cell r="U29">
            <v>1.211844363001864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0.15947740517817902</v>
          </cell>
          <cell r="T37">
            <v>1.3655536447883825</v>
          </cell>
          <cell r="U37">
            <v>0.38556550106511445</v>
          </cell>
          <cell r="V37">
            <v>0.1923748628609907</v>
          </cell>
          <cell r="W37">
            <v>5.1017483519633131E-2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9.2840255611806088E-2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2.9481554218018533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2.3566094604778205</v>
          </cell>
          <cell r="U43">
            <v>6.675295411054611</v>
          </cell>
          <cell r="V43">
            <v>3.0154656446401722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5.6188711803771971</v>
          </cell>
          <cell r="S46">
            <v>2.2137192704974398E-3</v>
          </cell>
          <cell r="T46">
            <v>1.0493092649428299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4.2518176113648529</v>
          </cell>
        </row>
        <row r="53">
          <cell r="E53">
            <v>13.661</v>
          </cell>
        </row>
      </sheetData>
      <sheetData sheetId="5">
        <row r="13">
          <cell r="R13">
            <v>38.157133131872278</v>
          </cell>
          <cell r="S13">
            <v>0.77750449760492502</v>
          </cell>
          <cell r="T13">
            <v>10.072222086615001</v>
          </cell>
          <cell r="U13">
            <v>13.00983683571549</v>
          </cell>
          <cell r="V13">
            <v>13.031439326384481</v>
          </cell>
          <cell r="W13">
            <v>1.2661303855523829</v>
          </cell>
        </row>
        <row r="23">
          <cell r="R23">
            <v>28.506304458885133</v>
          </cell>
          <cell r="S23">
            <v>0.345557554491078</v>
          </cell>
          <cell r="T23">
            <v>10.885100099493346</v>
          </cell>
          <cell r="U23">
            <v>11.041115748636887</v>
          </cell>
          <cell r="V23">
            <v>6.057342656522982</v>
          </cell>
          <cell r="W23">
            <v>0.17718839974083389</v>
          </cell>
        </row>
        <row r="29">
          <cell r="R29">
            <v>3.2115778655070351</v>
          </cell>
          <cell r="S29">
            <v>6.4536710533781346E-3</v>
          </cell>
          <cell r="T29">
            <v>1.1461133930541632</v>
          </cell>
          <cell r="U29">
            <v>1.289495245663796</v>
          </cell>
          <cell r="V29">
            <v>0.76951555573569785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0.172778777245539</v>
          </cell>
          <cell r="T37">
            <v>1.844034937757657</v>
          </cell>
          <cell r="U37">
            <v>0.46563667984645996</v>
          </cell>
          <cell r="V37">
            <v>0.33851163723447097</v>
          </cell>
          <cell r="W37">
            <v>5.1017483519633131E-2</v>
          </cell>
        </row>
        <row r="38">
          <cell r="S38">
            <v>0</v>
          </cell>
          <cell r="T38">
            <v>0</v>
          </cell>
          <cell r="U38">
            <v>0.13276593410383578</v>
          </cell>
          <cell r="V38">
            <v>0.27398793194875748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0.620105679998047</v>
          </cell>
          <cell r="V39">
            <v>0.86453139266881918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3.0072968916095459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38.438862637881712</v>
          </cell>
        </row>
        <row r="43">
          <cell r="S43">
            <v>3.02362860179693</v>
          </cell>
          <cell r="T43">
            <v>1.9299776400292732</v>
          </cell>
          <cell r="U43">
            <v>5.666777520480518</v>
          </cell>
          <cell r="V43">
            <v>1.9715966805851073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3.2863683234402234</v>
          </cell>
          <cell r="S46">
            <v>2.2137192704974398E-3</v>
          </cell>
          <cell r="T46">
            <v>0.32210674831575531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2.9620478558539709</v>
          </cell>
        </row>
        <row r="53">
          <cell r="E53">
            <v>11.660815430387672</v>
          </cell>
        </row>
      </sheetData>
      <sheetData sheetId="6">
        <row r="13">
          <cell r="R13">
            <v>37.698500594308399</v>
          </cell>
          <cell r="S13">
            <v>0.73170616791472998</v>
          </cell>
          <cell r="T13">
            <v>9.9189000147829578</v>
          </cell>
          <cell r="U13">
            <v>12.545996400325794</v>
          </cell>
          <cell r="V13">
            <v>12.383405198063125</v>
          </cell>
          <cell r="W13">
            <v>2.1184928132217893</v>
          </cell>
        </row>
        <row r="23">
          <cell r="R23">
            <v>25.783028689899556</v>
          </cell>
          <cell r="S23">
            <v>0.41</v>
          </cell>
          <cell r="T23">
            <v>10.500396800049039</v>
          </cell>
          <cell r="U23">
            <v>9.6715864226456425</v>
          </cell>
          <cell r="V23">
            <v>4.7420165632308739</v>
          </cell>
          <cell r="W23">
            <v>0.45902890397400081</v>
          </cell>
        </row>
        <row r="29">
          <cell r="R29">
            <v>3.6330927621837534</v>
          </cell>
          <cell r="S29">
            <v>6.4536710533781346E-3</v>
          </cell>
          <cell r="T29">
            <v>1.0888044989932395</v>
          </cell>
          <cell r="U29">
            <v>1.7548492723748692</v>
          </cell>
          <cell r="V29">
            <v>0.78298531976226649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0.19</v>
          </cell>
          <cell r="T37">
            <v>2.2533883417615286</v>
          </cell>
          <cell r="U37">
            <v>0.29666543637734932</v>
          </cell>
          <cell r="V37">
            <v>0.48256139624019667</v>
          </cell>
          <cell r="W37">
            <v>5.1017483519633131E-2</v>
          </cell>
        </row>
        <row r="38">
          <cell r="S38">
            <v>0</v>
          </cell>
          <cell r="T38">
            <v>0</v>
          </cell>
          <cell r="U38">
            <v>0.17315025533766379</v>
          </cell>
          <cell r="V38">
            <v>0.41307977334996671</v>
          </cell>
          <cell r="W38">
            <v>0</v>
          </cell>
        </row>
        <row r="39">
          <cell r="S39">
            <v>0.05</v>
          </cell>
          <cell r="T39">
            <v>0</v>
          </cell>
          <cell r="U39">
            <v>1.0996417244782286</v>
          </cell>
          <cell r="V39">
            <v>1.2299021794305631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3.0649318006802346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33.467243817501647</v>
          </cell>
        </row>
        <row r="43">
          <cell r="S43">
            <v>2.65</v>
          </cell>
          <cell r="T43">
            <v>1.4729206178416236</v>
          </cell>
          <cell r="U43">
            <v>3.9393678084627735</v>
          </cell>
          <cell r="V43">
            <v>1.2037428576368416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2.5954014747714647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2.5931877555009675</v>
          </cell>
        </row>
        <row r="53">
          <cell r="E53">
            <v>10.358743329384168</v>
          </cell>
        </row>
      </sheetData>
      <sheetData sheetId="7">
        <row r="13">
          <cell r="R13">
            <v>37.375134575981939</v>
          </cell>
          <cell r="S13">
            <v>0.77565894251492096</v>
          </cell>
          <cell r="T13">
            <v>9.8446264808181319</v>
          </cell>
          <cell r="U13">
            <v>11.885627565252159</v>
          </cell>
          <cell r="V13">
            <v>11.711297347178387</v>
          </cell>
          <cell r="W13">
            <v>3.1579242402183425</v>
          </cell>
        </row>
        <row r="23">
          <cell r="R23">
            <v>22.528782089225391</v>
          </cell>
          <cell r="S23">
            <v>0.47763215046268398</v>
          </cell>
          <cell r="T23">
            <v>9.2828412206946656</v>
          </cell>
          <cell r="U23">
            <v>8.4644882734430098</v>
          </cell>
          <cell r="V23">
            <v>3.373347366526199</v>
          </cell>
          <cell r="W23">
            <v>0.93047307809883106</v>
          </cell>
        </row>
        <row r="29">
          <cell r="R29">
            <v>3.9600294113214476</v>
          </cell>
          <cell r="S29">
            <v>6.4536710533781346E-3</v>
          </cell>
          <cell r="T29">
            <v>1.0065715207299948</v>
          </cell>
          <cell r="U29">
            <v>2.1555790280909841</v>
          </cell>
          <cell r="V29">
            <v>0.79142519144709034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0.23881607523134199</v>
          </cell>
          <cell r="T37">
            <v>2.797481014933286</v>
          </cell>
          <cell r="U37">
            <v>0.3439461331680338</v>
          </cell>
          <cell r="V37">
            <v>0.53223299204719865</v>
          </cell>
          <cell r="W37">
            <v>0</v>
          </cell>
        </row>
        <row r="38">
          <cell r="S38">
            <v>0</v>
          </cell>
          <cell r="T38">
            <v>0</v>
          </cell>
          <cell r="U38">
            <v>0.21006687873477212</v>
          </cell>
          <cell r="V38">
            <v>0.47962513716076938</v>
          </cell>
          <cell r="W38">
            <v>0</v>
          </cell>
        </row>
        <row r="39">
          <cell r="S39">
            <v>0.1</v>
          </cell>
          <cell r="T39">
            <v>0</v>
          </cell>
          <cell r="U39">
            <v>1.7463089801297014</v>
          </cell>
          <cell r="V39">
            <v>1.5435529687022078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3.2186817504954033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27.751715068457877</v>
          </cell>
        </row>
        <row r="43">
          <cell r="S43">
            <v>2.28816075231342</v>
          </cell>
          <cell r="T43">
            <v>0.91047471072988595</v>
          </cell>
          <cell r="U43">
            <v>1.746497298641001</v>
          </cell>
          <cell r="V43">
            <v>0.60659804706016329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2.1426447253399448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2.1404310060694471</v>
          </cell>
        </row>
        <row r="53">
          <cell r="E53">
            <v>8.5269295194929953</v>
          </cell>
        </row>
      </sheetData>
      <sheetData sheetId="8">
        <row r="13">
          <cell r="R13">
            <v>45.637352436952433</v>
          </cell>
          <cell r="S13">
            <v>0.708817452060579</v>
          </cell>
          <cell r="T13">
            <v>15.692222796920932</v>
          </cell>
          <cell r="U13">
            <v>11.1263428965709</v>
          </cell>
          <cell r="V13">
            <v>9.9325738092989031</v>
          </cell>
          <cell r="W13">
            <v>8.1773954821011205</v>
          </cell>
        </row>
        <row r="23">
          <cell r="R23">
            <v>10.128544539906006</v>
          </cell>
          <cell r="S23">
            <v>0.69442453716561003</v>
          </cell>
          <cell r="T23">
            <v>2.6196131084152277</v>
          </cell>
          <cell r="U23">
            <v>2.6677723755245331</v>
          </cell>
          <cell r="V23">
            <v>0.54387058176361458</v>
          </cell>
          <cell r="W23">
            <v>3.6028639370370201</v>
          </cell>
        </row>
        <row r="29">
          <cell r="R29">
            <v>4.0890581367272416</v>
          </cell>
          <cell r="S29">
            <v>6.4536710533781346E-3</v>
          </cell>
          <cell r="T29">
            <v>0.41499583184774225</v>
          </cell>
          <cell r="U29">
            <v>2.1285056205612118</v>
          </cell>
          <cell r="V29">
            <v>1.5391030132649095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0.43730018688153111</v>
          </cell>
          <cell r="T37">
            <v>2.4941614081810051</v>
          </cell>
          <cell r="U37">
            <v>0.71293929859172422</v>
          </cell>
          <cell r="V37">
            <v>0.41165605830751983</v>
          </cell>
          <cell r="W37">
            <v>0</v>
          </cell>
        </row>
        <row r="38">
          <cell r="S38">
            <v>0</v>
          </cell>
          <cell r="T38">
            <v>0</v>
          </cell>
          <cell r="U38">
            <v>0.38279410077780562</v>
          </cell>
          <cell r="V38">
            <v>0.38611314657298224</v>
          </cell>
          <cell r="W38">
            <v>0</v>
          </cell>
        </row>
        <row r="39">
          <cell r="S39">
            <v>0.44138721696761302</v>
          </cell>
          <cell r="T39">
            <v>0</v>
          </cell>
          <cell r="U39">
            <v>4.0162089388403555</v>
          </cell>
          <cell r="V39">
            <v>1.6093920145925962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4.2184772740988761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0.93045123347554903</v>
          </cell>
        </row>
        <row r="43">
          <cell r="S43">
            <v>0</v>
          </cell>
          <cell r="T43">
            <v>0</v>
          </cell>
          <cell r="U43">
            <v>0.16812387266585074</v>
          </cell>
          <cell r="V43">
            <v>4.3808247608083023E-2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0.74697394369004599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0.74476022441954859</v>
          </cell>
        </row>
        <row r="53">
          <cell r="E53">
            <v>3.1558487374952491</v>
          </cell>
        </row>
      </sheetData>
      <sheetData sheetId="9"/>
      <sheetData sheetId="10"/>
      <sheetData sheetId="11"/>
      <sheetData sheetId="12"/>
      <sheetData sheetId="13"/>
      <sheetData sheetId="14">
        <row r="314">
          <cell r="C314">
            <v>6.1177117087257047</v>
          </cell>
        </row>
        <row r="315">
          <cell r="C315">
            <v>17.168325513140932</v>
          </cell>
        </row>
        <row r="316">
          <cell r="C316">
            <v>0.12975433441982281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1.671012730784175E-2</v>
          </cell>
        </row>
        <row r="338">
          <cell r="C338">
            <v>0.56526773749949999</v>
          </cell>
        </row>
        <row r="339">
          <cell r="C339">
            <v>0</v>
          </cell>
        </row>
      </sheetData>
      <sheetData sheetId="15">
        <row r="315">
          <cell r="C315">
            <v>15.307326654560326</v>
          </cell>
        </row>
        <row r="316">
          <cell r="C316">
            <v>0.1315280240125852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8.8424519864598664E-2</v>
          </cell>
        </row>
        <row r="338">
          <cell r="C338">
            <v>0.48451520357100597</v>
          </cell>
        </row>
        <row r="339">
          <cell r="C339">
            <v>4.1259554716964186E-2</v>
          </cell>
        </row>
      </sheetData>
      <sheetData sheetId="16">
        <row r="314">
          <cell r="C314">
            <v>7.5510246343567768</v>
          </cell>
        </row>
        <row r="315">
          <cell r="C315">
            <v>11.752123581760772</v>
          </cell>
        </row>
        <row r="316">
          <cell r="C316">
            <v>0.13487994983720197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0.66140363444470751</v>
          </cell>
        </row>
        <row r="338">
          <cell r="C338">
            <v>0.40376266964250501</v>
          </cell>
        </row>
        <row r="339">
          <cell r="C339">
            <v>8.2519109433928262E-2</v>
          </cell>
        </row>
      </sheetData>
      <sheetData sheetId="17">
        <row r="314">
          <cell r="C314">
            <v>7.0493412936793911</v>
          </cell>
        </row>
        <row r="315">
          <cell r="C315">
            <v>8.7753135908489099</v>
          </cell>
        </row>
        <row r="316">
          <cell r="C316">
            <v>5.0098788547381715E-4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1.2895735491911335</v>
          </cell>
        </row>
        <row r="338">
          <cell r="C338">
            <v>0.323010135714004</v>
          </cell>
        </row>
        <row r="339">
          <cell r="C339">
            <v>0.12377866415089239</v>
          </cell>
        </row>
      </sheetData>
      <sheetData sheetId="18">
        <row r="314">
          <cell r="C314">
            <v>0.69666280639901523</v>
          </cell>
        </row>
        <row r="315">
          <cell r="C315">
            <v>0.54710495232365219</v>
          </cell>
        </row>
        <row r="316">
          <cell r="C316">
            <v>-1.3025685022319245E-4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4.1672298315638541</v>
          </cell>
        </row>
        <row r="338">
          <cell r="C338">
            <v>0</v>
          </cell>
        </row>
        <row r="339">
          <cell r="C339">
            <v>0.28881688301874892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Cibles THREEME"/>
      <sheetName val="FLUX 2006"/>
      <sheetName val="FLUX 2010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  <sheetName val="Feuil1"/>
    </sheetNames>
    <sheetDataSet>
      <sheetData sheetId="0"/>
      <sheetData sheetId="1">
        <row r="2">
          <cell r="B2">
            <v>272.71929624030639</v>
          </cell>
        </row>
      </sheetData>
      <sheetData sheetId="2">
        <row r="5">
          <cell r="AK5">
            <v>2.8600000000000003</v>
          </cell>
        </row>
      </sheetData>
      <sheetData sheetId="3">
        <row r="10">
          <cell r="G10">
            <v>111.11059799516073</v>
          </cell>
        </row>
      </sheetData>
      <sheetData sheetId="4">
        <row r="23">
          <cell r="AK23">
            <v>0.28506034800000002</v>
          </cell>
          <cell r="AL23">
            <v>9.7199005849999995</v>
          </cell>
          <cell r="AM23">
            <v>15.058961984</v>
          </cell>
          <cell r="AN23">
            <v>5.3226592220000004</v>
          </cell>
        </row>
        <row r="29">
          <cell r="AK29">
            <v>0.15240094000000001</v>
          </cell>
          <cell r="AL29">
            <v>1.7016619479999999</v>
          </cell>
          <cell r="AM29">
            <v>2.1166867536893506</v>
          </cell>
          <cell r="AN29">
            <v>0.92621951999999996</v>
          </cell>
          <cell r="AO29">
            <v>2.9962844419999999</v>
          </cell>
        </row>
        <row r="35"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AM36">
            <v>0</v>
          </cell>
          <cell r="AN36">
            <v>0</v>
          </cell>
        </row>
        <row r="37">
          <cell r="AM37">
            <v>0</v>
          </cell>
        </row>
        <row r="43">
          <cell r="K43">
            <v>0.54641690200000004</v>
          </cell>
        </row>
      </sheetData>
      <sheetData sheetId="5"/>
      <sheetData sheetId="6"/>
      <sheetData sheetId="7"/>
      <sheetData sheetId="8"/>
      <sheetData sheetId="9"/>
      <sheetData sheetId="10">
        <row r="30">
          <cell r="D30">
            <v>8.7599997641518715E-7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enerdata v2206_2015"/>
      <sheetName val="Bilan enerdata v2206_2020"/>
      <sheetName val="Bilan enerdata v2206_2025"/>
      <sheetName val="Bilan enerdata v2206_2030"/>
      <sheetName val="Bilan enerdata v2206_2050"/>
      <sheetName val="Format demande MedPro_2015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3">
          <cell r="S13">
            <v>0.77750449760492502</v>
          </cell>
          <cell r="T13">
            <v>10.072222086615001</v>
          </cell>
          <cell r="U13">
            <v>13.00983683571549</v>
          </cell>
          <cell r="V13">
            <v>13.031439326384481</v>
          </cell>
          <cell r="W13">
            <v>1.2661303855523829</v>
          </cell>
        </row>
        <row r="41">
          <cell r="W41">
            <v>3.0072968916095459</v>
          </cell>
        </row>
        <row r="42">
          <cell r="W42">
            <v>38.438862637881712</v>
          </cell>
        </row>
        <row r="43">
          <cell r="S43">
            <v>3.02362860179693</v>
          </cell>
          <cell r="U43">
            <v>5.666777520480518</v>
          </cell>
          <cell r="V43">
            <v>1.9715966805851073</v>
          </cell>
        </row>
        <row r="46">
          <cell r="T46">
            <v>0.32210674831575531</v>
          </cell>
        </row>
        <row r="51">
          <cell r="E51">
            <v>2.9620478558539709</v>
          </cell>
        </row>
        <row r="53">
          <cell r="E53">
            <v>11.660815430387672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14">
          <cell r="C314">
            <v>7.1420440176120765</v>
          </cell>
        </row>
        <row r="315">
          <cell r="C315">
            <v>15.307326654560326</v>
          </cell>
        </row>
        <row r="316">
          <cell r="C316">
            <v>0.1315280240125852</v>
          </cell>
        </row>
        <row r="319">
          <cell r="C319">
            <v>8.8424519864598664E-2</v>
          </cell>
        </row>
        <row r="338">
          <cell r="C338">
            <v>0.48451520357100597</v>
          </cell>
        </row>
        <row r="339">
          <cell r="C339">
            <v>4.1259554716964186E-2</v>
          </cell>
        </row>
      </sheetData>
      <sheetData sheetId="16" refreshError="1">
        <row r="314">
          <cell r="C314">
            <v>7.5510246343567768</v>
          </cell>
        </row>
        <row r="315">
          <cell r="C315">
            <v>11.752123581760772</v>
          </cell>
        </row>
        <row r="316">
          <cell r="C316">
            <v>0.13487994983720197</v>
          </cell>
        </row>
        <row r="319">
          <cell r="C319">
            <v>0.66140363444470751</v>
          </cell>
        </row>
        <row r="338">
          <cell r="C338">
            <v>0.40376266964250501</v>
          </cell>
        </row>
        <row r="339">
          <cell r="C339">
            <v>8.2519109433928262E-2</v>
          </cell>
        </row>
      </sheetData>
      <sheetData sheetId="17" refreshError="1">
        <row r="314">
          <cell r="C314">
            <v>7.0493412936793911</v>
          </cell>
        </row>
        <row r="315">
          <cell r="C315">
            <v>8.7753135908489099</v>
          </cell>
        </row>
        <row r="316">
          <cell r="C316">
            <v>5.0098788547381715E-4</v>
          </cell>
        </row>
        <row r="319">
          <cell r="C319">
            <v>1.2895735491911335</v>
          </cell>
        </row>
        <row r="338">
          <cell r="C338">
            <v>0.323010135714004</v>
          </cell>
        </row>
        <row r="339">
          <cell r="C339">
            <v>0.12377866415089239</v>
          </cell>
        </row>
      </sheetData>
      <sheetData sheetId="18" refreshError="1">
        <row r="314">
          <cell r="C314">
            <v>0.69666280639901523</v>
          </cell>
        </row>
        <row r="315">
          <cell r="C315">
            <v>0.54710495232365219</v>
          </cell>
        </row>
        <row r="316">
          <cell r="C316">
            <v>-1.3025685022319245E-4</v>
          </cell>
        </row>
        <row r="319">
          <cell r="C319">
            <v>4.1672298315638541</v>
          </cell>
        </row>
        <row r="338">
          <cell r="C338">
            <v>0</v>
          </cell>
        </row>
        <row r="339">
          <cell r="C339">
            <v>0.28881688301874892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enerdata v2206_2015"/>
      <sheetName val="Bilan enerdata v2206_2020"/>
      <sheetName val="Bilan enerdata v2206_2025"/>
      <sheetName val="Bilan enerdata v2206_2030"/>
      <sheetName val="Bilan enerdata v2206_2050"/>
      <sheetName val="Format demande MedPro_2015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/>
      <sheetData sheetId="1"/>
      <sheetData sheetId="2"/>
      <sheetData sheetId="3"/>
      <sheetData sheetId="4">
        <row r="13">
          <cell r="R13">
            <v>38.082514273546224</v>
          </cell>
        </row>
      </sheetData>
      <sheetData sheetId="5">
        <row r="13">
          <cell r="R13">
            <v>38.157133131872278</v>
          </cell>
        </row>
        <row r="23">
          <cell r="S23">
            <v>0.345557554491078</v>
          </cell>
          <cell r="T23">
            <v>10.885100099493346</v>
          </cell>
          <cell r="U23">
            <v>11.041115748636887</v>
          </cell>
          <cell r="V23">
            <v>6.057342656522982</v>
          </cell>
          <cell r="W23">
            <v>0.17718839974083389</v>
          </cell>
        </row>
        <row r="29">
          <cell r="S29">
            <v>6.4536710533781346E-3</v>
          </cell>
          <cell r="T29">
            <v>1.1461133930541632</v>
          </cell>
          <cell r="U29">
            <v>1.289495245663796</v>
          </cell>
          <cell r="V29">
            <v>0.76951555573569785</v>
          </cell>
          <cell r="W29">
            <v>0</v>
          </cell>
        </row>
        <row r="38">
          <cell r="U38">
            <v>0.13276593410383578</v>
          </cell>
        </row>
        <row r="39">
          <cell r="U39">
            <v>0.620105679998047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52">
          <cell r="E52">
            <v>1.0281731259785394</v>
          </cell>
        </row>
      </sheetData>
      <sheetData sheetId="6">
        <row r="13">
          <cell r="R13">
            <v>37.698500594308399</v>
          </cell>
        </row>
        <row r="23">
          <cell r="S23">
            <v>0.41</v>
          </cell>
          <cell r="T23">
            <v>10.500396800049039</v>
          </cell>
          <cell r="U23">
            <v>9.6715864226456425</v>
          </cell>
          <cell r="V23">
            <v>4.7420165632308739</v>
          </cell>
          <cell r="W23">
            <v>0.45902890397400081</v>
          </cell>
        </row>
        <row r="29">
          <cell r="S29">
            <v>6.4536710533781346E-3</v>
          </cell>
          <cell r="T29">
            <v>1.0888044989932395</v>
          </cell>
          <cell r="U29">
            <v>1.7548492723748692</v>
          </cell>
          <cell r="V29">
            <v>0.78298531976226649</v>
          </cell>
          <cell r="W29">
            <v>0</v>
          </cell>
        </row>
        <row r="38">
          <cell r="U38">
            <v>0.17315025533766379</v>
          </cell>
        </row>
        <row r="39">
          <cell r="U39">
            <v>1.0996417244782286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52">
          <cell r="E52">
            <v>0.8575152317057565</v>
          </cell>
        </row>
      </sheetData>
      <sheetData sheetId="7">
        <row r="13">
          <cell r="R13">
            <v>37.375134575981939</v>
          </cell>
        </row>
        <row r="23">
          <cell r="S23">
            <v>0.47763215046268398</v>
          </cell>
          <cell r="T23">
            <v>9.2828412206946656</v>
          </cell>
          <cell r="U23">
            <v>8.4644882734430098</v>
          </cell>
          <cell r="V23">
            <v>3.373347366526199</v>
          </cell>
          <cell r="W23">
            <v>0.93047307809883106</v>
          </cell>
        </row>
        <row r="29">
          <cell r="S29">
            <v>6.4536710533781346E-3</v>
          </cell>
          <cell r="T29">
            <v>1.0065715207299948</v>
          </cell>
          <cell r="U29">
            <v>2.1555790280909841</v>
          </cell>
          <cell r="V29">
            <v>0.79142519144709034</v>
          </cell>
          <cell r="W29">
            <v>0</v>
          </cell>
        </row>
        <row r="38">
          <cell r="U38">
            <v>0.21006687873477212</v>
          </cell>
        </row>
        <row r="39">
          <cell r="U39">
            <v>1.7463089801297014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52">
          <cell r="E52">
            <v>0.65798930805195532</v>
          </cell>
        </row>
      </sheetData>
      <sheetData sheetId="8">
        <row r="13">
          <cell r="R13">
            <v>45.637352436952433</v>
          </cell>
        </row>
        <row r="23">
          <cell r="S23">
            <v>0.69442453716561003</v>
          </cell>
          <cell r="T23">
            <v>2.6196131084152277</v>
          </cell>
          <cell r="U23">
            <v>2.6677723755245331</v>
          </cell>
          <cell r="V23">
            <v>0.54387058176361458</v>
          </cell>
          <cell r="W23">
            <v>3.6028639370370201</v>
          </cell>
        </row>
        <row r="29">
          <cell r="S29">
            <v>6.4536710533781346E-3</v>
          </cell>
          <cell r="T29">
            <v>0.41499583184774225</v>
          </cell>
          <cell r="U29">
            <v>2.1285056205612118</v>
          </cell>
          <cell r="V29">
            <v>1.5391030132649095</v>
          </cell>
          <cell r="W29">
            <v>0</v>
          </cell>
        </row>
        <row r="38">
          <cell r="U38">
            <v>0.38279410077780562</v>
          </cell>
          <cell r="V38">
            <v>0.38611314657298224</v>
          </cell>
        </row>
        <row r="39">
          <cell r="U39">
            <v>4.0162089388403555</v>
          </cell>
          <cell r="V39">
            <v>1.6093920145925962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52">
          <cell r="E52">
            <v>0.28608823842971293</v>
          </cell>
        </row>
      </sheetData>
      <sheetData sheetId="9"/>
      <sheetData sheetId="10"/>
      <sheetData sheetId="11"/>
      <sheetData sheetId="12"/>
      <sheetData sheetId="13"/>
      <sheetData sheetId="14">
        <row r="314">
          <cell r="C314">
            <v>6.1177117087257047</v>
          </cell>
        </row>
      </sheetData>
      <sheetData sheetId="15">
        <row r="314">
          <cell r="C314">
            <v>7.1420440176120765</v>
          </cell>
        </row>
        <row r="317">
          <cell r="C317">
            <v>0</v>
          </cell>
        </row>
        <row r="318">
          <cell r="C318">
            <v>0</v>
          </cell>
        </row>
      </sheetData>
      <sheetData sheetId="16">
        <row r="314">
          <cell r="C314">
            <v>7.5510246343567768</v>
          </cell>
        </row>
        <row r="317">
          <cell r="C317">
            <v>0</v>
          </cell>
        </row>
        <row r="318">
          <cell r="C318">
            <v>0</v>
          </cell>
        </row>
      </sheetData>
      <sheetData sheetId="17">
        <row r="314">
          <cell r="C314">
            <v>7.0493412936793911</v>
          </cell>
        </row>
        <row r="317">
          <cell r="C317">
            <v>0</v>
          </cell>
        </row>
        <row r="318">
          <cell r="C318">
            <v>0</v>
          </cell>
        </row>
      </sheetData>
      <sheetData sheetId="18">
        <row r="314">
          <cell r="C314">
            <v>0.69666280639901523</v>
          </cell>
        </row>
        <row r="317">
          <cell r="C317">
            <v>0</v>
          </cell>
        </row>
        <row r="318">
          <cell r="C318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FLUX 2015"/>
      <sheetName val="FLUX 2020"/>
      <sheetName val="FLUX 2025"/>
      <sheetName val="FLUX 2030"/>
      <sheetName val="FLUX 2035"/>
      <sheetName val="FLUX 2050"/>
      <sheetName val="Cibles THREEME"/>
      <sheetName val="FLUX 2050 ADEME"/>
      <sheetName val="bilan complet"/>
      <sheetName val="électricité"/>
      <sheetName val="scenario demande"/>
      <sheetName val="Réseaux de chaleur"/>
      <sheetName val="indicateurs ams1"/>
      <sheetName val="indicateurs ams2"/>
      <sheetName val="légende"/>
      <sheetName val="Feuil2"/>
      <sheetName val="Feuil1"/>
    </sheetNames>
    <sheetDataSet>
      <sheetData sheetId="0"/>
      <sheetData sheetId="1">
        <row r="5">
          <cell r="AK5">
            <v>4.1251268806541326</v>
          </cell>
        </row>
      </sheetData>
      <sheetData sheetId="2">
        <row r="5">
          <cell r="AK5">
            <v>3.7942932846117698</v>
          </cell>
        </row>
        <row r="44">
          <cell r="AM44">
            <v>0</v>
          </cell>
        </row>
      </sheetData>
      <sheetData sheetId="3">
        <row r="5">
          <cell r="AK5">
            <v>3.4565023451561072</v>
          </cell>
        </row>
        <row r="44">
          <cell r="AM44">
            <v>0</v>
          </cell>
        </row>
      </sheetData>
      <sheetData sheetId="4">
        <row r="5">
          <cell r="AK5">
            <v>3.1282910144089815</v>
          </cell>
        </row>
      </sheetData>
      <sheetData sheetId="5">
        <row r="5">
          <cell r="AK5">
            <v>2.7926641778484691</v>
          </cell>
        </row>
      </sheetData>
      <sheetData sheetId="6">
        <row r="13">
          <cell r="AJ13">
            <v>46.4</v>
          </cell>
        </row>
      </sheetData>
      <sheetData sheetId="7">
        <row r="1">
          <cell r="AA1">
            <v>2015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3">
          <cell r="H43">
            <v>0.92638363322803885</v>
          </cell>
        </row>
      </sheetData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enerdata v2206_2015"/>
      <sheetName val="Bilan enerdata v2206_2020"/>
      <sheetName val="Bilan enerdata v2206_2025"/>
      <sheetName val="Bilan enerdata v2206_2030"/>
      <sheetName val="Bilan enerdata v2206_2050"/>
      <sheetName val="Format demande MedPro_2015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1">
          <cell r="T41">
            <v>0</v>
          </cell>
        </row>
        <row r="42">
          <cell r="T42">
            <v>0</v>
          </cell>
        </row>
        <row r="43">
          <cell r="T43">
            <v>1.9299776400292732</v>
          </cell>
        </row>
        <row r="46">
          <cell r="S46">
            <v>2.2137192704974398E-3</v>
          </cell>
          <cell r="T46">
            <v>0.32210674831575531</v>
          </cell>
        </row>
      </sheetData>
      <sheetData sheetId="6" refreshError="1">
        <row r="13">
          <cell r="S13">
            <v>0.73170616791472998</v>
          </cell>
          <cell r="T13">
            <v>9.9189000147829578</v>
          </cell>
          <cell r="U13">
            <v>12.545996400325794</v>
          </cell>
          <cell r="V13">
            <v>12.383405198063125</v>
          </cell>
          <cell r="W13">
            <v>2.1184928132217893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3.0649318006802346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33.467243817501647</v>
          </cell>
        </row>
        <row r="43">
          <cell r="S43">
            <v>2.65</v>
          </cell>
          <cell r="T43">
            <v>1.4729206178416236</v>
          </cell>
          <cell r="U43">
            <v>3.9393678084627735</v>
          </cell>
          <cell r="V43">
            <v>1.2037428576368416</v>
          </cell>
          <cell r="W43">
            <v>0</v>
          </cell>
        </row>
        <row r="46">
          <cell r="S46">
            <v>2.2137192704974398E-3</v>
          </cell>
          <cell r="T46">
            <v>0</v>
          </cell>
        </row>
        <row r="51">
          <cell r="E51">
            <v>2.5931877555009675</v>
          </cell>
        </row>
        <row r="53">
          <cell r="E53">
            <v>10.358743329384168</v>
          </cell>
        </row>
      </sheetData>
      <sheetData sheetId="7" refreshError="1">
        <row r="13">
          <cell r="S13">
            <v>0.77565894251492096</v>
          </cell>
          <cell r="T13">
            <v>9.8446264808181319</v>
          </cell>
          <cell r="U13">
            <v>11.885627565252159</v>
          </cell>
          <cell r="V13">
            <v>11.711297347178387</v>
          </cell>
          <cell r="W13">
            <v>3.1579242402183425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3.2186817504954033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27.751715068457877</v>
          </cell>
        </row>
        <row r="43">
          <cell r="S43">
            <v>2.28816075231342</v>
          </cell>
          <cell r="T43">
            <v>0.91047471072988595</v>
          </cell>
          <cell r="U43">
            <v>1.746497298641001</v>
          </cell>
          <cell r="V43">
            <v>0.60659804706016329</v>
          </cell>
          <cell r="W43">
            <v>0</v>
          </cell>
        </row>
        <row r="46">
          <cell r="U46">
            <v>0</v>
          </cell>
          <cell r="V46">
            <v>0</v>
          </cell>
          <cell r="W46">
            <v>0</v>
          </cell>
        </row>
        <row r="53">
          <cell r="E53">
            <v>8.5269295194929953</v>
          </cell>
        </row>
      </sheetData>
      <sheetData sheetId="8" refreshError="1">
        <row r="13">
          <cell r="S13">
            <v>0.708817452060579</v>
          </cell>
          <cell r="T13">
            <v>15.692222796920932</v>
          </cell>
          <cell r="U13">
            <v>11.1263428965709</v>
          </cell>
          <cell r="V13">
            <v>9.9325738092989031</v>
          </cell>
          <cell r="W13">
            <v>8.1773954821011205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4.2184772740988761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0.93045123347554903</v>
          </cell>
        </row>
        <row r="43">
          <cell r="S43">
            <v>0</v>
          </cell>
          <cell r="T43">
            <v>0</v>
          </cell>
          <cell r="U43">
            <v>0.16812387266585074</v>
          </cell>
          <cell r="V43">
            <v>4.3808247608083023E-2</v>
          </cell>
          <cell r="W43">
            <v>0</v>
          </cell>
        </row>
        <row r="46"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</row>
        <row r="51">
          <cell r="E51">
            <v>0.74476022441954859</v>
          </cell>
        </row>
        <row r="53">
          <cell r="E53">
            <v>3.1558487374952491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Cibles THREEME"/>
      <sheetName val="FLUX 2006"/>
      <sheetName val="FLUX 2010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4">
          <cell r="AK44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F3">
            <v>949472.20773462765</v>
          </cell>
          <cell r="G3">
            <v>990370.98033936857</v>
          </cell>
          <cell r="H3">
            <v>911072.27273148904</v>
          </cell>
          <cell r="I3">
            <v>823164.98540293018</v>
          </cell>
          <cell r="J3">
            <v>877948.64471372252</v>
          </cell>
          <cell r="K3">
            <v>879669.89064048103</v>
          </cell>
          <cell r="L3">
            <v>861297.01849733212</v>
          </cell>
          <cell r="M3">
            <v>789305.49936172634</v>
          </cell>
          <cell r="N3">
            <v>753476.33285941044</v>
          </cell>
        </row>
        <row r="4">
          <cell r="F4">
            <v>726857.22337150131</v>
          </cell>
          <cell r="G4">
            <v>826997.95573272614</v>
          </cell>
          <cell r="H4">
            <v>706832.4710520712</v>
          </cell>
          <cell r="I4">
            <v>752479.7043399692</v>
          </cell>
          <cell r="J4">
            <v>763996.54894051165</v>
          </cell>
          <cell r="K4">
            <v>806849.04405879264</v>
          </cell>
          <cell r="L4">
            <v>746274.17552597879</v>
          </cell>
          <cell r="M4">
            <v>674792.06827867532</v>
          </cell>
          <cell r="N4">
            <v>492302.4289212079</v>
          </cell>
        </row>
        <row r="5">
          <cell r="F5">
            <v>3599513.2221345459</v>
          </cell>
          <cell r="G5">
            <v>3678886.7653265712</v>
          </cell>
          <cell r="H5">
            <v>3279908.4155127429</v>
          </cell>
          <cell r="I5">
            <v>3300324.5418211622</v>
          </cell>
          <cell r="J5">
            <v>3385694.4085021764</v>
          </cell>
          <cell r="K5">
            <v>3143720.5853518457</v>
          </cell>
          <cell r="L5">
            <v>3119835.5700933556</v>
          </cell>
          <cell r="M5">
            <v>2603435.8100693589</v>
          </cell>
          <cell r="N5">
            <v>2733187.9453163715</v>
          </cell>
        </row>
        <row r="6">
          <cell r="F6">
            <v>5.2758426532406748</v>
          </cell>
          <cell r="G6">
            <v>5.4962557013986659</v>
          </cell>
          <cell r="H6">
            <v>4.8978131592963035</v>
          </cell>
          <cell r="I6">
            <v>4.8759692315640617</v>
          </cell>
          <cell r="J6">
            <v>5.0276396021564098</v>
          </cell>
          <cell r="K6">
            <v>4.8302395200511201</v>
          </cell>
          <cell r="L6">
            <v>4.7274067641166662</v>
          </cell>
          <cell r="M6">
            <v>4.0675333777097604</v>
          </cell>
          <cell r="N6">
            <v>3.9789667070969896</v>
          </cell>
        </row>
        <row r="7">
          <cell r="F7">
            <v>6195542.1540000001</v>
          </cell>
          <cell r="G7">
            <v>6034491.4110000003</v>
          </cell>
          <cell r="H7">
            <v>5744782.4570000004</v>
          </cell>
          <cell r="I7">
            <v>4149310.2710000002</v>
          </cell>
          <cell r="J7">
            <v>5048391.9530000007</v>
          </cell>
          <cell r="K7">
            <v>4988233.8260000004</v>
          </cell>
          <cell r="L7">
            <v>4806299.1409999998</v>
          </cell>
          <cell r="M7">
            <v>4949106.068</v>
          </cell>
          <cell r="N7">
            <v>5144289.2060000002</v>
          </cell>
        </row>
        <row r="8">
          <cell r="F8">
            <v>1185837.618054521</v>
          </cell>
          <cell r="G8">
            <v>1166772.2844284838</v>
          </cell>
          <cell r="H8">
            <v>1102111.0279921144</v>
          </cell>
          <cell r="I8">
            <v>966587.3764712197</v>
          </cell>
          <cell r="J8">
            <v>939815.9388565761</v>
          </cell>
          <cell r="K8">
            <v>1009515.8168581164</v>
          </cell>
          <cell r="L8">
            <v>1022188.4110710196</v>
          </cell>
          <cell r="M8">
            <v>898038.48487162939</v>
          </cell>
          <cell r="N8">
            <v>785875.76648343424</v>
          </cell>
        </row>
        <row r="9">
          <cell r="F9">
            <v>131227.41744591645</v>
          </cell>
          <cell r="G9">
            <v>121934.18207061743</v>
          </cell>
          <cell r="H9">
            <v>101838.2882028789</v>
          </cell>
          <cell r="I9">
            <v>99556.642989338929</v>
          </cell>
          <cell r="J9">
            <v>85791.744481783593</v>
          </cell>
          <cell r="K9">
            <v>85916.866179895733</v>
          </cell>
          <cell r="L9">
            <v>84877.423560194889</v>
          </cell>
          <cell r="M9">
            <v>64556.212204428644</v>
          </cell>
          <cell r="N9">
            <v>51119.724401496496</v>
          </cell>
        </row>
        <row r="10">
          <cell r="F10">
            <v>2454202.6322186999</v>
          </cell>
          <cell r="G10">
            <v>2516314.9203548101</v>
          </cell>
          <cell r="H10">
            <v>2343592.6862541535</v>
          </cell>
          <cell r="I10">
            <v>2155059.8872015942</v>
          </cell>
          <cell r="J10">
            <v>2067998.1080578996</v>
          </cell>
          <cell r="K10">
            <v>2031735.80663575</v>
          </cell>
          <cell r="L10">
            <v>1967077.6410651386</v>
          </cell>
          <cell r="M10">
            <v>1758286.578909006</v>
          </cell>
          <cell r="N10">
            <v>1784053.9041940952</v>
          </cell>
        </row>
        <row r="11">
          <cell r="F11">
            <v>1341337.1514926106</v>
          </cell>
          <cell r="G11">
            <v>1347781.0821312105</v>
          </cell>
          <cell r="H11">
            <v>1227292.86060094</v>
          </cell>
          <cell r="I11">
            <v>1054667.4805002976</v>
          </cell>
          <cell r="J11">
            <v>1030306.2020882944</v>
          </cell>
          <cell r="K11">
            <v>1070009.7436189801</v>
          </cell>
          <cell r="L11">
            <v>1004377.1424514354</v>
          </cell>
          <cell r="M11">
            <v>760963.5243425474</v>
          </cell>
          <cell r="N11">
            <v>763750.69202698802</v>
          </cell>
        </row>
        <row r="12">
          <cell r="F12">
            <v>1369692.8215456007</v>
          </cell>
          <cell r="G12">
            <v>1419278.6030750105</v>
          </cell>
          <cell r="H12">
            <v>1326549.7807707975</v>
          </cell>
          <cell r="I12">
            <v>1272064.470642227</v>
          </cell>
          <cell r="J12">
            <v>1240676.7363556116</v>
          </cell>
          <cell r="K12">
            <v>1283030.0077696107</v>
          </cell>
          <cell r="L12">
            <v>1199749.9904180979</v>
          </cell>
          <cell r="M12">
            <v>1160071.8217250353</v>
          </cell>
          <cell r="N12">
            <v>1119803.6225181164</v>
          </cell>
        </row>
        <row r="13">
          <cell r="F13">
            <v>5.2964600227028278</v>
          </cell>
          <cell r="G13">
            <v>5.4053087876316486</v>
          </cell>
          <cell r="H13">
            <v>4.9992736158287698</v>
          </cell>
          <cell r="I13">
            <v>4.5813484813334577</v>
          </cell>
          <cell r="J13">
            <v>4.4247727909835897</v>
          </cell>
          <cell r="K13">
            <v>4.4706924242042358</v>
          </cell>
          <cell r="L13">
            <v>4.2560821974948659</v>
          </cell>
          <cell r="M13">
            <v>3.7438781371810177</v>
          </cell>
          <cell r="N13">
            <v>3.7187279431406957</v>
          </cell>
        </row>
        <row r="14">
          <cell r="F14">
            <v>267938.04546114319</v>
          </cell>
          <cell r="G14">
            <v>397421.36371836573</v>
          </cell>
          <cell r="H14">
            <v>380207.48262135981</v>
          </cell>
          <cell r="I14">
            <v>424667.62441066711</v>
          </cell>
          <cell r="J14">
            <v>424967.55953339435</v>
          </cell>
          <cell r="K14">
            <v>350228.82927936607</v>
          </cell>
          <cell r="L14">
            <v>408543.81813644542</v>
          </cell>
          <cell r="M14">
            <v>468229.48539489962</v>
          </cell>
          <cell r="N14">
            <v>410440.05062725075</v>
          </cell>
        </row>
        <row r="15">
          <cell r="F15">
            <v>1766260.2193257296</v>
          </cell>
          <cell r="G15">
            <v>1521733.7164323821</v>
          </cell>
          <cell r="H15">
            <v>1488175.6244914234</v>
          </cell>
          <cell r="I15">
            <v>891003.42307468876</v>
          </cell>
          <cell r="J15">
            <v>951405.99156048964</v>
          </cell>
          <cell r="K15">
            <v>1029083.1083007499</v>
          </cell>
          <cell r="L15">
            <v>1134519.6608094545</v>
          </cell>
          <cell r="M15">
            <v>1376746.3925088199</v>
          </cell>
          <cell r="N15">
            <v>1892129.6328328818</v>
          </cell>
        </row>
        <row r="16">
          <cell r="F16">
            <v>629578.78895450907</v>
          </cell>
          <cell r="G16">
            <v>639144.97083032678</v>
          </cell>
          <cell r="H16">
            <v>1111294.2536256798</v>
          </cell>
          <cell r="I16">
            <v>739362.27368370583</v>
          </cell>
          <cell r="J16">
            <v>720557.34901498153</v>
          </cell>
          <cell r="K16">
            <v>828676.3373019495</v>
          </cell>
          <cell r="L16">
            <v>682143.07125809847</v>
          </cell>
          <cell r="M16">
            <v>1058967.3749568628</v>
          </cell>
          <cell r="N16">
            <v>1107580.9153203089</v>
          </cell>
        </row>
        <row r="17">
          <cell r="F17">
            <v>3074235.7696203277</v>
          </cell>
          <cell r="G17">
            <v>2989677.3922095937</v>
          </cell>
          <cell r="H17">
            <v>3000608.5447846027</v>
          </cell>
          <cell r="I17">
            <v>2971356.8008876094</v>
          </cell>
          <cell r="J17">
            <v>3010609.8391310708</v>
          </cell>
          <cell r="K17">
            <v>3166925.6749578384</v>
          </cell>
          <cell r="L17">
            <v>3096959.0762153086</v>
          </cell>
          <cell r="M17">
            <v>2703955.289713542</v>
          </cell>
          <cell r="N17">
            <v>2274094.8339184746</v>
          </cell>
        </row>
        <row r="18">
          <cell r="F18">
            <v>535614.21197227668</v>
          </cell>
          <cell r="G18">
            <v>515576.40238893044</v>
          </cell>
          <cell r="H18">
            <v>486584.78873057576</v>
          </cell>
          <cell r="I18">
            <v>484653.45809359278</v>
          </cell>
          <cell r="J18">
            <v>468333.40893270914</v>
          </cell>
          <cell r="K18">
            <v>443137.32479197666</v>
          </cell>
          <cell r="L18">
            <v>459606.30642882996</v>
          </cell>
          <cell r="M18">
            <v>442302.22257101786</v>
          </cell>
          <cell r="N18">
            <v>411049.79411932267</v>
          </cell>
        </row>
        <row r="19">
          <cell r="F19">
            <v>5.1084340344072006</v>
          </cell>
          <cell r="G19">
            <v>4.9088324723603414</v>
          </cell>
          <cell r="H19">
            <v>4.8689916518973861</v>
          </cell>
          <cell r="I19">
            <v>4.2870278483729649</v>
          </cell>
          <cell r="J19">
            <v>4.3869833902249553</v>
          </cell>
          <cell r="K19">
            <v>4.5462376125379542</v>
          </cell>
          <cell r="L19">
            <v>4.6400225551612087</v>
          </cell>
          <cell r="M19">
            <v>4.548931167617261</v>
          </cell>
          <cell r="N19">
            <v>4.5766645173786076</v>
          </cell>
        </row>
        <row r="20">
          <cell r="F20">
            <v>6.2736270353339867</v>
          </cell>
          <cell r="G20">
            <v>6.0635538455795981</v>
          </cell>
          <cell r="H20">
            <v>6.4668706942536414</v>
          </cell>
          <cell r="I20">
            <v>5.5110435801502637</v>
          </cell>
          <cell r="J20">
            <v>5.5758741481726455</v>
          </cell>
          <cell r="K20">
            <v>5.8180512746318804</v>
          </cell>
          <cell r="L20">
            <v>5.7817719328481374</v>
          </cell>
          <cell r="M20">
            <v>6.0502007651451422</v>
          </cell>
          <cell r="N20">
            <v>6.095295226818239</v>
          </cell>
        </row>
        <row r="21">
          <cell r="F21">
            <v>1403612.9209991721</v>
          </cell>
          <cell r="G21">
            <v>1449963.051725104</v>
          </cell>
          <cell r="H21">
            <v>1708443.6324239036</v>
          </cell>
          <cell r="I21">
            <v>1399545.501473644</v>
          </cell>
          <cell r="J21">
            <v>1578218.4149984764</v>
          </cell>
          <cell r="K21">
            <v>1545675.8331897927</v>
          </cell>
          <cell r="L21">
            <v>1433044.1599933989</v>
          </cell>
          <cell r="M21">
            <v>1328110.4051444072</v>
          </cell>
          <cell r="N21">
            <v>1449038.9702984709</v>
          </cell>
        </row>
        <row r="22">
          <cell r="F22">
            <v>614871.04376798158</v>
          </cell>
          <cell r="G22">
            <v>591171.79368985177</v>
          </cell>
          <cell r="H22">
            <v>548766.73568391346</v>
          </cell>
          <cell r="I22">
            <v>434666.23413472233</v>
          </cell>
          <cell r="J22">
            <v>436870.00363817986</v>
          </cell>
          <cell r="K22">
            <v>397735.71274308482</v>
          </cell>
          <cell r="L22">
            <v>407796.25652411702</v>
          </cell>
          <cell r="M22">
            <v>550054.79304601683</v>
          </cell>
          <cell r="N22">
            <v>373408.18463680102</v>
          </cell>
        </row>
        <row r="23">
          <cell r="F23">
            <v>702456.54096874688</v>
          </cell>
          <cell r="G23">
            <v>638705.04273688828</v>
          </cell>
          <cell r="H23">
            <v>709991.27383912914</v>
          </cell>
          <cell r="I23">
            <v>622077.62215838337</v>
          </cell>
          <cell r="J23">
            <v>633675.79103185947</v>
          </cell>
          <cell r="K23">
            <v>599942.20676656719</v>
          </cell>
          <cell r="L23">
            <v>563547.94457736344</v>
          </cell>
          <cell r="M23">
            <v>539583.20786886429</v>
          </cell>
          <cell r="N23">
            <v>524432.00361323147</v>
          </cell>
        </row>
        <row r="24">
          <cell r="F24">
            <v>1048184.556724197</v>
          </cell>
          <cell r="G24">
            <v>1024243.1572489239</v>
          </cell>
          <cell r="H24">
            <v>953101.28284646641</v>
          </cell>
          <cell r="I24">
            <v>859823.81329885521</v>
          </cell>
          <cell r="J24">
            <v>913441.03344970464</v>
          </cell>
          <cell r="K24">
            <v>810013.10934269556</v>
          </cell>
          <cell r="L24">
            <v>784612.27373508259</v>
          </cell>
          <cell r="M24">
            <v>749114.94332057191</v>
          </cell>
          <cell r="N24">
            <v>683758.18954743247</v>
          </cell>
        </row>
        <row r="25">
          <cell r="F25">
            <v>346177.43349173927</v>
          </cell>
          <cell r="G25">
            <v>332914.63913525792</v>
          </cell>
          <cell r="H25">
            <v>327177.13147405005</v>
          </cell>
          <cell r="I25">
            <v>308586.41999031673</v>
          </cell>
          <cell r="J25">
            <v>316017.12543859909</v>
          </cell>
          <cell r="K25">
            <v>282312.63701213803</v>
          </cell>
          <cell r="L25">
            <v>289217.9155223234</v>
          </cell>
          <cell r="M25">
            <v>284739.62369111314</v>
          </cell>
          <cell r="N25">
            <v>286870.00657705078</v>
          </cell>
        </row>
        <row r="26">
          <cell r="F26">
            <v>2.7116895749526648</v>
          </cell>
          <cell r="G26">
            <v>2.5870346328109219</v>
          </cell>
          <cell r="H26">
            <v>2.5390364238435592</v>
          </cell>
          <cell r="I26">
            <v>2.2251540895822775</v>
          </cell>
          <cell r="J26">
            <v>2.3000039535583432</v>
          </cell>
          <cell r="K26">
            <v>2.0900036658644856</v>
          </cell>
          <cell r="L26">
            <v>2.0451743903588868</v>
          </cell>
          <cell r="M26">
            <v>2.1234925679265659</v>
          </cell>
          <cell r="N26">
            <v>1.8684683843745156</v>
          </cell>
        </row>
        <row r="27">
          <cell r="F27">
            <v>446647.10132335877</v>
          </cell>
          <cell r="G27">
            <v>454171.73926041723</v>
          </cell>
          <cell r="H27">
            <v>411876.46753956354</v>
          </cell>
          <cell r="I27">
            <v>353408.60831799579</v>
          </cell>
          <cell r="J27">
            <v>317986.60119755345</v>
          </cell>
          <cell r="K27">
            <v>292973.24866224127</v>
          </cell>
          <cell r="L27">
            <v>256304.36774371358</v>
          </cell>
          <cell r="M27">
            <v>259878.72434216019</v>
          </cell>
          <cell r="N27">
            <v>235574.58794921683</v>
          </cell>
        </row>
        <row r="28">
          <cell r="F28">
            <v>3280563.2850533947</v>
          </cell>
          <cell r="G28">
            <v>3381565.8969317111</v>
          </cell>
          <cell r="H28">
            <v>3130942.7989158439</v>
          </cell>
          <cell r="I28">
            <v>2881476.1103179953</v>
          </cell>
          <cell r="J28">
            <v>2860038.5471987566</v>
          </cell>
          <cell r="K28">
            <v>2830466.3737250171</v>
          </cell>
          <cell r="L28">
            <v>2668901.2740859049</v>
          </cell>
          <cell r="M28">
            <v>2731045.7023114376</v>
          </cell>
          <cell r="N28">
            <v>2684415.2414286467</v>
          </cell>
        </row>
        <row r="29">
          <cell r="F29">
            <v>380671.90065386984</v>
          </cell>
          <cell r="G29">
            <v>393186.50636611704</v>
          </cell>
          <cell r="H29">
            <v>358928.68661834975</v>
          </cell>
          <cell r="I29">
            <v>295270.86006626062</v>
          </cell>
          <cell r="J29">
            <v>307246.55910532264</v>
          </cell>
          <cell r="K29">
            <v>295505.59953116102</v>
          </cell>
          <cell r="L29">
            <v>273707.6391952798</v>
          </cell>
          <cell r="M29">
            <v>243631.85205107721</v>
          </cell>
          <cell r="N29">
            <v>227526.30523041295</v>
          </cell>
        </row>
        <row r="30">
          <cell r="F30">
            <v>816631.1726577084</v>
          </cell>
          <cell r="G30">
            <v>829101.85579074023</v>
          </cell>
          <cell r="H30">
            <v>786428.70499092387</v>
          </cell>
          <cell r="I30">
            <v>708011.17889798468</v>
          </cell>
          <cell r="J30">
            <v>686465.94490005961</v>
          </cell>
          <cell r="K30">
            <v>678047.874450334</v>
          </cell>
          <cell r="L30">
            <v>645775.45010386978</v>
          </cell>
          <cell r="M30">
            <v>607308.2070873779</v>
          </cell>
          <cell r="N30">
            <v>619404.87082496262</v>
          </cell>
        </row>
        <row r="31">
          <cell r="F31">
            <v>1104005.9230278197</v>
          </cell>
          <cell r="G31">
            <v>1156482.2490765941</v>
          </cell>
          <cell r="H31">
            <v>1161626.458297024</v>
          </cell>
          <cell r="I31">
            <v>1152010.9398248384</v>
          </cell>
          <cell r="J31">
            <v>1032066.6678722665</v>
          </cell>
          <cell r="K31">
            <v>877170.56483162323</v>
          </cell>
          <cell r="L31">
            <v>888797.29798825434</v>
          </cell>
          <cell r="M31">
            <v>953130.60222942149</v>
          </cell>
          <cell r="N31">
            <v>887390.49435442127</v>
          </cell>
        </row>
        <row r="33">
          <cell r="F33">
            <v>34371131.362000003</v>
          </cell>
          <cell r="G33">
            <v>34417887.961999997</v>
          </cell>
          <cell r="H33">
            <v>33308134.127</v>
          </cell>
          <cell r="I33">
            <v>29099136.228999995</v>
          </cell>
          <cell r="J33">
            <v>30098521.121999998</v>
          </cell>
          <cell r="K33">
            <v>29726576.022000007</v>
          </cell>
          <cell r="L33">
            <v>28805453.025999993</v>
          </cell>
          <cell r="M33">
            <v>27955354.893999994</v>
          </cell>
          <cell r="N33">
            <v>27694973.703999996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S91"/>
  <sheetViews>
    <sheetView tabSelected="1" topLeftCell="H10" workbookViewId="0">
      <selection activeCell="R63" sqref="R63"/>
    </sheetView>
  </sheetViews>
  <sheetFormatPr baseColWidth="10" defaultRowHeight="15" x14ac:dyDescent="0.25"/>
  <cols>
    <col min="1" max="1" width="23.42578125" customWidth="1"/>
    <col min="2" max="5" width="14" hidden="1" customWidth="1"/>
    <col min="6" max="6" width="11.5703125" customWidth="1"/>
    <col min="7" max="7" width="11.42578125" customWidth="1"/>
    <col min="8" max="8" width="11.140625" customWidth="1"/>
    <col min="9" max="9" width="9.5703125" customWidth="1"/>
    <col min="11" max="11" width="3.7109375" style="4" customWidth="1"/>
    <col min="12" max="16" width="11.42578125" style="4"/>
    <col min="17" max="17" width="6.140625" style="4" customWidth="1"/>
    <col min="18" max="18" width="26.7109375" customWidth="1"/>
    <col min="20" max="20" width="12" bestFit="1" customWidth="1"/>
    <col min="22" max="23" width="11.42578125" customWidth="1"/>
    <col min="25" max="25" width="11.42578125" style="4"/>
    <col min="26" max="26" width="11.42578125" style="59" customWidth="1"/>
    <col min="27" max="34" width="11.42578125" style="59"/>
  </cols>
  <sheetData>
    <row r="1" spans="1:34" ht="23.25" x14ac:dyDescent="0.35">
      <c r="Y1" s="141"/>
    </row>
    <row r="2" spans="1:34" x14ac:dyDescent="0.25">
      <c r="A2" s="4"/>
      <c r="B2" s="4"/>
      <c r="C2" s="4"/>
      <c r="D2" s="4"/>
      <c r="E2" s="4"/>
      <c r="F2" s="4"/>
      <c r="G2" s="4"/>
      <c r="H2" s="4"/>
      <c r="I2" s="4"/>
      <c r="J2" s="4"/>
      <c r="R2" s="4"/>
      <c r="S2" s="4"/>
      <c r="T2" s="4"/>
      <c r="U2" s="4"/>
      <c r="V2" s="140"/>
      <c r="W2" s="140"/>
      <c r="X2" s="4"/>
    </row>
    <row r="3" spans="1:34" ht="18.75" x14ac:dyDescent="0.3">
      <c r="A3" s="136" t="s">
        <v>244</v>
      </c>
      <c r="B3" s="137"/>
      <c r="C3" s="137"/>
      <c r="D3" s="137"/>
      <c r="E3" s="137"/>
      <c r="F3" s="137"/>
      <c r="G3" s="137"/>
      <c r="H3" s="137"/>
      <c r="I3" s="137"/>
      <c r="J3" s="4"/>
      <c r="L3" s="136" t="s">
        <v>596</v>
      </c>
      <c r="R3" s="136" t="s">
        <v>243</v>
      </c>
      <c r="S3" s="136"/>
      <c r="T3" s="137"/>
      <c r="U3" s="137"/>
      <c r="V3" s="137"/>
      <c r="W3" s="137"/>
      <c r="X3" s="4"/>
      <c r="Z3" s="17"/>
    </row>
    <row r="4" spans="1:34" ht="18.75" x14ac:dyDescent="0.3">
      <c r="A4" s="4"/>
      <c r="B4" s="4"/>
      <c r="C4" s="4"/>
      <c r="D4" s="4"/>
      <c r="E4" s="4"/>
      <c r="F4" s="138"/>
      <c r="G4" s="138"/>
      <c r="H4" s="138"/>
      <c r="I4" s="138"/>
      <c r="J4" s="4"/>
      <c r="R4" s="136"/>
      <c r="S4" s="136"/>
      <c r="T4" s="137"/>
      <c r="U4" s="137"/>
      <c r="V4" s="137"/>
      <c r="W4" s="137"/>
      <c r="X4" s="4"/>
      <c r="Z4" s="92"/>
      <c r="AD4" s="92"/>
      <c r="AE4" s="92"/>
      <c r="AF4" s="92"/>
      <c r="AG4" s="92"/>
    </row>
    <row r="5" spans="1:34" ht="31.5" x14ac:dyDescent="0.35">
      <c r="A5" s="113">
        <v>2015</v>
      </c>
      <c r="F5" s="5" t="s">
        <v>43</v>
      </c>
      <c r="G5" s="5" t="s">
        <v>44</v>
      </c>
      <c r="H5" s="5" t="s">
        <v>45</v>
      </c>
      <c r="I5" s="5" t="s">
        <v>46</v>
      </c>
      <c r="J5" s="52" t="s">
        <v>2</v>
      </c>
      <c r="K5" s="51"/>
      <c r="L5" s="255" t="s">
        <v>43</v>
      </c>
      <c r="M5" s="175" t="s">
        <v>333</v>
      </c>
      <c r="N5" s="175" t="s">
        <v>45</v>
      </c>
      <c r="O5" s="5" t="s">
        <v>46</v>
      </c>
      <c r="P5" s="231" t="s">
        <v>2</v>
      </c>
      <c r="R5" s="4"/>
      <c r="S5" s="138"/>
      <c r="T5" s="138"/>
      <c r="U5" s="138"/>
      <c r="V5" s="138"/>
      <c r="W5" s="139"/>
      <c r="X5" s="4"/>
      <c r="Z5" s="93"/>
      <c r="AA5" s="93"/>
      <c r="AB5" s="93"/>
      <c r="AC5" s="93"/>
      <c r="AD5" s="93"/>
      <c r="AE5" s="93"/>
      <c r="AF5" s="93"/>
      <c r="AG5" s="93"/>
      <c r="AH5" s="93"/>
    </row>
    <row r="6" spans="1:34" ht="21" x14ac:dyDescent="0.35">
      <c r="A6" s="112" t="s">
        <v>20</v>
      </c>
      <c r="F6" s="10">
        <f>'total energy by uses AMS2 '!H6</f>
        <v>0</v>
      </c>
      <c r="G6" s="10">
        <f>'total energy by uses AMS2 '!I6</f>
        <v>44.717579620000002</v>
      </c>
      <c r="H6" s="10">
        <f>'total energy by uses AMS2 '!J6</f>
        <v>0.92344661119999993</v>
      </c>
      <c r="I6" s="10">
        <f>'total energy by uses AMS2 '!K6</f>
        <v>5.0969197486300001E-2</v>
      </c>
      <c r="J6" s="53">
        <f>'total energy by uses AMS2 '!L6</f>
        <v>45.691995428686305</v>
      </c>
      <c r="K6" s="263"/>
      <c r="L6" s="71">
        <f>'total energy by uses AMS2 '!N6</f>
        <v>0</v>
      </c>
      <c r="M6" s="70">
        <f>'total energy by uses AMS2 '!O6</f>
        <v>42.755155421801852</v>
      </c>
      <c r="N6" s="215">
        <f>'total energy by uses AMS2 '!P6</f>
        <v>0.9447119518486673</v>
      </c>
      <c r="O6" s="70">
        <f>'total energy by uses AMS2 '!Q6</f>
        <v>6.6215426095074262E-2</v>
      </c>
      <c r="P6" s="256">
        <f>'total energy by uses AMS2 '!R6</f>
        <v>43.766082799745597</v>
      </c>
      <c r="R6" s="113">
        <v>2015</v>
      </c>
      <c r="S6" s="5" t="s">
        <v>43</v>
      </c>
      <c r="T6" s="5" t="s">
        <v>44</v>
      </c>
      <c r="U6" s="5" t="s">
        <v>45</v>
      </c>
      <c r="V6" s="5" t="s">
        <v>46</v>
      </c>
      <c r="W6" s="5" t="s">
        <v>205</v>
      </c>
      <c r="X6" s="52" t="s">
        <v>2</v>
      </c>
      <c r="Z6" s="95"/>
      <c r="AA6" s="107"/>
      <c r="AB6" s="97"/>
      <c r="AC6" s="94"/>
      <c r="AD6" s="103"/>
      <c r="AE6" s="103"/>
      <c r="AF6" s="103"/>
      <c r="AG6" s="103"/>
      <c r="AH6" s="103"/>
    </row>
    <row r="7" spans="1:34" x14ac:dyDescent="0.25">
      <c r="A7" s="110" t="s">
        <v>21</v>
      </c>
      <c r="B7" t="s">
        <v>92</v>
      </c>
      <c r="C7" t="s">
        <v>93</v>
      </c>
      <c r="D7" t="s">
        <v>94</v>
      </c>
      <c r="E7" t="s">
        <v>95</v>
      </c>
      <c r="F7" s="31">
        <f>'total energy by uses AMS2 '!H7</f>
        <v>0</v>
      </c>
      <c r="G7" s="31">
        <f>'total energy by uses AMS2 '!I7</f>
        <v>25.198312390000002</v>
      </c>
      <c r="H7" s="31">
        <f>'total energy by uses AMS2 '!J7</f>
        <v>1.08995888E-2</v>
      </c>
      <c r="I7" s="31">
        <f>'total energy by uses AMS2 '!K7</f>
        <v>2.53037863E-5</v>
      </c>
      <c r="J7" s="54">
        <f>'total energy by uses AMS2 '!L7</f>
        <v>25.209237282586301</v>
      </c>
      <c r="K7" s="31"/>
      <c r="L7" s="253">
        <f>'total energy by uses AMS2 '!N7</f>
        <v>0</v>
      </c>
      <c r="M7" s="31">
        <f>'total energy by uses AMS2 '!O7</f>
        <v>23.981059293785957</v>
      </c>
      <c r="N7" s="31">
        <f>'total energy by uses AMS2 '!P7</f>
        <v>1.671012730784175E-2</v>
      </c>
      <c r="O7" s="31">
        <f>'total energy by uses AMS2 '!Q7</f>
        <v>0</v>
      </c>
      <c r="P7" s="235">
        <f>'total energy by uses AMS2 '!R7</f>
        <v>23.9977694210938</v>
      </c>
      <c r="R7" s="114" t="s">
        <v>20</v>
      </c>
      <c r="S7" s="115">
        <f>'CO2 by uses AMS2'!B6</f>
        <v>0</v>
      </c>
      <c r="T7" s="115">
        <f>'CO2 by uses AMS2'!C6</f>
        <v>133.06482201372955</v>
      </c>
      <c r="U7" s="115">
        <f>'CO2 by uses AMS2'!D6</f>
        <v>0.45849444531642264</v>
      </c>
      <c r="V7" s="129">
        <f>'CO2 by uses AMS2'!E6</f>
        <v>0.10463331004760835</v>
      </c>
      <c r="W7" s="115">
        <f>'CO2 by uses AMS2'!F6</f>
        <v>0</v>
      </c>
      <c r="X7" s="116">
        <f>'CO2 by uses AMS2'!G6</f>
        <v>133.62794976909359</v>
      </c>
      <c r="Z7" s="95"/>
      <c r="AA7" s="107"/>
      <c r="AB7" s="97"/>
      <c r="AC7" s="90"/>
      <c r="AD7" s="103"/>
      <c r="AE7" s="103"/>
      <c r="AF7" s="103"/>
      <c r="AG7" s="103"/>
      <c r="AH7" s="103"/>
    </row>
    <row r="8" spans="1:34" x14ac:dyDescent="0.25">
      <c r="A8" s="111" t="s">
        <v>22</v>
      </c>
      <c r="B8" t="s">
        <v>96</v>
      </c>
      <c r="C8" t="s">
        <v>97</v>
      </c>
      <c r="D8" t="s">
        <v>98</v>
      </c>
      <c r="E8" t="s">
        <v>99</v>
      </c>
      <c r="F8" s="31">
        <f>'total energy by uses AMS2 '!H8</f>
        <v>0</v>
      </c>
      <c r="G8" s="31">
        <f>'total energy by uses AMS2 '!I8</f>
        <v>19.519267230000001</v>
      </c>
      <c r="H8" s="31">
        <f>'total energy by uses AMS2 '!J8</f>
        <v>0.91254702239999996</v>
      </c>
      <c r="I8" s="31">
        <f>'total energy by uses AMS2 '!K8</f>
        <v>5.0943893699999999E-2</v>
      </c>
      <c r="J8" s="54">
        <f>'total energy by uses AMS2 '!L8</f>
        <v>20.4827581461</v>
      </c>
      <c r="K8" s="31"/>
      <c r="L8" s="253">
        <f>'total energy by uses AMS2 '!N8</f>
        <v>0</v>
      </c>
      <c r="M8" s="31">
        <f>'total energy by uses AMS2 '!O8</f>
        <v>18.774096128015895</v>
      </c>
      <c r="N8" s="31">
        <f>'total energy by uses AMS2 '!P8</f>
        <v>0.92800182454082558</v>
      </c>
      <c r="O8" s="31">
        <f>'total energy by uses AMS2 '!Q8</f>
        <v>6.6215426095074262E-2</v>
      </c>
      <c r="P8" s="235">
        <f>'total energy by uses AMS2 '!R8</f>
        <v>19.768313378651793</v>
      </c>
      <c r="R8" s="110" t="s">
        <v>21</v>
      </c>
      <c r="S8" s="31">
        <f>'CO2 by uses AMS2'!B7</f>
        <v>0</v>
      </c>
      <c r="T8" s="31">
        <f>'CO2 by uses AMS2'!C7</f>
        <v>76.548147462229565</v>
      </c>
      <c r="U8" s="31">
        <f>'CO2 by uses AMS2'!D7</f>
        <v>5.4116836430197872E-3</v>
      </c>
      <c r="V8" s="31">
        <f>'CO2 by uses AMS2'!E7</f>
        <v>5.1815670608362059E-5</v>
      </c>
      <c r="W8" s="31">
        <f>'CO2 by uses AMS2'!F7</f>
        <v>0</v>
      </c>
      <c r="X8" s="54">
        <f>SUM(S8:W8)</f>
        <v>76.553610961543185</v>
      </c>
      <c r="Z8" s="95"/>
      <c r="AA8" s="107"/>
      <c r="AB8" s="97"/>
      <c r="AC8" s="90"/>
      <c r="AD8" s="103"/>
      <c r="AE8" s="103"/>
      <c r="AF8" s="103"/>
      <c r="AG8" s="103"/>
      <c r="AH8" s="103"/>
    </row>
    <row r="9" spans="1:34" x14ac:dyDescent="0.25">
      <c r="A9" s="112" t="s">
        <v>23</v>
      </c>
      <c r="B9" t="s">
        <v>100</v>
      </c>
      <c r="C9" t="s">
        <v>101</v>
      </c>
      <c r="D9" t="s">
        <v>102</v>
      </c>
      <c r="E9" t="s">
        <v>103</v>
      </c>
      <c r="F9" s="10">
        <f>'total energy by uses AMS2 '!H9</f>
        <v>0.2409542982</v>
      </c>
      <c r="G9" s="10">
        <f>'total energy by uses AMS2 '!I9</f>
        <v>6.8813549050000002</v>
      </c>
      <c r="H9" s="10">
        <f>'total energy by uses AMS2 '!J9</f>
        <v>12.13407999</v>
      </c>
      <c r="I9" s="10">
        <f>'total energy by uses AMS2 '!K9</f>
        <v>14.22698537</v>
      </c>
      <c r="J9" s="53">
        <f>'total energy by uses AMS2 '!L9</f>
        <v>33.483374563200002</v>
      </c>
      <c r="K9" s="263"/>
      <c r="L9" s="71">
        <f>'total energy by uses AMS2 '!N9</f>
        <v>3.6764196608413298E-2</v>
      </c>
      <c r="M9" s="70">
        <f>'total energy by uses AMS2 '!O9</f>
        <v>6.675295411054611</v>
      </c>
      <c r="N9" s="70">
        <f>'total energy by uses AMS2 '!P9</f>
        <v>13.620367058142639</v>
      </c>
      <c r="O9" s="70">
        <f>'total energy by uses AMS2 '!Q9</f>
        <v>13.832863706323696</v>
      </c>
      <c r="P9" s="256">
        <f>'total energy by uses AMS2 '!R9</f>
        <v>34.165290372129363</v>
      </c>
      <c r="R9" s="111" t="s">
        <v>22</v>
      </c>
      <c r="S9" s="31">
        <f>'CO2 by uses AMS2'!B8</f>
        <v>0</v>
      </c>
      <c r="T9" s="31">
        <f>'CO2 by uses AMS2'!C8</f>
        <v>56.516674551500003</v>
      </c>
      <c r="U9" s="31">
        <f>'CO2 by uses AMS2'!D8</f>
        <v>0.45308276167340283</v>
      </c>
      <c r="V9" s="109">
        <f>'CO2 by uses AMS2'!E8</f>
        <v>0.104581494377</v>
      </c>
      <c r="W9" s="31">
        <f>'CO2 by uses AMS2'!F8</f>
        <v>0</v>
      </c>
      <c r="X9" s="54">
        <f>SUM(S9:W9)</f>
        <v>57.074338807550404</v>
      </c>
      <c r="Z9" s="95"/>
      <c r="AA9" s="107"/>
      <c r="AB9" s="97"/>
      <c r="AC9" s="94"/>
      <c r="AD9" s="103"/>
      <c r="AE9" s="103"/>
      <c r="AF9" s="103"/>
      <c r="AG9" s="103"/>
      <c r="AH9" s="103"/>
    </row>
    <row r="10" spans="1:34" x14ac:dyDescent="0.25">
      <c r="A10" s="112" t="s">
        <v>24</v>
      </c>
      <c r="B10" t="s">
        <v>104</v>
      </c>
      <c r="C10" t="s">
        <v>105</v>
      </c>
      <c r="D10" t="s">
        <v>106</v>
      </c>
      <c r="E10" t="s">
        <v>107</v>
      </c>
      <c r="F10" s="10">
        <f>'total energy by uses AMS2 '!H10</f>
        <v>0</v>
      </c>
      <c r="G10" s="10">
        <f>'total energy by uses AMS2 '!I10</f>
        <v>4.0580572960000003</v>
      </c>
      <c r="H10" s="10">
        <f>'total energy by uses AMS2 '!J10</f>
        <v>12.489349689999999</v>
      </c>
      <c r="I10" s="10">
        <f>'total energy by uses AMS2 '!K10</f>
        <v>8.8905183910000005</v>
      </c>
      <c r="J10" s="53">
        <f>'total energy by uses AMS2 '!L10</f>
        <v>25.437925376999999</v>
      </c>
      <c r="K10" s="263"/>
      <c r="L10" s="71">
        <f>'total energy by uses AMS2 '!N10</f>
        <v>4.3073392295861899E-2</v>
      </c>
      <c r="M10" s="70">
        <f>'total energy by uses AMS2 '!O10</f>
        <v>3.0154656446401722</v>
      </c>
      <c r="N10" s="70">
        <f>'total energy by uses AMS2 '!P10</f>
        <v>12.701365476499774</v>
      </c>
      <c r="O10" s="70">
        <f>'total energy by uses AMS2 '!Q10</f>
        <v>8.7461122445901385</v>
      </c>
      <c r="P10" s="256">
        <f>'total energy by uses AMS2 '!R10</f>
        <v>24.506016758025947</v>
      </c>
      <c r="R10" s="114" t="s">
        <v>23</v>
      </c>
      <c r="S10" s="115">
        <f>'CO2 by uses AMS2'!B9</f>
        <v>0.73876587820000006</v>
      </c>
      <c r="T10" s="115">
        <f>'CO2 by uses AMS2'!C9</f>
        <v>20.90437493809786</v>
      </c>
      <c r="U10" s="115">
        <f>'CO2 by uses AMS2'!D9</f>
        <v>6.024612800528466</v>
      </c>
      <c r="V10" s="115">
        <f>'CO2 by uses AMS2'!E9</f>
        <v>29.133220575843467</v>
      </c>
      <c r="W10" s="115">
        <f>'CO2 by uses AMS2'!F9</f>
        <v>0</v>
      </c>
      <c r="X10" s="116">
        <f t="shared" ref="X10" si="0">SUM(S10:W10)</f>
        <v>56.800974192669791</v>
      </c>
      <c r="Z10" s="95"/>
      <c r="AA10" s="107"/>
      <c r="AB10" s="97"/>
      <c r="AC10" s="94"/>
      <c r="AD10" s="103"/>
      <c r="AE10" s="103"/>
      <c r="AF10" s="103"/>
      <c r="AG10" s="103"/>
      <c r="AH10" s="103"/>
    </row>
    <row r="11" spans="1:34" x14ac:dyDescent="0.25">
      <c r="A11" s="112" t="s">
        <v>25</v>
      </c>
      <c r="F11" s="10">
        <f>'total energy by uses AMS2 '!H11</f>
        <v>5.2159214512999998</v>
      </c>
      <c r="G11" s="10">
        <f>'total energy by uses AMS2 '!I11</f>
        <v>19.543927449999998</v>
      </c>
      <c r="H11" s="10">
        <f>'total energy by uses AMS2 '!J11</f>
        <v>10.933195746199999</v>
      </c>
      <c r="I11" s="10">
        <f>'total energy by uses AMS2 '!K11</f>
        <v>14.009447641</v>
      </c>
      <c r="J11" s="53">
        <f>'total energy by uses AMS2 '!L11</f>
        <v>49.702492288499997</v>
      </c>
      <c r="K11" s="263"/>
      <c r="L11" s="71">
        <f>'total energy by uses AMS2 '!N11</f>
        <v>5.3033405955781801</v>
      </c>
      <c r="M11" s="70">
        <f>'total energy by uses AMS2 '!O11</f>
        <v>19.38860946047782</v>
      </c>
      <c r="N11" s="70">
        <f>'total energy by uses AMS2 '!P11</f>
        <v>10.816069787055145</v>
      </c>
      <c r="O11" s="70">
        <f>'total energy by uses AMS2 '!Q11</f>
        <v>13.284086355166886</v>
      </c>
      <c r="P11" s="256">
        <f>'total energy by uses AMS2 '!R11</f>
        <v>48.792106198278027</v>
      </c>
      <c r="R11" s="114" t="s">
        <v>24</v>
      </c>
      <c r="S11" s="115">
        <f>'CO2 by uses AMS2'!B10</f>
        <v>0</v>
      </c>
      <c r="T11" s="115">
        <f>'CO2 by uses AMS2'!C10</f>
        <v>11.7498213811</v>
      </c>
      <c r="U11" s="115">
        <f>'CO2 by uses AMS2'!D10</f>
        <v>6.2010054387856579</v>
      </c>
      <c r="V11" s="115">
        <f>'CO2 by uses AMS2'!E10</f>
        <v>18.251131428000001</v>
      </c>
      <c r="W11" s="115">
        <f>'CO2 by uses AMS2'!F10</f>
        <v>0</v>
      </c>
      <c r="X11" s="116">
        <f t="shared" ref="X11:X15" si="1">SUM(S11:W11)</f>
        <v>36.201958247885656</v>
      </c>
      <c r="Z11" s="95"/>
      <c r="AA11" s="107"/>
      <c r="AB11" s="97"/>
      <c r="AC11" s="94"/>
      <c r="AD11" s="103"/>
      <c r="AE11" s="103"/>
      <c r="AF11" s="103"/>
      <c r="AG11" s="103"/>
      <c r="AH11" s="103"/>
    </row>
    <row r="12" spans="1:34" x14ac:dyDescent="0.25">
      <c r="A12" s="111" t="s">
        <v>26</v>
      </c>
      <c r="B12" t="s">
        <v>108</v>
      </c>
      <c r="C12" t="s">
        <v>109</v>
      </c>
      <c r="D12" t="s">
        <v>110</v>
      </c>
      <c r="E12" t="s">
        <v>111</v>
      </c>
      <c r="F12" s="31">
        <f>'total energy by uses AMS2 '!H12</f>
        <v>4.3660753750000003</v>
      </c>
      <c r="G12" s="31">
        <f>'total energy by uses AMS2 '!I12</f>
        <v>15.52529964</v>
      </c>
      <c r="H12" s="31">
        <f>'total energy by uses AMS2 '!J12</f>
        <v>10.63552273</v>
      </c>
      <c r="I12" s="31">
        <f>'total energy by uses AMS2 '!K12</f>
        <v>12.00709125</v>
      </c>
      <c r="J12" s="54">
        <f>'total energy by uses AMS2 '!L12</f>
        <v>42.533988995000001</v>
      </c>
      <c r="K12" s="31"/>
      <c r="L12" s="253">
        <f>'total energy by uses AMS2 '!N12</f>
        <v>1.0493092649428299</v>
      </c>
      <c r="M12" s="72">
        <f>'total energy by uses AMS2 '!O12</f>
        <v>2.3566094604778205</v>
      </c>
      <c r="N12" s="72">
        <f>'total energy by uses AMS2 '!P12</f>
        <v>10.069552160227975</v>
      </c>
      <c r="O12" s="72">
        <f>'total energy by uses AMS2 '!Q12</f>
        <v>12.710924861684086</v>
      </c>
      <c r="P12" s="235">
        <f>'total energy by uses AMS2 '!R12</f>
        <v>26.18639574733271</v>
      </c>
      <c r="R12" s="114" t="s">
        <v>25</v>
      </c>
      <c r="S12" s="115">
        <f t="shared" ref="S12:U12" si="2">S13+S14</f>
        <v>20.863685807500001</v>
      </c>
      <c r="T12" s="115">
        <f t="shared" si="2"/>
        <v>64.762612077549718</v>
      </c>
      <c r="U12" s="115">
        <f t="shared" si="2"/>
        <v>5.4283696083694508</v>
      </c>
      <c r="V12" s="115">
        <f>V13+V14</f>
        <v>29.853754582736745</v>
      </c>
      <c r="W12" s="115">
        <f>W13+W14</f>
        <v>12.0994885</v>
      </c>
      <c r="X12" s="116">
        <f t="shared" si="1"/>
        <v>133.00791057615592</v>
      </c>
      <c r="Z12" s="95"/>
      <c r="AA12" s="107"/>
      <c r="AB12" s="97"/>
      <c r="AC12" s="90"/>
      <c r="AD12" s="103"/>
      <c r="AE12" s="103"/>
      <c r="AF12" s="103"/>
      <c r="AG12" s="103"/>
      <c r="AH12" s="103"/>
    </row>
    <row r="13" spans="1:34" x14ac:dyDescent="0.25">
      <c r="A13" s="111" t="s">
        <v>335</v>
      </c>
      <c r="F13" s="31">
        <f>'total energy by uses AMS2 '!H13</f>
        <v>0.84984607629999998</v>
      </c>
      <c r="G13" s="31">
        <f>'total energy by uses AMS2 '!I13</f>
        <v>1.77916999</v>
      </c>
      <c r="H13" s="31">
        <f>'total energy by uses AMS2 '!J13</f>
        <v>0</v>
      </c>
      <c r="I13" s="31">
        <f>'total energy by uses AMS2 '!K13</f>
        <v>1.651710907</v>
      </c>
      <c r="J13" s="54">
        <f>'total energy by uses AMS2 '!L13</f>
        <v>4.2807269733000002</v>
      </c>
      <c r="K13" s="31"/>
      <c r="L13" s="54">
        <f>'total energy by uses AMS2 '!N13</f>
        <v>4.2518176113648529</v>
      </c>
      <c r="M13" s="31">
        <f>'total energy by uses AMS2 '!O13</f>
        <v>13.661</v>
      </c>
      <c r="N13" s="31">
        <f>'total energy by uses AMS2 '!P13</f>
        <v>0</v>
      </c>
      <c r="O13" s="31">
        <f>'total energy by uses AMS2 '!Q13</f>
        <v>0.36631944933048977</v>
      </c>
      <c r="P13" s="235">
        <f>'total energy by uses AMS2 '!R13</f>
        <v>18.279137060695341</v>
      </c>
      <c r="R13" s="111" t="s">
        <v>26</v>
      </c>
      <c r="S13" s="31">
        <f>'CO2 by uses AMS2'!B12</f>
        <v>20.863685807500001</v>
      </c>
      <c r="T13" s="31">
        <f>'CO2 by uses AMS2'!C12</f>
        <v>58.278418419549723</v>
      </c>
      <c r="U13" s="31">
        <f>'CO2 by uses AMS2'!D12</f>
        <v>5.2805739233856368</v>
      </c>
      <c r="V13" s="31">
        <f>'CO2 by uses AMS2'!E12</f>
        <v>29.133922900036744</v>
      </c>
      <c r="W13" s="31">
        <f>'CO2 by uses AMS2'!F12</f>
        <v>12.0994885</v>
      </c>
      <c r="X13" s="54">
        <f t="shared" si="1"/>
        <v>125.6560895504721</v>
      </c>
      <c r="Z13" s="95"/>
      <c r="AA13" s="107"/>
      <c r="AB13" s="97"/>
      <c r="AC13" s="90"/>
      <c r="AD13" s="103"/>
      <c r="AE13" s="103"/>
      <c r="AF13" s="103"/>
      <c r="AG13" s="103"/>
      <c r="AH13" s="103"/>
    </row>
    <row r="14" spans="1:34" x14ac:dyDescent="0.25">
      <c r="A14" s="111" t="s">
        <v>27</v>
      </c>
      <c r="B14" t="s">
        <v>112</v>
      </c>
      <c r="C14" t="s">
        <v>113</v>
      </c>
      <c r="D14" t="s">
        <v>114</v>
      </c>
      <c r="E14" t="s">
        <v>115</v>
      </c>
      <c r="F14" s="31">
        <f>'total energy by uses AMS2 '!H14</f>
        <v>0</v>
      </c>
      <c r="G14" s="31">
        <f>'total energy by uses AMS2 '!I14</f>
        <v>2.2394578200000002</v>
      </c>
      <c r="H14" s="31">
        <f>'total energy by uses AMS2 '!J14</f>
        <v>0.29767301619999997</v>
      </c>
      <c r="I14" s="31">
        <f>'total energy by uses AMS2 '!K14</f>
        <v>0.35064548400000001</v>
      </c>
      <c r="J14" s="54">
        <f>'total energy by uses AMS2 '!L14</f>
        <v>2.8877763202000004</v>
      </c>
      <c r="K14" s="31"/>
      <c r="L14" s="253">
        <f>'total energy by uses AMS2 '!N14</f>
        <v>2.2137192704974398E-3</v>
      </c>
      <c r="M14" s="72">
        <f>'total energy by uses AMS2 '!O14</f>
        <v>3.371</v>
      </c>
      <c r="N14" s="72">
        <f>'total energy by uses AMS2 '!P14</f>
        <v>0.74651762682717115</v>
      </c>
      <c r="O14" s="72">
        <f>'total energy by uses AMS2 '!Q14</f>
        <v>0.20684204415231075</v>
      </c>
      <c r="P14" s="235">
        <f>'total energy by uses AMS2 '!R14</f>
        <v>4.3265733902499797</v>
      </c>
      <c r="R14" s="111" t="s">
        <v>27</v>
      </c>
      <c r="S14" s="31">
        <f>'CO2 by uses AMS2'!B13</f>
        <v>0</v>
      </c>
      <c r="T14" s="31">
        <f>'CO2 by uses AMS2'!C13</f>
        <v>6.4841936579999997</v>
      </c>
      <c r="U14" s="31">
        <f>'CO2 by uses AMS2'!D13</f>
        <v>0.14779568498381371</v>
      </c>
      <c r="V14" s="31">
        <f>'CO2 by uses AMS2'!E13</f>
        <v>0.71983168269999998</v>
      </c>
      <c r="W14" s="31">
        <f>'CO2 by uses AMS2'!F13</f>
        <v>0</v>
      </c>
      <c r="X14" s="54">
        <f t="shared" si="1"/>
        <v>7.3518210256838135</v>
      </c>
      <c r="Z14" s="95"/>
      <c r="AA14" s="107"/>
      <c r="AB14" s="97"/>
      <c r="AC14" s="96"/>
      <c r="AD14" s="103"/>
      <c r="AE14" s="103"/>
      <c r="AF14" s="103"/>
      <c r="AG14" s="103"/>
      <c r="AH14" s="103"/>
    </row>
    <row r="15" spans="1:34" x14ac:dyDescent="0.25">
      <c r="A15" s="12" t="s">
        <v>28</v>
      </c>
      <c r="F15" s="12">
        <f>'total energy by uses AMS2 '!H15</f>
        <v>5.4568757495</v>
      </c>
      <c r="G15" s="12">
        <f>'total energy by uses AMS2 '!I15</f>
        <v>75.200919271000004</v>
      </c>
      <c r="H15" s="12">
        <f>'total energy by uses AMS2 '!J15</f>
        <v>36.480072037399999</v>
      </c>
      <c r="I15" s="12">
        <f>'total energy by uses AMS2 '!K15</f>
        <v>37.177920599486299</v>
      </c>
      <c r="J15" s="55">
        <f>'total energy by uses AMS2 '!L15</f>
        <v>154.31578765738629</v>
      </c>
      <c r="K15" s="210"/>
      <c r="L15" s="89">
        <f>'total energy by uses AMS2 '!N15</f>
        <v>5.3831781844824551</v>
      </c>
      <c r="M15" s="73">
        <f>'total energy by uses AMS2 '!O15</f>
        <v>71.834525937974462</v>
      </c>
      <c r="N15" s="73">
        <f>'total energy by uses AMS2 '!P15</f>
        <v>38.082514273546224</v>
      </c>
      <c r="O15" s="73">
        <f>'total energy by uses AMS2 '!Q15</f>
        <v>35.929277732175791</v>
      </c>
      <c r="P15" s="257">
        <f>'total energy by uses AMS2 '!R15</f>
        <v>151.22949612817894</v>
      </c>
      <c r="R15" s="117" t="s">
        <v>206</v>
      </c>
      <c r="S15" s="117">
        <f>SUM(S10:S12)+S7</f>
        <v>21.6024516857</v>
      </c>
      <c r="T15" s="117">
        <f>SUM(T10:T12)+T7</f>
        <v>230.48163041047712</v>
      </c>
      <c r="U15" s="117">
        <f t="shared" ref="U15" si="3">SUM(U10:U12)+U7</f>
        <v>18.112482292999996</v>
      </c>
      <c r="V15" s="117">
        <f>SUM(V10:V12)+V7</f>
        <v>77.342739896627819</v>
      </c>
      <c r="W15" s="211">
        <f>SUM(W10:W12)+W7</f>
        <v>12.0994885</v>
      </c>
      <c r="X15" s="142">
        <f t="shared" si="1"/>
        <v>359.63879278580498</v>
      </c>
      <c r="Z15" s="95"/>
      <c r="AD15" s="103"/>
      <c r="AE15" s="103"/>
      <c r="AF15" s="103"/>
      <c r="AG15" s="103"/>
      <c r="AH15" s="103"/>
    </row>
    <row r="16" spans="1:34" s="4" customFormat="1" hidden="1" x14ac:dyDescent="0.25">
      <c r="A16" s="210"/>
      <c r="F16" s="210"/>
      <c r="G16" s="210"/>
      <c r="H16" s="210"/>
      <c r="I16" s="210"/>
      <c r="J16" s="210"/>
      <c r="K16" s="210"/>
      <c r="L16" s="264"/>
      <c r="M16" s="264"/>
      <c r="N16" s="264"/>
      <c r="O16" s="264"/>
      <c r="P16" s="264"/>
      <c r="R16" s="210"/>
      <c r="S16" s="210"/>
      <c r="T16" s="210"/>
      <c r="U16" s="210"/>
      <c r="V16" s="210"/>
      <c r="W16" s="210"/>
      <c r="X16" s="210"/>
      <c r="Z16" s="265"/>
      <c r="AA16" s="8"/>
      <c r="AB16" s="8"/>
      <c r="AC16" s="8"/>
      <c r="AD16" s="266"/>
      <c r="AE16" s="266"/>
      <c r="AF16" s="266"/>
      <c r="AG16" s="266"/>
      <c r="AH16" s="266"/>
    </row>
    <row r="17" spans="1:34" s="4" customFormat="1" ht="31.5" hidden="1" x14ac:dyDescent="0.35">
      <c r="A17" s="113">
        <v>2020</v>
      </c>
      <c r="B17"/>
      <c r="C17"/>
      <c r="D17"/>
      <c r="E17"/>
      <c r="F17" s="5" t="s">
        <v>43</v>
      </c>
      <c r="G17" s="5" t="s">
        <v>44</v>
      </c>
      <c r="H17" s="5" t="s">
        <v>45</v>
      </c>
      <c r="I17" s="5" t="s">
        <v>46</v>
      </c>
      <c r="J17" s="52" t="s">
        <v>2</v>
      </c>
      <c r="K17" s="51"/>
      <c r="L17" s="255" t="s">
        <v>43</v>
      </c>
      <c r="M17" s="175" t="s">
        <v>333</v>
      </c>
      <c r="N17" s="175" t="s">
        <v>45</v>
      </c>
      <c r="O17" s="175" t="s">
        <v>334</v>
      </c>
      <c r="P17" s="231" t="s">
        <v>2</v>
      </c>
      <c r="R17" s="210"/>
      <c r="S17" s="210"/>
      <c r="T17" s="210"/>
      <c r="U17" s="210"/>
      <c r="V17" s="210"/>
      <c r="W17" s="210"/>
      <c r="X17" s="210"/>
      <c r="Z17" s="265"/>
      <c r="AA17" s="8"/>
      <c r="AB17" s="8"/>
      <c r="AC17" s="8"/>
      <c r="AD17" s="266"/>
      <c r="AE17" s="266"/>
      <c r="AF17" s="266"/>
      <c r="AG17" s="266"/>
      <c r="AH17" s="266"/>
    </row>
    <row r="18" spans="1:34" s="4" customFormat="1" ht="21" hidden="1" x14ac:dyDescent="0.35">
      <c r="A18" s="112" t="s">
        <v>20</v>
      </c>
      <c r="B18"/>
      <c r="C18"/>
      <c r="D18"/>
      <c r="E18"/>
      <c r="F18" s="10">
        <f>'total energy by uses AMS2 '!H20</f>
        <v>0</v>
      </c>
      <c r="G18" s="10">
        <f>'total energy by uses AMS2 '!I20</f>
        <v>40.003208459999996</v>
      </c>
      <c r="H18" s="10">
        <f>'total energy by uses AMS2 '!J20</f>
        <v>1.4388710588</v>
      </c>
      <c r="I18" s="10">
        <f>'total energy by uses AMS2 '!K20</f>
        <v>0.41736764572930002</v>
      </c>
      <c r="J18" s="53">
        <f>'total energy by uses AMS2 '!L20</f>
        <v>41.859447164529293</v>
      </c>
      <c r="K18" s="263"/>
      <c r="L18" s="71">
        <f>'total energy by uses AMS2 '!N20</f>
        <v>0</v>
      </c>
      <c r="M18" s="70">
        <f>'total energy by uses AMS2 '!O20</f>
        <v>41.446159529491261</v>
      </c>
      <c r="N18" s="215">
        <f>'total energy by uses AMS2 '!P20</f>
        <v>1.2661303855523829</v>
      </c>
      <c r="O18" s="70">
        <f>'total energy by uses AMS2 '!Q20</f>
        <v>0.17718839974083389</v>
      </c>
      <c r="P18" s="256">
        <f>'total energy by uses AMS2 '!R20</f>
        <v>42.889478314784476</v>
      </c>
      <c r="R18" s="113">
        <v>2020</v>
      </c>
      <c r="S18" s="5" t="s">
        <v>43</v>
      </c>
      <c r="T18" s="5" t="s">
        <v>44</v>
      </c>
      <c r="U18" s="5" t="s">
        <v>45</v>
      </c>
      <c r="V18" s="5" t="s">
        <v>46</v>
      </c>
      <c r="W18" s="5" t="s">
        <v>205</v>
      </c>
      <c r="X18" s="52" t="s">
        <v>2</v>
      </c>
      <c r="Z18" s="265"/>
      <c r="AA18" s="8"/>
      <c r="AB18" s="8"/>
      <c r="AC18" s="8"/>
      <c r="AD18" s="266"/>
      <c r="AE18" s="266"/>
      <c r="AF18" s="266"/>
      <c r="AG18" s="266"/>
      <c r="AH18" s="266"/>
    </row>
    <row r="19" spans="1:34" s="4" customFormat="1" hidden="1" x14ac:dyDescent="0.25">
      <c r="A19" s="110" t="s">
        <v>21</v>
      </c>
      <c r="B19" t="s">
        <v>92</v>
      </c>
      <c r="C19" t="s">
        <v>93</v>
      </c>
      <c r="D19" t="s">
        <v>94</v>
      </c>
      <c r="E19" t="s">
        <v>95</v>
      </c>
      <c r="F19" s="31">
        <f>'total energy by uses AMS2 '!H21</f>
        <v>0</v>
      </c>
      <c r="G19" s="31">
        <f>'total energy by uses AMS2 '!I21</f>
        <v>23.05712059</v>
      </c>
      <c r="H19" s="31">
        <f>'total energy by uses AMS2 '!J21</f>
        <v>4.2807611799999999E-2</v>
      </c>
      <c r="I19" s="31">
        <f>'total energy by uses AMS2 '!K21</f>
        <v>4.2500029299999997E-5</v>
      </c>
      <c r="J19" s="54">
        <f>'total energy by uses AMS2 '!L21</f>
        <v>23.099970701829299</v>
      </c>
      <c r="K19" s="31"/>
      <c r="L19" s="253">
        <f>'total energy by uses AMS2 '!N21</f>
        <v>0</v>
      </c>
      <c r="M19" s="31">
        <f>'total energy by uses AMS2 '!O21</f>
        <v>22.041081590869624</v>
      </c>
      <c r="N19" s="31">
        <f>'total energy by uses AMS2 '!P21</f>
        <v>0.12968407458156284</v>
      </c>
      <c r="O19" s="31">
        <f>'total energy by uses AMS2 '!Q21</f>
        <v>0</v>
      </c>
      <c r="P19" s="235">
        <f>'total energy by uses AMS2 '!R21</f>
        <v>22.170765665451185</v>
      </c>
      <c r="R19" s="114" t="s">
        <v>20</v>
      </c>
      <c r="S19" s="115">
        <f>'CO2 by uses AMS2'!B19</f>
        <v>0</v>
      </c>
      <c r="T19" s="115">
        <f>'CO2 by uses AMS2'!C19</f>
        <v>118.49166908778685</v>
      </c>
      <c r="U19" s="115">
        <f>'CO2 by uses AMS2'!D19</f>
        <v>0.59546276188604552</v>
      </c>
      <c r="V19" s="129">
        <f>'CO2 by uses AMS2'!E19</f>
        <v>0.80280322128413306</v>
      </c>
      <c r="W19" s="115">
        <f>'CO2 by uses AMS2'!F19</f>
        <v>0</v>
      </c>
      <c r="X19" s="116">
        <f>'CO2 by uses AMS2'!G19</f>
        <v>119.88993507095702</v>
      </c>
      <c r="Z19" s="265"/>
      <c r="AA19" s="8"/>
      <c r="AB19" s="8"/>
      <c r="AC19" s="8"/>
      <c r="AD19" s="266"/>
      <c r="AE19" s="266"/>
      <c r="AF19" s="266"/>
      <c r="AG19" s="266"/>
      <c r="AH19" s="266"/>
    </row>
    <row r="20" spans="1:34" s="4" customFormat="1" hidden="1" x14ac:dyDescent="0.25">
      <c r="A20" s="111" t="s">
        <v>22</v>
      </c>
      <c r="B20" t="s">
        <v>96</v>
      </c>
      <c r="C20" t="s">
        <v>97</v>
      </c>
      <c r="D20" t="s">
        <v>98</v>
      </c>
      <c r="E20" t="s">
        <v>99</v>
      </c>
      <c r="F20" s="31">
        <f>'total energy by uses AMS2 '!H22</f>
        <v>0</v>
      </c>
      <c r="G20" s="31">
        <f>'total energy by uses AMS2 '!I22</f>
        <v>16.946087869999999</v>
      </c>
      <c r="H20" s="31">
        <f>'total energy by uses AMS2 '!J22</f>
        <v>1.396063447</v>
      </c>
      <c r="I20" s="31">
        <f>'total energy by uses AMS2 '!K22</f>
        <v>0.41732514570000001</v>
      </c>
      <c r="J20" s="54">
        <f>'total energy by uses AMS2 '!L22</f>
        <v>18.7594764627</v>
      </c>
      <c r="K20" s="31"/>
      <c r="L20" s="253">
        <f>'total energy by uses AMS2 '!N22</f>
        <v>0</v>
      </c>
      <c r="M20" s="31">
        <f>'total energy by uses AMS2 '!O22</f>
        <v>19.405077938621638</v>
      </c>
      <c r="N20" s="31">
        <f>'total energy by uses AMS2 '!P22</f>
        <v>1.1364463109708201</v>
      </c>
      <c r="O20" s="31">
        <f>'total energy by uses AMS2 '!Q22</f>
        <v>0.17718839974083389</v>
      </c>
      <c r="P20" s="235">
        <f>'total energy by uses AMS2 '!R22</f>
        <v>20.718712649333291</v>
      </c>
      <c r="R20" s="110" t="s">
        <v>21</v>
      </c>
      <c r="S20" s="31">
        <f>'CO2 by uses AMS2'!B20</f>
        <v>0</v>
      </c>
      <c r="T20" s="31">
        <f>'CO2 by uses AMS2'!C20</f>
        <v>69.680084095886841</v>
      </c>
      <c r="U20" s="31">
        <f>'CO2 by uses AMS2'!D20</f>
        <v>1.7715512864253651E-2</v>
      </c>
      <c r="V20" s="31">
        <f>'CO2 by uses AMS2'!E20</f>
        <v>8.1544105132913162E-5</v>
      </c>
      <c r="W20" s="31">
        <f>'CO2 by uses AMS2'!F20</f>
        <v>0</v>
      </c>
      <c r="X20" s="54">
        <f>'CO2 by uses AMS2'!G20</f>
        <v>69.697881152856226</v>
      </c>
      <c r="Z20" s="265"/>
      <c r="AA20" s="8"/>
      <c r="AB20" s="8"/>
      <c r="AC20" s="8"/>
      <c r="AD20" s="266"/>
      <c r="AE20" s="266"/>
      <c r="AF20" s="266"/>
      <c r="AG20" s="266"/>
      <c r="AH20" s="266"/>
    </row>
    <row r="21" spans="1:34" s="4" customFormat="1" hidden="1" x14ac:dyDescent="0.25">
      <c r="A21" s="112" t="s">
        <v>23</v>
      </c>
      <c r="B21" t="s">
        <v>100</v>
      </c>
      <c r="C21" t="s">
        <v>101</v>
      </c>
      <c r="D21" t="s">
        <v>102</v>
      </c>
      <c r="E21" t="s">
        <v>103</v>
      </c>
      <c r="F21" s="10">
        <f>'total energy by uses AMS2 '!H23</f>
        <v>0.19681735920000001</v>
      </c>
      <c r="G21" s="10">
        <f>'total energy by uses AMS2 '!I23</f>
        <v>5.7873474040000001</v>
      </c>
      <c r="H21" s="10">
        <f>'total energy by uses AMS2 '!J23</f>
        <v>11.977502210000001</v>
      </c>
      <c r="I21" s="10">
        <f>'total energy by uses AMS2 '!K23</f>
        <v>13.92789468</v>
      </c>
      <c r="J21" s="53">
        <f>'total energy by uses AMS2 '!L23</f>
        <v>31.889561653199998</v>
      </c>
      <c r="K21" s="263"/>
      <c r="L21" s="71">
        <f>'total energy by uses AMS2 '!N23</f>
        <v>0</v>
      </c>
      <c r="M21" s="70">
        <f>'total energy by uses AMS2 '!O23</f>
        <v>5.666777520480518</v>
      </c>
      <c r="N21" s="70">
        <f>'total energy by uses AMS2 '!P23</f>
        <v>13.00983683571549</v>
      </c>
      <c r="O21" s="70">
        <f>'total energy by uses AMS2 '!Q23</f>
        <v>13.549119288249026</v>
      </c>
      <c r="P21" s="256">
        <f>'total energy by uses AMS2 '!R23</f>
        <v>32.225733644445036</v>
      </c>
      <c r="R21" s="111" t="s">
        <v>22</v>
      </c>
      <c r="S21" s="31">
        <f>'CO2 by uses AMS2'!B21</f>
        <v>0</v>
      </c>
      <c r="T21" s="31">
        <f>'CO2 by uses AMS2'!C21</f>
        <v>48.811584991899998</v>
      </c>
      <c r="U21" s="31">
        <f>'CO2 by uses AMS2'!D21</f>
        <v>0.57774724902179186</v>
      </c>
      <c r="V21" s="109">
        <f>'CO2 by uses AMS2'!E21</f>
        <v>0.80272167717900011</v>
      </c>
      <c r="W21" s="31">
        <f>'CO2 by uses AMS2'!F21</f>
        <v>0</v>
      </c>
      <c r="X21" s="54">
        <f>'CO2 by uses AMS2'!G21</f>
        <v>50.19205391810079</v>
      </c>
      <c r="Z21" s="265"/>
      <c r="AA21" s="8"/>
      <c r="AB21" s="8"/>
      <c r="AC21" s="8"/>
      <c r="AD21" s="266"/>
      <c r="AE21" s="266"/>
      <c r="AF21" s="266"/>
      <c r="AG21" s="266"/>
      <c r="AH21" s="266"/>
    </row>
    <row r="22" spans="1:34" s="4" customFormat="1" hidden="1" x14ac:dyDescent="0.25">
      <c r="A22" s="112" t="s">
        <v>24</v>
      </c>
      <c r="B22" t="s">
        <v>104</v>
      </c>
      <c r="C22" t="s">
        <v>105</v>
      </c>
      <c r="D22" t="s">
        <v>106</v>
      </c>
      <c r="E22" t="s">
        <v>107</v>
      </c>
      <c r="F22" s="10">
        <f>'total energy by uses AMS2 '!H24</f>
        <v>0</v>
      </c>
      <c r="G22" s="10">
        <f>'total energy by uses AMS2 '!I24</f>
        <v>2.669835607</v>
      </c>
      <c r="H22" s="10">
        <f>'total energy by uses AMS2 '!J24</f>
        <v>13.16788929</v>
      </c>
      <c r="I22" s="10">
        <f>'total energy by uses AMS2 '!K24</f>
        <v>7.5793154009999997</v>
      </c>
      <c r="J22" s="53">
        <f>'total energy by uses AMS2 '!L24</f>
        <v>23.417040298</v>
      </c>
      <c r="K22" s="263"/>
      <c r="L22" s="71">
        <f>'total energy by uses AMS2 '!N24</f>
        <v>0</v>
      </c>
      <c r="M22" s="70">
        <f>'total energy by uses AMS2 '!O24</f>
        <v>1.9715966805851073</v>
      </c>
      <c r="N22" s="70">
        <f>'total energy by uses AMS2 '!P24</f>
        <v>13.031439326384481</v>
      </c>
      <c r="O22" s="70">
        <f>'total energy by uses AMS2 '!Q24</f>
        <v>8.3038891741107275</v>
      </c>
      <c r="P22" s="256">
        <f>'total energy by uses AMS2 '!R24</f>
        <v>23.306925181080317</v>
      </c>
      <c r="R22" s="114" t="s">
        <v>23</v>
      </c>
      <c r="S22" s="115">
        <f>'CO2 by uses AMS2'!B22</f>
        <v>0.60344202329999996</v>
      </c>
      <c r="T22" s="115">
        <f>'CO2 by uses AMS2'!C22</f>
        <v>17.489731739431924</v>
      </c>
      <c r="U22" s="115">
        <f>'CO2 by uses AMS2'!D22</f>
        <v>4.9567725355536307</v>
      </c>
      <c r="V22" s="115">
        <f>'CO2 by uses AMS2'!E22</f>
        <v>26.723221766486216</v>
      </c>
      <c r="W22" s="115">
        <f>'CO2 by uses AMS2'!F22</f>
        <v>0</v>
      </c>
      <c r="X22" s="116">
        <f>'CO2 by uses AMS2'!G22</f>
        <v>49.773168064771767</v>
      </c>
      <c r="Z22" s="265"/>
      <c r="AA22" s="8"/>
      <c r="AB22" s="8"/>
      <c r="AC22" s="8"/>
      <c r="AD22" s="266"/>
      <c r="AE22" s="266"/>
      <c r="AF22" s="266"/>
      <c r="AG22" s="266"/>
      <c r="AH22" s="266"/>
    </row>
    <row r="23" spans="1:34" s="4" customFormat="1" hidden="1" x14ac:dyDescent="0.25">
      <c r="A23" s="112" t="s">
        <v>25</v>
      </c>
      <c r="B23"/>
      <c r="C23"/>
      <c r="D23"/>
      <c r="E23"/>
      <c r="F23" s="10">
        <f>'total energy by uses AMS2 '!H25</f>
        <v>3.3670673760000001</v>
      </c>
      <c r="G23" s="10">
        <f>'total energy by uses AMS2 '!I25</f>
        <v>16.327175414999999</v>
      </c>
      <c r="H23" s="10">
        <f>'total energy by uses AMS2 '!J25</f>
        <v>11.301417434600001</v>
      </c>
      <c r="I23" s="10">
        <f>'total energy by uses AMS2 '!K25</f>
        <v>14.798832991699999</v>
      </c>
      <c r="J23" s="53">
        <f>'total energy by uses AMS2 '!L25</f>
        <v>45.794493217300001</v>
      </c>
      <c r="K23" s="263"/>
      <c r="L23" s="71">
        <f>'total energy by uses AMS2 '!N25</f>
        <v>3.2863683234402239</v>
      </c>
      <c r="M23" s="70">
        <f>'total energy by uses AMS2 '!O25</f>
        <v>16.614421672213876</v>
      </c>
      <c r="N23" s="70">
        <f>'total energy by uses AMS2 '!P25</f>
        <v>10.849726584219926</v>
      </c>
      <c r="O23" s="70">
        <f>'total energy by uses AMS2 '!Q25</f>
        <v>14.752049658639619</v>
      </c>
      <c r="P23" s="256">
        <f>'total energy by uses AMS2 '!R25</f>
        <v>45.502566238513644</v>
      </c>
      <c r="R23" s="114" t="s">
        <v>24</v>
      </c>
      <c r="S23" s="115">
        <f>'CO2 by uses AMS2'!B23</f>
        <v>0</v>
      </c>
      <c r="T23" s="115">
        <f>'CO2 by uses AMS2'!C23</f>
        <v>7.6902060609999996</v>
      </c>
      <c r="U23" s="115">
        <f>'CO2 by uses AMS2'!D23</f>
        <v>5.4494026249804222</v>
      </c>
      <c r="V23" s="115">
        <f>'CO2 by uses AMS2'!E23</f>
        <v>14.578754315000001</v>
      </c>
      <c r="W23" s="115">
        <f>'CO2 by uses AMS2'!F23</f>
        <v>0</v>
      </c>
      <c r="X23" s="116">
        <f>'CO2 by uses AMS2'!G23</f>
        <v>27.718363000980425</v>
      </c>
      <c r="Z23" s="265"/>
      <c r="AA23" s="8"/>
      <c r="AB23" s="8"/>
      <c r="AC23" s="8"/>
      <c r="AD23" s="266"/>
      <c r="AE23" s="266"/>
      <c r="AF23" s="266"/>
      <c r="AG23" s="266"/>
      <c r="AH23" s="266"/>
    </row>
    <row r="24" spans="1:34" s="4" customFormat="1" hidden="1" x14ac:dyDescent="0.25">
      <c r="A24" s="111" t="s">
        <v>26</v>
      </c>
      <c r="B24" t="s">
        <v>108</v>
      </c>
      <c r="C24" t="s">
        <v>109</v>
      </c>
      <c r="D24" t="s">
        <v>110</v>
      </c>
      <c r="E24" t="s">
        <v>111</v>
      </c>
      <c r="F24" s="31">
        <f>'total energy by uses AMS2 '!H26</f>
        <v>2.7742250799999999</v>
      </c>
      <c r="G24" s="31">
        <f>'total energy by uses AMS2 '!I26</f>
        <v>12.89244498</v>
      </c>
      <c r="H24" s="31">
        <f>'total energy by uses AMS2 '!J26</f>
        <v>10.992844910000001</v>
      </c>
      <c r="I24" s="31">
        <f>'total energy by uses AMS2 '!K26</f>
        <v>13.049531529999999</v>
      </c>
      <c r="J24" s="54">
        <f>'total energy by uses AMS2 '!L26</f>
        <v>39.709046499999999</v>
      </c>
      <c r="K24" s="31"/>
      <c r="L24" s="253">
        <f>'total energy by uses AMS2 '!N26</f>
        <v>0.32210674831575531</v>
      </c>
      <c r="M24" s="72">
        <f>'total energy by uses AMS2 '!O26</f>
        <v>1.9299776400292732</v>
      </c>
      <c r="N24" s="72">
        <f>'total energy by uses AMS2 '!P26</f>
        <v>10.072222086615001</v>
      </c>
      <c r="O24" s="72">
        <f>'total energy by uses AMS2 '!Q26</f>
        <v>13.875248430305167</v>
      </c>
      <c r="P24" s="235">
        <f>'total energy by uses AMS2 '!R26</f>
        <v>26.199554905265195</v>
      </c>
      <c r="R24" s="114" t="s">
        <v>25</v>
      </c>
      <c r="S24" s="115">
        <f>'CO2 by uses AMS2'!B24</f>
        <v>13.468269498500002</v>
      </c>
      <c r="T24" s="115">
        <f>'CO2 by uses AMS2'!C24</f>
        <v>54.178432903274604</v>
      </c>
      <c r="U24" s="115">
        <f>'CO2 by uses AMS2'!D24</f>
        <v>4.6769814415799003</v>
      </c>
      <c r="V24" s="115">
        <f>'CO2 by uses AMS2'!E24</f>
        <v>29.593985505292132</v>
      </c>
      <c r="W24" s="115">
        <f>'CO2 by uses AMS2'!F24</f>
        <v>14.869687069999999</v>
      </c>
      <c r="X24" s="116">
        <f>'CO2 by uses AMS2'!G24</f>
        <v>116.78735641864662</v>
      </c>
      <c r="Z24" s="265"/>
      <c r="AA24" s="8"/>
      <c r="AB24" s="8"/>
      <c r="AC24" s="8"/>
      <c r="AD24" s="266"/>
      <c r="AE24" s="266"/>
      <c r="AF24" s="266"/>
      <c r="AG24" s="266"/>
      <c r="AH24" s="266"/>
    </row>
    <row r="25" spans="1:34" s="4" customFormat="1" hidden="1" x14ac:dyDescent="0.25">
      <c r="A25" s="111" t="s">
        <v>335</v>
      </c>
      <c r="B25"/>
      <c r="C25"/>
      <c r="D25"/>
      <c r="E25"/>
      <c r="F25" s="31">
        <f>'total energy by uses AMS2 '!H27</f>
        <v>0.59284229600000005</v>
      </c>
      <c r="G25" s="31">
        <f>'total energy by uses AMS2 '!I27</f>
        <v>1.3384650330000001</v>
      </c>
      <c r="H25" s="31">
        <f>'total energy by uses AMS2 '!J27</f>
        <v>0</v>
      </c>
      <c r="I25" s="31">
        <f>'total energy by uses AMS2 '!K27</f>
        <v>1.427743126</v>
      </c>
      <c r="J25" s="54">
        <f>'total energy by uses AMS2 '!L27</f>
        <v>3.3590504550000002</v>
      </c>
      <c r="K25" s="31"/>
      <c r="L25" s="54">
        <f>'total energy by uses AMS2 '!N27</f>
        <v>2.9620478558539709</v>
      </c>
      <c r="M25" s="31">
        <f>'total energy by uses AMS2 '!O27</f>
        <v>11.660815430387672</v>
      </c>
      <c r="N25" s="31">
        <f>'total energy by uses AMS2 '!P27</f>
        <v>0</v>
      </c>
      <c r="O25" s="31">
        <f>'total energy by uses AMS2 '!Q27</f>
        <v>0.5247900027899951</v>
      </c>
      <c r="P25" s="235">
        <f>'total energy by uses AMS2 '!R27</f>
        <v>15.147653289031638</v>
      </c>
      <c r="R25" s="111" t="s">
        <v>26</v>
      </c>
      <c r="S25" s="31">
        <f>'CO2 by uses AMS2'!B25</f>
        <v>13.468269498500002</v>
      </c>
      <c r="T25" s="31">
        <f>'CO2 by uses AMS2'!C25</f>
        <v>48.140340946274605</v>
      </c>
      <c r="U25" s="31">
        <f>'CO2 by uses AMS2'!D25</f>
        <v>4.5492817101712326</v>
      </c>
      <c r="V25" s="31">
        <f>'CO2 by uses AMS2'!E25</f>
        <v>28.975470543492133</v>
      </c>
      <c r="W25" s="31">
        <f>'CO2 by uses AMS2'!F25</f>
        <v>14.869687069999999</v>
      </c>
      <c r="X25" s="54">
        <f>'CO2 by uses AMS2'!G25</f>
        <v>110.00304976843798</v>
      </c>
      <c r="Z25" s="265"/>
      <c r="AA25" s="8"/>
      <c r="AB25" s="8"/>
      <c r="AC25" s="8"/>
      <c r="AD25" s="266"/>
      <c r="AE25" s="266"/>
      <c r="AF25" s="266"/>
      <c r="AG25" s="266"/>
      <c r="AH25" s="266"/>
    </row>
    <row r="26" spans="1:34" s="4" customFormat="1" hidden="1" x14ac:dyDescent="0.25">
      <c r="A26" s="111" t="s">
        <v>27</v>
      </c>
      <c r="B26" t="s">
        <v>112</v>
      </c>
      <c r="C26" t="s">
        <v>113</v>
      </c>
      <c r="D26" t="s">
        <v>114</v>
      </c>
      <c r="E26" t="s">
        <v>115</v>
      </c>
      <c r="F26" s="31">
        <f>'total energy by uses AMS2 '!H28</f>
        <v>0</v>
      </c>
      <c r="G26" s="31">
        <f>'total energy by uses AMS2 '!I28</f>
        <v>2.0962654020000002</v>
      </c>
      <c r="H26" s="31">
        <f>'total energy by uses AMS2 '!J28</f>
        <v>0.30857252460000001</v>
      </c>
      <c r="I26" s="31">
        <f>'total energy by uses AMS2 '!K28</f>
        <v>0.32155833569999998</v>
      </c>
      <c r="J26" s="54">
        <f>'total energy by uses AMS2 '!L28</f>
        <v>2.7263962623000002</v>
      </c>
      <c r="K26" s="31"/>
      <c r="L26" s="253">
        <f>'total energy by uses AMS2 '!N28</f>
        <v>2.2137192704974398E-3</v>
      </c>
      <c r="M26" s="72">
        <f>'total energy by uses AMS2 '!O28</f>
        <v>3.02362860179693</v>
      </c>
      <c r="N26" s="72">
        <f>'total energy by uses AMS2 '!P28</f>
        <v>0.77750449760492502</v>
      </c>
      <c r="O26" s="72">
        <f>'total energy by uses AMS2 '!Q28</f>
        <v>0.35201122554445613</v>
      </c>
      <c r="P26" s="235">
        <f>'total energy by uses AMS2 '!R28</f>
        <v>4.1553580442168085</v>
      </c>
      <c r="R26" s="111" t="s">
        <v>27</v>
      </c>
      <c r="S26" s="31">
        <f>'CO2 by uses AMS2'!B26</f>
        <v>0</v>
      </c>
      <c r="T26" s="31">
        <f>'CO2 by uses AMS2'!C26</f>
        <v>6.0380919570000007</v>
      </c>
      <c r="U26" s="31">
        <f>'CO2 by uses AMS2'!D26</f>
        <v>0.12769973140866797</v>
      </c>
      <c r="V26" s="31">
        <f>'CO2 by uses AMS2'!E26</f>
        <v>0.6185149618000001</v>
      </c>
      <c r="W26" s="31">
        <f>'CO2 by uses AMS2'!F26</f>
        <v>0</v>
      </c>
      <c r="X26" s="54">
        <f>'CO2 by uses AMS2'!G26</f>
        <v>6.7843066502086682</v>
      </c>
      <c r="Z26" s="265"/>
      <c r="AA26" s="8"/>
      <c r="AB26" s="8"/>
      <c r="AC26" s="8"/>
      <c r="AD26" s="266"/>
      <c r="AE26" s="266"/>
      <c r="AF26" s="266"/>
      <c r="AG26" s="266"/>
      <c r="AH26" s="266"/>
    </row>
    <row r="27" spans="1:34" s="4" customFormat="1" hidden="1" x14ac:dyDescent="0.25">
      <c r="A27" s="12" t="s">
        <v>28</v>
      </c>
      <c r="B27"/>
      <c r="C27"/>
      <c r="D27"/>
      <c r="E27"/>
      <c r="F27" s="12">
        <f>'total energy by uses AMS2 '!H29</f>
        <v>3.5638847352000003</v>
      </c>
      <c r="G27" s="12">
        <f>'total energy by uses AMS2 '!I29</f>
        <v>64.787566886000008</v>
      </c>
      <c r="H27" s="12">
        <f>'total energy by uses AMS2 '!J29</f>
        <v>37.885679993400004</v>
      </c>
      <c r="I27" s="12">
        <f>'total energy by uses AMS2 '!K29</f>
        <v>36.723410718429299</v>
      </c>
      <c r="J27" s="55">
        <f>'total energy by uses AMS2 '!L29</f>
        <v>142.96054233302931</v>
      </c>
      <c r="K27" s="210"/>
      <c r="L27" s="89">
        <f>'total energy by uses AMS2 '!N29</f>
        <v>3.2863683234402239</v>
      </c>
      <c r="M27" s="73">
        <f>'total energy by uses AMS2 '!O29</f>
        <v>65.698955402770764</v>
      </c>
      <c r="N27" s="73">
        <f>'total energy by uses AMS2 '!P29</f>
        <v>38.157133131872286</v>
      </c>
      <c r="O27" s="73">
        <f>'total energy by uses AMS2 '!Q29</f>
        <v>36.782246520740209</v>
      </c>
      <c r="P27" s="257">
        <f>'total energy by uses AMS2 '!R29</f>
        <v>143.92470337882349</v>
      </c>
      <c r="R27" s="117" t="s">
        <v>206</v>
      </c>
      <c r="S27" s="117">
        <f>'CO2 by uses AMS2'!B27</f>
        <v>14.071711521800001</v>
      </c>
      <c r="T27" s="117">
        <f>'CO2 by uses AMS2'!C27</f>
        <v>197.85003979149337</v>
      </c>
      <c r="U27" s="117">
        <f>'CO2 by uses AMS2'!D27</f>
        <v>15.678619363999998</v>
      </c>
      <c r="V27" s="117">
        <f>'CO2 by uses AMS2'!E27</f>
        <v>71.698764808062492</v>
      </c>
      <c r="W27" s="211">
        <f>'CO2 by uses AMS2'!F27</f>
        <v>14.869687069999999</v>
      </c>
      <c r="X27" s="142">
        <f>'CO2 by uses AMS2'!G27</f>
        <v>314.16882255535586</v>
      </c>
      <c r="Z27" s="265"/>
      <c r="AA27" s="8"/>
      <c r="AB27" s="8"/>
      <c r="AC27" s="8"/>
      <c r="AD27" s="266"/>
      <c r="AE27" s="266"/>
      <c r="AF27" s="266"/>
      <c r="AG27" s="266"/>
      <c r="AH27" s="266"/>
    </row>
    <row r="28" spans="1:34" s="4" customFormat="1" hidden="1" x14ac:dyDescent="0.25">
      <c r="A28" s="210"/>
      <c r="F28" s="210"/>
      <c r="G28" s="210"/>
      <c r="H28" s="210"/>
      <c r="I28" s="210"/>
      <c r="J28" s="210"/>
      <c r="K28" s="210"/>
      <c r="L28" s="264"/>
      <c r="M28" s="264"/>
      <c r="N28" s="264"/>
      <c r="O28" s="264"/>
      <c r="P28" s="264"/>
      <c r="R28" s="210"/>
      <c r="S28" s="210"/>
      <c r="T28" s="210"/>
      <c r="U28" s="210"/>
      <c r="V28" s="210"/>
      <c r="W28" s="210"/>
      <c r="X28" s="210"/>
      <c r="Z28" s="265"/>
      <c r="AA28" s="8"/>
      <c r="AB28" s="8"/>
      <c r="AC28" s="8"/>
      <c r="AD28" s="266"/>
      <c r="AE28" s="266"/>
      <c r="AF28" s="266"/>
      <c r="AG28" s="266"/>
      <c r="AH28" s="266"/>
    </row>
    <row r="29" spans="1:34" s="4" customFormat="1" ht="31.5" hidden="1" x14ac:dyDescent="0.35">
      <c r="A29" s="113">
        <v>2025</v>
      </c>
      <c r="B29"/>
      <c r="C29"/>
      <c r="D29"/>
      <c r="E29"/>
      <c r="F29" s="5" t="s">
        <v>43</v>
      </c>
      <c r="G29" s="5" t="s">
        <v>44</v>
      </c>
      <c r="H29" s="5" t="s">
        <v>45</v>
      </c>
      <c r="I29" s="5" t="s">
        <v>46</v>
      </c>
      <c r="J29" s="52" t="s">
        <v>2</v>
      </c>
      <c r="K29" s="51"/>
      <c r="L29" s="255" t="s">
        <v>43</v>
      </c>
      <c r="M29" s="175" t="s">
        <v>333</v>
      </c>
      <c r="N29" s="175" t="s">
        <v>45</v>
      </c>
      <c r="O29" s="175" t="s">
        <v>334</v>
      </c>
      <c r="P29" s="231" t="s">
        <v>2</v>
      </c>
      <c r="R29" s="210"/>
      <c r="S29" s="210"/>
      <c r="T29" s="210"/>
      <c r="U29" s="210"/>
      <c r="V29" s="210"/>
      <c r="W29" s="210"/>
      <c r="X29" s="210"/>
      <c r="Z29" s="265"/>
      <c r="AA29" s="8"/>
      <c r="AB29" s="8"/>
      <c r="AC29" s="8"/>
      <c r="AD29" s="266"/>
      <c r="AE29" s="266"/>
      <c r="AF29" s="266"/>
      <c r="AG29" s="266"/>
      <c r="AH29" s="266"/>
    </row>
    <row r="30" spans="1:34" s="4" customFormat="1" ht="21" hidden="1" x14ac:dyDescent="0.35">
      <c r="A30" s="112" t="s">
        <v>20</v>
      </c>
      <c r="B30"/>
      <c r="C30"/>
      <c r="D30"/>
      <c r="E30"/>
      <c r="F30" s="10">
        <f>'total energy by uses AMS2 '!H34</f>
        <v>0</v>
      </c>
      <c r="G30" s="10">
        <f>'total energy by uses AMS2 '!I34</f>
        <v>35.248123730000003</v>
      </c>
      <c r="H30" s="10">
        <f>'total energy by uses AMS2 '!J34</f>
        <v>1.7293153521</v>
      </c>
      <c r="I30" s="10">
        <f>'total energy by uses AMS2 '!K34</f>
        <v>0.43954891711310001</v>
      </c>
      <c r="J30" s="53">
        <f>'total energy by uses AMS2 '!L34</f>
        <v>37.416987999213106</v>
      </c>
      <c r="K30" s="263"/>
      <c r="L30" s="71">
        <f>'total energy by uses AMS2 '!N34</f>
        <v>0</v>
      </c>
      <c r="M30" s="70">
        <f>'total energy by uses AMS2 '!O34</f>
        <v>36.532175618181881</v>
      </c>
      <c r="N30" s="215">
        <f>'total energy by uses AMS2 '!P34</f>
        <v>2.1184928132217893</v>
      </c>
      <c r="O30" s="70">
        <f>'total energy by uses AMS2 '!Q34</f>
        <v>0.45902890397400081</v>
      </c>
      <c r="P30" s="256">
        <f>'total energy by uses AMS2 '!R34</f>
        <v>39.109697335377675</v>
      </c>
      <c r="R30" s="113">
        <v>2025</v>
      </c>
      <c r="S30" s="5" t="s">
        <v>43</v>
      </c>
      <c r="T30" s="5" t="s">
        <v>44</v>
      </c>
      <c r="U30" s="5" t="s">
        <v>45</v>
      </c>
      <c r="V30" s="5" t="s">
        <v>46</v>
      </c>
      <c r="W30" s="5" t="s">
        <v>205</v>
      </c>
      <c r="X30" s="52" t="s">
        <v>2</v>
      </c>
      <c r="Z30" s="265"/>
      <c r="AA30" s="8"/>
      <c r="AB30" s="8"/>
      <c r="AC30" s="8"/>
      <c r="AD30" s="266"/>
      <c r="AE30" s="266"/>
      <c r="AF30" s="266"/>
      <c r="AG30" s="266"/>
      <c r="AH30" s="266"/>
    </row>
    <row r="31" spans="1:34" s="4" customFormat="1" hidden="1" x14ac:dyDescent="0.25">
      <c r="A31" s="110" t="s">
        <v>21</v>
      </c>
      <c r="B31" t="s">
        <v>92</v>
      </c>
      <c r="C31" t="s">
        <v>93</v>
      </c>
      <c r="D31" t="s">
        <v>94</v>
      </c>
      <c r="E31" t="s">
        <v>95</v>
      </c>
      <c r="F31" s="31">
        <f>'total energy by uses AMS2 '!H35</f>
        <v>0</v>
      </c>
      <c r="G31" s="31">
        <f>'total energy by uses AMS2 '!I35</f>
        <v>20.14790189</v>
      </c>
      <c r="H31" s="31">
        <f>'total energy by uses AMS2 '!J35</f>
        <v>0.17086023810000001</v>
      </c>
      <c r="I31" s="31">
        <f>'total energy by uses AMS2 '!K35</f>
        <v>6.3271813099999898E-5</v>
      </c>
      <c r="J31" s="54">
        <f>'total energy by uses AMS2 '!L35</f>
        <v>20.318825399913102</v>
      </c>
      <c r="K31" s="31"/>
      <c r="L31" s="253">
        <f>'total energy by uses AMS2 '!N35</f>
        <v>0</v>
      </c>
      <c r="M31" s="31">
        <f>'total energy by uses AMS2 '!O35</f>
        <v>19.841790835597255</v>
      </c>
      <c r="N31" s="31">
        <f>'total energy by uses AMS2 '!P35</f>
        <v>0.74392274387863577</v>
      </c>
      <c r="O31" s="31">
        <f>'total energy by uses AMS2 '!Q35</f>
        <v>0</v>
      </c>
      <c r="P31" s="235">
        <f>'total energy by uses AMS2 '!R35</f>
        <v>20.58571357947589</v>
      </c>
      <c r="R31" s="114" t="s">
        <v>20</v>
      </c>
      <c r="S31" s="115">
        <f>'CO2 by uses AMS2'!B32</f>
        <v>0</v>
      </c>
      <c r="T31" s="115">
        <f>'CO2 by uses AMS2'!C32</f>
        <v>103.1320850205114</v>
      </c>
      <c r="U31" s="115">
        <f>'CO2 by uses AMS2'!D32</f>
        <v>0.44624341280216306</v>
      </c>
      <c r="V31" s="129">
        <f>'CO2 by uses AMS2'!E32</f>
        <v>0.75083237173002293</v>
      </c>
      <c r="W31" s="115">
        <f>'CO2 by uses AMS2'!F32</f>
        <v>0</v>
      </c>
      <c r="X31" s="116">
        <f>'CO2 by uses AMS2'!G32</f>
        <v>104.32916080504359</v>
      </c>
      <c r="Z31" s="265"/>
      <c r="AA31" s="8"/>
      <c r="AB31" s="8"/>
      <c r="AC31" s="8"/>
      <c r="AD31" s="266"/>
      <c r="AE31" s="266"/>
      <c r="AF31" s="266"/>
      <c r="AG31" s="266"/>
      <c r="AH31" s="266"/>
    </row>
    <row r="32" spans="1:34" s="4" customFormat="1" hidden="1" x14ac:dyDescent="0.25">
      <c r="A32" s="111" t="s">
        <v>22</v>
      </c>
      <c r="B32" t="s">
        <v>96</v>
      </c>
      <c r="C32" t="s">
        <v>97</v>
      </c>
      <c r="D32" t="s">
        <v>98</v>
      </c>
      <c r="E32" t="s">
        <v>99</v>
      </c>
      <c r="F32" s="31">
        <f>'total energy by uses AMS2 '!H36</f>
        <v>0</v>
      </c>
      <c r="G32" s="31">
        <f>'total energy by uses AMS2 '!I36</f>
        <v>15.10022184</v>
      </c>
      <c r="H32" s="31">
        <f>'total energy by uses AMS2 '!J36</f>
        <v>1.558455114</v>
      </c>
      <c r="I32" s="31">
        <f>'total energy by uses AMS2 '!K36</f>
        <v>0.43948564530000001</v>
      </c>
      <c r="J32" s="54">
        <f>'total energy by uses AMS2 '!L36</f>
        <v>17.0981625993</v>
      </c>
      <c r="K32" s="31"/>
      <c r="L32" s="253">
        <f>'total energy by uses AMS2 '!N36</f>
        <v>0</v>
      </c>
      <c r="M32" s="31">
        <f>'total energy by uses AMS2 '!O36</f>
        <v>16.690384782584626</v>
      </c>
      <c r="N32" s="31">
        <f>'total energy by uses AMS2 '!P36</f>
        <v>1.3745700693431535</v>
      </c>
      <c r="O32" s="31">
        <f>'total energy by uses AMS2 '!Q36</f>
        <v>0.45902890397400081</v>
      </c>
      <c r="P32" s="235">
        <f>'total energy by uses AMS2 '!R36</f>
        <v>18.523983755901781</v>
      </c>
      <c r="R32" s="110" t="s">
        <v>21</v>
      </c>
      <c r="S32" s="31">
        <f>'CO2 by uses AMS2'!B33</f>
        <v>0</v>
      </c>
      <c r="T32" s="31">
        <f>'CO2 by uses AMS2'!C33</f>
        <v>60.158570731411402</v>
      </c>
      <c r="U32" s="31">
        <f>'CO2 by uses AMS2'!D33</f>
        <v>4.4089850743154205E-2</v>
      </c>
      <c r="V32" s="31">
        <f>'CO2 by uses AMS2'!E33</f>
        <v>1.0781001702307239E-4</v>
      </c>
      <c r="W32" s="31">
        <f>'CO2 by uses AMS2'!F33</f>
        <v>0</v>
      </c>
      <c r="X32" s="54">
        <f>'CO2 by uses AMS2'!G33</f>
        <v>60.202768392171578</v>
      </c>
      <c r="Z32" s="265"/>
      <c r="AA32" s="8"/>
      <c r="AB32" s="8"/>
      <c r="AC32" s="8"/>
      <c r="AD32" s="266"/>
      <c r="AE32" s="266"/>
      <c r="AF32" s="266"/>
      <c r="AG32" s="266"/>
      <c r="AH32" s="266"/>
    </row>
    <row r="33" spans="1:34" s="4" customFormat="1" hidden="1" x14ac:dyDescent="0.25">
      <c r="A33" s="112" t="s">
        <v>23</v>
      </c>
      <c r="B33" t="s">
        <v>100</v>
      </c>
      <c r="C33" t="s">
        <v>101</v>
      </c>
      <c r="D33" t="s">
        <v>102</v>
      </c>
      <c r="E33" t="s">
        <v>103</v>
      </c>
      <c r="F33" s="10">
        <f>'total energy by uses AMS2 '!H37</f>
        <v>0.15009235160000001</v>
      </c>
      <c r="G33" s="10">
        <f>'total energy by uses AMS2 '!I37</f>
        <v>3.2944483939999998</v>
      </c>
      <c r="H33" s="10">
        <f>'total energy by uses AMS2 '!J37</f>
        <v>13.47468411</v>
      </c>
      <c r="I33" s="10">
        <f>'total energy by uses AMS2 '!K37</f>
        <v>11.631017460000001</v>
      </c>
      <c r="J33" s="53">
        <f>'total energy by uses AMS2 '!L37</f>
        <v>28.550242315600002</v>
      </c>
      <c r="K33" s="263"/>
      <c r="L33" s="71">
        <f>'total energy by uses AMS2 '!N37</f>
        <v>0</v>
      </c>
      <c r="M33" s="70">
        <f>'total energy by uses AMS2 '!O37</f>
        <v>3.9393678084627735</v>
      </c>
      <c r="N33" s="70">
        <f>'total energy by uses AMS2 '!P37</f>
        <v>12.545996400325794</v>
      </c>
      <c r="O33" s="70">
        <f>'total energy by uses AMS2 '!Q37</f>
        <v>12.995893111213753</v>
      </c>
      <c r="P33" s="256">
        <f>'total energy by uses AMS2 '!R37</f>
        <v>29.481257320002321</v>
      </c>
      <c r="R33" s="111" t="s">
        <v>22</v>
      </c>
      <c r="S33" s="31">
        <f>'CO2 by uses AMS2'!B34</f>
        <v>0</v>
      </c>
      <c r="T33" s="31">
        <f>'CO2 by uses AMS2'!C34</f>
        <v>42.973514289099988</v>
      </c>
      <c r="U33" s="31">
        <f>'CO2 by uses AMS2'!D34</f>
        <v>0.40215356205900887</v>
      </c>
      <c r="V33" s="109">
        <f>'CO2 by uses AMS2'!E34</f>
        <v>0.75072456171299984</v>
      </c>
      <c r="W33" s="31">
        <f>'CO2 by uses AMS2'!F34</f>
        <v>0</v>
      </c>
      <c r="X33" s="54">
        <f>'CO2 by uses AMS2'!G34</f>
        <v>44.126392412871994</v>
      </c>
      <c r="Z33" s="265"/>
      <c r="AA33" s="8"/>
      <c r="AB33" s="8"/>
      <c r="AC33" s="8"/>
      <c r="AD33" s="266"/>
      <c r="AE33" s="266"/>
      <c r="AF33" s="266"/>
      <c r="AG33" s="266"/>
      <c r="AH33" s="266"/>
    </row>
    <row r="34" spans="1:34" s="4" customFormat="1" hidden="1" x14ac:dyDescent="0.25">
      <c r="A34" s="112" t="s">
        <v>24</v>
      </c>
      <c r="B34" t="s">
        <v>104</v>
      </c>
      <c r="C34" t="s">
        <v>105</v>
      </c>
      <c r="D34" t="s">
        <v>106</v>
      </c>
      <c r="E34" t="s">
        <v>107</v>
      </c>
      <c r="F34" s="10">
        <f>'total energy by uses AMS2 '!H38</f>
        <v>0</v>
      </c>
      <c r="G34" s="10">
        <f>'total energy by uses AMS2 '!I38</f>
        <v>1.5105634020000001</v>
      </c>
      <c r="H34" s="10">
        <f>'total energy by uses AMS2 '!J38</f>
        <v>12.016012</v>
      </c>
      <c r="I34" s="10">
        <f>'total energy by uses AMS2 '!K38</f>
        <v>8.3167410119999996</v>
      </c>
      <c r="J34" s="53">
        <f>'total energy by uses AMS2 '!L38</f>
        <v>21.843316414</v>
      </c>
      <c r="K34" s="263"/>
      <c r="L34" s="71">
        <f>'total energy by uses AMS2 '!N38</f>
        <v>0</v>
      </c>
      <c r="M34" s="70">
        <f>'total energy by uses AMS2 '!O38</f>
        <v>1.2037428576368416</v>
      </c>
      <c r="N34" s="70">
        <f>'total energy by uses AMS2 '!P38</f>
        <v>12.383405198063125</v>
      </c>
      <c r="O34" s="70">
        <f>'total energy by uses AMS2 '!Q38</f>
        <v>7.6505452320138669</v>
      </c>
      <c r="P34" s="256">
        <f>'total energy by uses AMS2 '!R38</f>
        <v>21.237693287713832</v>
      </c>
      <c r="R34" s="114" t="s">
        <v>23</v>
      </c>
      <c r="S34" s="115">
        <f>'CO2 by uses AMS2'!B35</f>
        <v>0.46018315000000004</v>
      </c>
      <c r="T34" s="115">
        <f>'CO2 by uses AMS2'!C35</f>
        <v>9.8367218489286419</v>
      </c>
      <c r="U34" s="115">
        <f>'CO2 by uses AMS2'!D35</f>
        <v>3.4770922587228426</v>
      </c>
      <c r="V34" s="115">
        <f>'CO2 by uses AMS2'!E35</f>
        <v>19.818306587428175</v>
      </c>
      <c r="W34" s="115">
        <f>'CO2 by uses AMS2'!F35</f>
        <v>0</v>
      </c>
      <c r="X34" s="116">
        <f>'CO2 by uses AMS2'!G35</f>
        <v>33.592303845079662</v>
      </c>
      <c r="Z34" s="265"/>
      <c r="AA34" s="8"/>
      <c r="AB34" s="8"/>
      <c r="AC34" s="8"/>
      <c r="AD34" s="266"/>
      <c r="AE34" s="266"/>
      <c r="AF34" s="266"/>
      <c r="AG34" s="266"/>
      <c r="AH34" s="266"/>
    </row>
    <row r="35" spans="1:34" s="4" customFormat="1" hidden="1" x14ac:dyDescent="0.25">
      <c r="A35" s="112" t="s">
        <v>25</v>
      </c>
      <c r="B35"/>
      <c r="C35"/>
      <c r="D35"/>
      <c r="E35"/>
      <c r="F35" s="10">
        <f>'total energy by uses AMS2 '!H39</f>
        <v>3.0804861905999998</v>
      </c>
      <c r="G35" s="10">
        <f>'total energy by uses AMS2 '!I39</f>
        <v>13.718205043999999</v>
      </c>
      <c r="H35" s="10">
        <f>'total energy by uses AMS2 '!J39</f>
        <v>11.2160991272</v>
      </c>
      <c r="I35" s="10">
        <f>'total energy by uses AMS2 '!K39</f>
        <v>14.731840502899999</v>
      </c>
      <c r="J35" s="53">
        <f>'total energy by uses AMS2 '!L39</f>
        <v>42.746630864699995</v>
      </c>
      <c r="K35" s="263"/>
      <c r="L35" s="71">
        <f>'total energy by uses AMS2 '!N39</f>
        <v>2.5954014747714651</v>
      </c>
      <c r="M35" s="70">
        <f>'total energy by uses AMS2 '!O39</f>
        <v>14.481663947225792</v>
      </c>
      <c r="N35" s="70">
        <f>'total energy by uses AMS2 '!P39</f>
        <v>10.650606182697688</v>
      </c>
      <c r="O35" s="70">
        <f>'total energy by uses AMS2 '!Q39</f>
        <v>14.915496982910565</v>
      </c>
      <c r="P35" s="256">
        <f>'total energy by uses AMS2 '!R39</f>
        <v>42.643168587605516</v>
      </c>
      <c r="R35" s="114" t="s">
        <v>24</v>
      </c>
      <c r="S35" s="115">
        <f>'CO2 by uses AMS2'!B36</f>
        <v>0</v>
      </c>
      <c r="T35" s="115">
        <f>'CO2 by uses AMS2'!C36</f>
        <v>4.2988916735</v>
      </c>
      <c r="U35" s="115">
        <f>'CO2 by uses AMS2'!D36</f>
        <v>3.1006873307637624</v>
      </c>
      <c r="V35" s="115">
        <f>'CO2 by uses AMS2'!E36</f>
        <v>14.206565829000001</v>
      </c>
      <c r="W35" s="115">
        <f>'CO2 by uses AMS2'!F36</f>
        <v>0</v>
      </c>
      <c r="X35" s="116">
        <f>'CO2 by uses AMS2'!G36</f>
        <v>21.606144833263762</v>
      </c>
      <c r="Z35" s="265"/>
      <c r="AA35" s="8"/>
      <c r="AB35" s="8"/>
      <c r="AC35" s="8"/>
      <c r="AD35" s="266"/>
      <c r="AE35" s="266"/>
      <c r="AF35" s="266"/>
      <c r="AG35" s="266"/>
      <c r="AH35" s="266"/>
    </row>
    <row r="36" spans="1:34" s="4" customFormat="1" hidden="1" x14ac:dyDescent="0.25">
      <c r="A36" s="111" t="s">
        <v>26</v>
      </c>
      <c r="B36" t="s">
        <v>108</v>
      </c>
      <c r="C36" t="s">
        <v>109</v>
      </c>
      <c r="D36" t="s">
        <v>110</v>
      </c>
      <c r="E36" t="s">
        <v>111</v>
      </c>
      <c r="F36" s="31">
        <f>'total energy by uses AMS2 '!H40</f>
        <v>2.5377439869999998</v>
      </c>
      <c r="G36" s="31">
        <f>'total energy by uses AMS2 '!I40</f>
        <v>10.52409091</v>
      </c>
      <c r="H36" s="31">
        <f>'total energy by uses AMS2 '!J40</f>
        <v>10.897744550000001</v>
      </c>
      <c r="I36" s="31">
        <f>'total energy by uses AMS2 '!K40</f>
        <v>12.95821241</v>
      </c>
      <c r="J36" s="54">
        <f>'total energy by uses AMS2 '!L40</f>
        <v>36.917791857000005</v>
      </c>
      <c r="K36" s="31"/>
      <c r="L36" s="253">
        <f>'total energy by uses AMS2 '!N40</f>
        <v>0</v>
      </c>
      <c r="M36" s="72">
        <f>'total energy by uses AMS2 '!O40</f>
        <v>1.4729206178416236</v>
      </c>
      <c r="N36" s="72">
        <f>'total energy by uses AMS2 '!P40</f>
        <v>9.9189000147829578</v>
      </c>
      <c r="O36" s="72">
        <f>'total energy by uses AMS2 '!Q40</f>
        <v>13.842589640803807</v>
      </c>
      <c r="P36" s="235">
        <f>'total energy by uses AMS2 '!R40</f>
        <v>25.234410273428388</v>
      </c>
      <c r="R36" s="114" t="s">
        <v>25</v>
      </c>
      <c r="S36" s="115">
        <f>'CO2 by uses AMS2'!B37</f>
        <v>12.1314466792</v>
      </c>
      <c r="T36" s="115">
        <f>'CO2 by uses AMS2'!C37</f>
        <v>44.834134766941077</v>
      </c>
      <c r="U36" s="115">
        <f>'CO2 by uses AMS2'!D37</f>
        <v>2.8942727807112325</v>
      </c>
      <c r="V36" s="115">
        <f>'CO2 by uses AMS2'!E37</f>
        <v>26.212080052643017</v>
      </c>
      <c r="W36" s="115">
        <f>'CO2 by uses AMS2'!F37</f>
        <v>16.02023535</v>
      </c>
      <c r="X36" s="116">
        <f>'CO2 by uses AMS2'!G37</f>
        <v>102.09216962949532</v>
      </c>
      <c r="Z36" s="265"/>
      <c r="AA36" s="8"/>
      <c r="AB36" s="8"/>
      <c r="AC36" s="8"/>
      <c r="AD36" s="266"/>
      <c r="AE36" s="266"/>
      <c r="AF36" s="266"/>
      <c r="AG36" s="266"/>
      <c r="AH36" s="266"/>
    </row>
    <row r="37" spans="1:34" s="4" customFormat="1" hidden="1" x14ac:dyDescent="0.25">
      <c r="A37" s="111" t="s">
        <v>335</v>
      </c>
      <c r="B37"/>
      <c r="C37"/>
      <c r="D37"/>
      <c r="E37"/>
      <c r="F37" s="31">
        <f>'total energy by uses AMS2 '!H41</f>
        <v>0.54274220360000003</v>
      </c>
      <c r="G37" s="31">
        <f>'total energy by uses AMS2 '!I41</f>
        <v>1.2681905259999999</v>
      </c>
      <c r="H37" s="31">
        <f>'total energy by uses AMS2 '!J41</f>
        <v>0</v>
      </c>
      <c r="I37" s="31">
        <f>'total energy by uses AMS2 '!K41</f>
        <v>1.4847153420000001</v>
      </c>
      <c r="J37" s="54">
        <f>'total energy by uses AMS2 '!L41</f>
        <v>3.2956480716000001</v>
      </c>
      <c r="K37" s="31"/>
      <c r="L37" s="54">
        <f>'total energy by uses AMS2 '!N41</f>
        <v>2.5931877555009675</v>
      </c>
      <c r="M37" s="31">
        <f>'total energy by uses AMS2 '!O41</f>
        <v>10.358743329384168</v>
      </c>
      <c r="N37" s="31">
        <f>'total energy by uses AMS2 '!P41</f>
        <v>0</v>
      </c>
      <c r="O37" s="31">
        <f>'total energy by uses AMS2 '!Q41</f>
        <v>0.65645367105337815</v>
      </c>
      <c r="P37" s="235">
        <f>'total energy by uses AMS2 '!R41</f>
        <v>13.608384755938513</v>
      </c>
      <c r="R37" s="111" t="s">
        <v>26</v>
      </c>
      <c r="S37" s="31">
        <f>'CO2 by uses AMS2'!B38</f>
        <v>12.1314466792</v>
      </c>
      <c r="T37" s="31">
        <f>'CO2 by uses AMS2'!C38</f>
        <v>39.353175177941075</v>
      </c>
      <c r="U37" s="31">
        <f>'CO2 by uses AMS2'!D38</f>
        <v>2.8121225628007731</v>
      </c>
      <c r="V37" s="31">
        <f>'CO2 by uses AMS2'!E38</f>
        <v>25.718562458543019</v>
      </c>
      <c r="W37" s="31">
        <f>'CO2 by uses AMS2'!F38</f>
        <v>16.02023535</v>
      </c>
      <c r="X37" s="54">
        <f>'CO2 by uses AMS2'!G38</f>
        <v>96.035542228484871</v>
      </c>
      <c r="Z37" s="265"/>
      <c r="AA37" s="8"/>
      <c r="AB37" s="8"/>
      <c r="AC37" s="8"/>
      <c r="AD37" s="266"/>
      <c r="AE37" s="266"/>
      <c r="AF37" s="266"/>
      <c r="AG37" s="266"/>
      <c r="AH37" s="266"/>
    </row>
    <row r="38" spans="1:34" s="4" customFormat="1" hidden="1" x14ac:dyDescent="0.25">
      <c r="A38" s="111" t="s">
        <v>27</v>
      </c>
      <c r="B38" t="s">
        <v>112</v>
      </c>
      <c r="C38" t="s">
        <v>113</v>
      </c>
      <c r="D38" t="s">
        <v>114</v>
      </c>
      <c r="E38" t="s">
        <v>115</v>
      </c>
      <c r="F38" s="31">
        <f>'total energy by uses AMS2 '!H42</f>
        <v>0</v>
      </c>
      <c r="G38" s="31">
        <f>'total energy by uses AMS2 '!I42</f>
        <v>1.925923608</v>
      </c>
      <c r="H38" s="31">
        <f>'total energy by uses AMS2 '!J42</f>
        <v>0.31835457719999999</v>
      </c>
      <c r="I38" s="31">
        <f>'total energy by uses AMS2 '!K42</f>
        <v>0.28891275090000001</v>
      </c>
      <c r="J38" s="54">
        <f>'total energy by uses AMS2 '!L42</f>
        <v>2.5331909360999996</v>
      </c>
      <c r="K38" s="31"/>
      <c r="L38" s="253">
        <f>'total energy by uses AMS2 '!N42</f>
        <v>2.2137192704974398E-3</v>
      </c>
      <c r="M38" s="72">
        <f>'total energy by uses AMS2 '!O42</f>
        <v>2.65</v>
      </c>
      <c r="N38" s="72">
        <f>'total energy by uses AMS2 '!P42</f>
        <v>0.73170616791472998</v>
      </c>
      <c r="O38" s="72">
        <f>'total energy by uses AMS2 '!Q42</f>
        <v>0.4164536710533781</v>
      </c>
      <c r="P38" s="235">
        <f>'total energy by uses AMS2 '!R42</f>
        <v>3.8003735582386056</v>
      </c>
      <c r="R38" s="111" t="s">
        <v>27</v>
      </c>
      <c r="S38" s="31">
        <f>'CO2 by uses AMS2'!B39</f>
        <v>0</v>
      </c>
      <c r="T38" s="31">
        <f>'CO2 by uses AMS2'!C39</f>
        <v>5.4809595889999994</v>
      </c>
      <c r="U38" s="31">
        <f>'CO2 by uses AMS2'!D39</f>
        <v>8.2150217910459303E-2</v>
      </c>
      <c r="V38" s="31">
        <f>'CO2 by uses AMS2'!E39</f>
        <v>0.49351759410000001</v>
      </c>
      <c r="W38" s="31">
        <f>'CO2 by uses AMS2'!F39</f>
        <v>0</v>
      </c>
      <c r="X38" s="54">
        <f>'CO2 by uses AMS2'!G39</f>
        <v>6.0566274010104584</v>
      </c>
      <c r="Z38" s="265"/>
      <c r="AA38" s="8"/>
      <c r="AB38" s="8"/>
      <c r="AC38" s="8"/>
      <c r="AD38" s="266"/>
      <c r="AE38" s="266"/>
      <c r="AF38" s="266"/>
      <c r="AG38" s="266"/>
      <c r="AH38" s="266"/>
    </row>
    <row r="39" spans="1:34" s="4" customFormat="1" hidden="1" x14ac:dyDescent="0.25">
      <c r="A39" s="12" t="s">
        <v>28</v>
      </c>
      <c r="B39"/>
      <c r="C39"/>
      <c r="D39"/>
      <c r="E39"/>
      <c r="F39" s="12">
        <f>'total energy by uses AMS2 '!H43</f>
        <v>3.2305785422</v>
      </c>
      <c r="G39" s="12">
        <f>'total energy by uses AMS2 '!I43</f>
        <v>53.771340570000007</v>
      </c>
      <c r="H39" s="12">
        <f>'total energy by uses AMS2 '!J43</f>
        <v>38.4361105893</v>
      </c>
      <c r="I39" s="12">
        <f>'total energy by uses AMS2 '!K43</f>
        <v>35.119147892013103</v>
      </c>
      <c r="J39" s="55">
        <f>'total energy by uses AMS2 '!L43</f>
        <v>130.5571775935131</v>
      </c>
      <c r="K39" s="210"/>
      <c r="L39" s="89">
        <f>'total energy by uses AMS2 '!N43</f>
        <v>2.5954014747714651</v>
      </c>
      <c r="M39" s="73">
        <f>'total energy by uses AMS2 '!O43</f>
        <v>56.156950231507288</v>
      </c>
      <c r="N39" s="73">
        <f>'total energy by uses AMS2 '!P43</f>
        <v>37.698500594308392</v>
      </c>
      <c r="O39" s="73">
        <f>'total energy by uses AMS2 '!Q43</f>
        <v>36.020964230112185</v>
      </c>
      <c r="P39" s="257">
        <f>'total energy by uses AMS2 '!R43</f>
        <v>132.47181653069933</v>
      </c>
      <c r="R39" s="117" t="s">
        <v>206</v>
      </c>
      <c r="S39" s="117">
        <f>'CO2 by uses AMS2'!B40</f>
        <v>12.5916298292</v>
      </c>
      <c r="T39" s="117">
        <f>'CO2 by uses AMS2'!C40</f>
        <v>162.1018333098811</v>
      </c>
      <c r="U39" s="117">
        <f>'CO2 by uses AMS2'!D40</f>
        <v>9.9182957829999996</v>
      </c>
      <c r="V39" s="117">
        <f>'CO2 by uses AMS2'!E40</f>
        <v>60.987784840801211</v>
      </c>
      <c r="W39" s="211">
        <f>'CO2 by uses AMS2'!F40</f>
        <v>16.02023535</v>
      </c>
      <c r="X39" s="142">
        <f>'CO2 by uses AMS2'!G40</f>
        <v>261.61977911288233</v>
      </c>
      <c r="Z39" s="265"/>
      <c r="AA39" s="8"/>
      <c r="AB39" s="8"/>
      <c r="AC39" s="8"/>
      <c r="AD39" s="266"/>
      <c r="AE39" s="266"/>
      <c r="AF39" s="266"/>
      <c r="AG39" s="266"/>
      <c r="AH39" s="266"/>
    </row>
    <row r="40" spans="1:34" s="4" customFormat="1" hidden="1" x14ac:dyDescent="0.25">
      <c r="A40" s="210"/>
      <c r="F40" s="210"/>
      <c r="G40" s="210"/>
      <c r="H40" s="210"/>
      <c r="I40" s="210"/>
      <c r="J40" s="210"/>
      <c r="K40" s="210"/>
      <c r="L40" s="264"/>
      <c r="M40" s="264"/>
      <c r="N40" s="264"/>
      <c r="O40" s="264"/>
      <c r="P40" s="264"/>
      <c r="R40" s="210"/>
      <c r="S40" s="210"/>
      <c r="T40" s="210"/>
      <c r="U40" s="210"/>
      <c r="V40" s="210"/>
      <c r="W40" s="210"/>
      <c r="X40" s="210"/>
      <c r="Z40" s="265"/>
      <c r="AA40" s="8"/>
      <c r="AB40" s="8"/>
      <c r="AC40" s="8"/>
      <c r="AD40" s="266"/>
      <c r="AE40" s="266"/>
      <c r="AF40" s="266"/>
      <c r="AG40" s="266"/>
      <c r="AH40" s="266"/>
    </row>
    <row r="41" spans="1:34" s="4" customFormat="1" x14ac:dyDescent="0.25">
      <c r="F41" s="140"/>
      <c r="I41" s="140"/>
      <c r="J41" s="140"/>
      <c r="K41" s="140"/>
      <c r="L41" s="140"/>
      <c r="M41" s="140"/>
      <c r="N41" s="140"/>
      <c r="O41" s="140"/>
      <c r="P41" s="140"/>
      <c r="R41" s="210"/>
      <c r="S41" s="210"/>
      <c r="T41" s="210"/>
      <c r="U41" s="210"/>
      <c r="V41" s="210"/>
      <c r="W41" s="210"/>
      <c r="X41" s="210"/>
      <c r="Z41" s="51"/>
      <c r="AA41" s="51"/>
      <c r="AB41" s="8"/>
      <c r="AC41" s="51"/>
      <c r="AD41" s="51"/>
      <c r="AE41" s="51"/>
      <c r="AF41" s="51"/>
      <c r="AG41" s="51"/>
      <c r="AH41" s="266"/>
    </row>
    <row r="42" spans="1:34" ht="31.5" x14ac:dyDescent="0.35">
      <c r="A42" s="113">
        <v>2030</v>
      </c>
      <c r="F42" s="5" t="s">
        <v>43</v>
      </c>
      <c r="G42" s="5" t="s">
        <v>44</v>
      </c>
      <c r="H42" s="5" t="s">
        <v>45</v>
      </c>
      <c r="I42" s="5" t="s">
        <v>46</v>
      </c>
      <c r="J42" s="52" t="s">
        <v>2</v>
      </c>
      <c r="K42" s="51"/>
      <c r="L42" s="255" t="s">
        <v>43</v>
      </c>
      <c r="M42" s="175" t="s">
        <v>333</v>
      </c>
      <c r="N42" s="175" t="s">
        <v>45</v>
      </c>
      <c r="O42" s="5" t="s">
        <v>46</v>
      </c>
      <c r="P42" s="231" t="s">
        <v>2</v>
      </c>
      <c r="R42" s="113"/>
      <c r="S42" s="267"/>
      <c r="T42" s="267"/>
      <c r="U42" s="267"/>
      <c r="V42" s="267"/>
      <c r="W42" s="267"/>
      <c r="X42" s="267"/>
      <c r="Z42" s="95"/>
      <c r="AA42" s="69"/>
      <c r="AC42" s="94"/>
      <c r="AD42" s="103"/>
      <c r="AE42" s="103"/>
      <c r="AF42" s="103"/>
      <c r="AG42" s="103"/>
      <c r="AH42" s="103"/>
    </row>
    <row r="43" spans="1:34" ht="21" x14ac:dyDescent="0.35">
      <c r="A43" s="112" t="s">
        <v>20</v>
      </c>
      <c r="F43" s="10">
        <f>'total energy by uses AMS2 '!H50</f>
        <v>0</v>
      </c>
      <c r="G43" s="10">
        <f>'total energy by uses AMS2 '!I50</f>
        <v>31.19904404</v>
      </c>
      <c r="H43" s="10">
        <f>'total energy by uses AMS2 '!J50</f>
        <v>2.2285559981</v>
      </c>
      <c r="I43" s="10">
        <f>'total energy by uses AMS2 '!K50</f>
        <v>0.54899457057729995</v>
      </c>
      <c r="J43" s="53">
        <f>'total energy by uses AMS2 '!L50</f>
        <v>33.976594608677303</v>
      </c>
      <c r="K43" s="263"/>
      <c r="L43" s="71">
        <f>'total energy by uses AMS2 '!N50</f>
        <v>0</v>
      </c>
      <c r="M43" s="70">
        <f>'total energy by uses AMS2 '!O50</f>
        <v>30.970396818953279</v>
      </c>
      <c r="N43" s="215">
        <f>'total energy by uses AMS2 '!P50</f>
        <v>3.1579242402183425</v>
      </c>
      <c r="O43" s="70">
        <f>'total energy by uses AMS2 '!Q50</f>
        <v>0.93047307809883106</v>
      </c>
      <c r="P43" s="256">
        <f>'total energy by uses AMS2 '!R50</f>
        <v>35.058794137270453</v>
      </c>
      <c r="R43" s="113">
        <v>2030</v>
      </c>
      <c r="S43" s="267" t="s">
        <v>43</v>
      </c>
      <c r="T43" s="267" t="s">
        <v>44</v>
      </c>
      <c r="U43" s="267" t="s">
        <v>45</v>
      </c>
      <c r="V43" s="267" t="s">
        <v>46</v>
      </c>
      <c r="W43" s="267" t="s">
        <v>205</v>
      </c>
      <c r="X43" s="268" t="s">
        <v>2</v>
      </c>
      <c r="Z43" s="95"/>
      <c r="AA43" s="91"/>
      <c r="AC43" s="90"/>
      <c r="AD43" s="103"/>
      <c r="AE43" s="103"/>
      <c r="AF43" s="103"/>
      <c r="AG43" s="103"/>
      <c r="AH43" s="103"/>
    </row>
    <row r="44" spans="1:34" x14ac:dyDescent="0.25">
      <c r="A44" s="110" t="s">
        <v>21</v>
      </c>
      <c r="B44" t="s">
        <v>92</v>
      </c>
      <c r="C44" t="s">
        <v>93</v>
      </c>
      <c r="D44" t="s">
        <v>94</v>
      </c>
      <c r="E44" t="s">
        <v>95</v>
      </c>
      <c r="F44" s="31">
        <f>'total energy by uses AMS2 '!H51</f>
        <v>0</v>
      </c>
      <c r="G44" s="31">
        <f>'total energy by uses AMS2 '!I51</f>
        <v>17.21028626</v>
      </c>
      <c r="H44" s="31">
        <f>'total energy by uses AMS2 '!J51</f>
        <v>0.5123460581</v>
      </c>
      <c r="I44" s="31">
        <f>'total energy by uses AMS2 '!K51</f>
        <v>8.0200877300000005E-5</v>
      </c>
      <c r="J44" s="54">
        <f>'total energy by uses AMS2 '!L51</f>
        <v>17.7227125189773</v>
      </c>
      <c r="K44" s="31"/>
      <c r="L44" s="253">
        <f>'total energy by uses AMS2 '!N51</f>
        <v>0</v>
      </c>
      <c r="M44" s="31">
        <f>'total energy by uses AMS2 '!O51</f>
        <v>16.148166008127777</v>
      </c>
      <c r="N44" s="31">
        <f>'total energy by uses AMS2 '!P51</f>
        <v>1.413352213342026</v>
      </c>
      <c r="O44" s="31">
        <f>'total energy by uses AMS2 '!Q51</f>
        <v>0</v>
      </c>
      <c r="P44" s="235">
        <f>'total energy by uses AMS2 '!R51</f>
        <v>17.561518221469804</v>
      </c>
      <c r="R44" s="114" t="s">
        <v>20</v>
      </c>
      <c r="S44" s="115">
        <f>'CO2 by uses AMS2'!B47</f>
        <v>0</v>
      </c>
      <c r="T44" s="115">
        <f>'CO2 by uses AMS2'!C47</f>
        <v>89.124957794265228</v>
      </c>
      <c r="U44" s="115">
        <f>'CO2 by uses AMS2'!D47</f>
        <v>0.51556168182693707</v>
      </c>
      <c r="V44" s="129">
        <f>'CO2 by uses AMS2'!E47</f>
        <v>0.80103287187389405</v>
      </c>
      <c r="W44" s="115">
        <f>'CO2 by uses AMS2'!F47</f>
        <v>0</v>
      </c>
      <c r="X44" s="116">
        <f>'CO2 by uses AMS2'!G47</f>
        <v>90.441552347966066</v>
      </c>
      <c r="Z44" s="95"/>
      <c r="AA44" s="91"/>
      <c r="AC44" s="90"/>
      <c r="AD44" s="103"/>
      <c r="AE44" s="103"/>
      <c r="AF44" s="103"/>
      <c r="AG44" s="103"/>
      <c r="AH44" s="103"/>
    </row>
    <row r="45" spans="1:34" x14ac:dyDescent="0.25">
      <c r="A45" s="111" t="s">
        <v>22</v>
      </c>
      <c r="B45" t="s">
        <v>96</v>
      </c>
      <c r="C45" t="s">
        <v>97</v>
      </c>
      <c r="D45" t="s">
        <v>98</v>
      </c>
      <c r="E45" t="s">
        <v>99</v>
      </c>
      <c r="F45" s="31">
        <f>'total energy by uses AMS2 '!H52</f>
        <v>0</v>
      </c>
      <c r="G45" s="31">
        <f>'total energy by uses AMS2 '!I52</f>
        <v>13.98875778</v>
      </c>
      <c r="H45" s="31">
        <f>'total energy by uses AMS2 '!J52</f>
        <v>1.7162099399999999</v>
      </c>
      <c r="I45" s="31">
        <f>'total energy by uses AMS2 '!K52</f>
        <v>0.54891436969999996</v>
      </c>
      <c r="J45" s="54">
        <f>'total energy by uses AMS2 '!L52</f>
        <v>16.253882089699999</v>
      </c>
      <c r="K45" s="31"/>
      <c r="L45" s="253">
        <f>'total energy by uses AMS2 '!N52</f>
        <v>0</v>
      </c>
      <c r="M45" s="31">
        <f>'total energy by uses AMS2 '!O52</f>
        <v>14.822230810825502</v>
      </c>
      <c r="N45" s="31">
        <f>'total energy by uses AMS2 '!P52</f>
        <v>1.7445720268763165</v>
      </c>
      <c r="O45" s="31">
        <f>'total energy by uses AMS2 '!Q52</f>
        <v>0.93047307809883106</v>
      </c>
      <c r="P45" s="235">
        <f>'total energy by uses AMS2 '!R52</f>
        <v>17.49727591580065</v>
      </c>
      <c r="R45" s="110" t="s">
        <v>21</v>
      </c>
      <c r="S45" s="31">
        <f>'CO2 by uses AMS2'!B48</f>
        <v>0</v>
      </c>
      <c r="T45" s="31">
        <f>'CO2 by uses AMS2'!C48</f>
        <v>50.219360082265233</v>
      </c>
      <c r="U45" s="31">
        <f>'CO2 by uses AMS2'!D48</f>
        <v>0.11852786989272002</v>
      </c>
      <c r="V45" s="31">
        <f>'CO2 by uses AMS2'!E48</f>
        <v>1.1672784589417009E-4</v>
      </c>
      <c r="W45" s="31">
        <f>'CO2 by uses AMS2'!F48</f>
        <v>0</v>
      </c>
      <c r="X45" s="54">
        <f>'CO2 by uses AMS2'!G48</f>
        <v>50.338004680003849</v>
      </c>
      <c r="Z45" s="95"/>
      <c r="AA45" s="69"/>
      <c r="AC45" s="94"/>
      <c r="AD45" s="103"/>
      <c r="AE45" s="103"/>
      <c r="AF45" s="103"/>
      <c r="AG45" s="103"/>
      <c r="AH45" s="103"/>
    </row>
    <row r="46" spans="1:34" x14ac:dyDescent="0.25">
      <c r="A46" s="112" t="s">
        <v>23</v>
      </c>
      <c r="B46" t="s">
        <v>100</v>
      </c>
      <c r="C46" t="s">
        <v>101</v>
      </c>
      <c r="D46" t="s">
        <v>102</v>
      </c>
      <c r="E46" t="s">
        <v>103</v>
      </c>
      <c r="F46" s="10">
        <f>'total energy by uses AMS2 '!H53</f>
        <v>0.1098348411</v>
      </c>
      <c r="G46" s="10">
        <f>'total energy by uses AMS2 '!I53</f>
        <v>2.1510942329999998</v>
      </c>
      <c r="H46" s="10">
        <f>'total energy by uses AMS2 '!J53</f>
        <v>12.258394600000001</v>
      </c>
      <c r="I46" s="10">
        <f>'total energy by uses AMS2 '!K53</f>
        <v>12.512100759999999</v>
      </c>
      <c r="J46" s="53">
        <f>'total energy by uses AMS2 '!L53</f>
        <v>27.0314244341</v>
      </c>
      <c r="K46" s="263"/>
      <c r="L46" s="71">
        <f>'total energy by uses AMS2 '!N53</f>
        <v>0</v>
      </c>
      <c r="M46" s="70">
        <f>'total energy by uses AMS2 '!O53</f>
        <v>1.746497298641001</v>
      </c>
      <c r="N46" s="70">
        <f>'total energy by uses AMS2 '!P53</f>
        <v>11.885627565252159</v>
      </c>
      <c r="O46" s="70">
        <f>'total energy by uses AMS2 '!Q53</f>
        <v>12.920389293566501</v>
      </c>
      <c r="P46" s="256">
        <f>'total energy by uses AMS2 '!R53</f>
        <v>26.552514157459662</v>
      </c>
      <c r="R46" s="111" t="s">
        <v>22</v>
      </c>
      <c r="S46" s="31">
        <f>'CO2 by uses AMS2'!B49</f>
        <v>0</v>
      </c>
      <c r="T46" s="31">
        <f>'CO2 by uses AMS2'!C49</f>
        <v>38.905597711999995</v>
      </c>
      <c r="U46" s="31">
        <f>'CO2 by uses AMS2'!D49</f>
        <v>0.39703381193421705</v>
      </c>
      <c r="V46" s="109">
        <f>'CO2 by uses AMS2'!E49</f>
        <v>0.80091614402799993</v>
      </c>
      <c r="W46" s="31">
        <f>'CO2 by uses AMS2'!F49</f>
        <v>0</v>
      </c>
      <c r="X46" s="54">
        <f>'CO2 by uses AMS2'!G49</f>
        <v>40.103547667962211</v>
      </c>
      <c r="Z46" s="95"/>
      <c r="AA46" s="69"/>
      <c r="AC46" s="94"/>
      <c r="AD46" s="103"/>
      <c r="AE46" s="103"/>
      <c r="AF46" s="103"/>
      <c r="AG46" s="103"/>
      <c r="AH46" s="103"/>
    </row>
    <row r="47" spans="1:34" x14ac:dyDescent="0.25">
      <c r="A47" s="112" t="s">
        <v>24</v>
      </c>
      <c r="B47" t="s">
        <v>104</v>
      </c>
      <c r="C47" t="s">
        <v>105</v>
      </c>
      <c r="D47" t="s">
        <v>106</v>
      </c>
      <c r="E47" t="s">
        <v>107</v>
      </c>
      <c r="F47" s="10">
        <f>'total energy by uses AMS2 '!H54</f>
        <v>0</v>
      </c>
      <c r="G47" s="10">
        <f>'total energy by uses AMS2 '!I54</f>
        <v>1.159183874</v>
      </c>
      <c r="H47" s="10">
        <f>'total energy by uses AMS2 '!J54</f>
        <v>11.86985868</v>
      </c>
      <c r="I47" s="10">
        <f>'total energy by uses AMS2 '!K54</f>
        <v>7.1431343920000003</v>
      </c>
      <c r="J47" s="53">
        <f>'total energy by uses AMS2 '!L54</f>
        <v>20.172176946</v>
      </c>
      <c r="K47" s="263"/>
      <c r="L47" s="71">
        <f>'total energy by uses AMS2 '!N54</f>
        <v>0</v>
      </c>
      <c r="M47" s="70">
        <f>'total energy by uses AMS2 '!O54</f>
        <v>0.60659804706016329</v>
      </c>
      <c r="N47" s="70">
        <f>'total energy by uses AMS2 '!P54</f>
        <v>11.711297347178387</v>
      </c>
      <c r="O47" s="70">
        <f>'total energy by uses AMS2 '!Q54</f>
        <v>6.7201836558834653</v>
      </c>
      <c r="P47" s="256">
        <f>'total energy by uses AMS2 '!R54</f>
        <v>19.038079050122015</v>
      </c>
      <c r="R47" s="114" t="s">
        <v>23</v>
      </c>
      <c r="S47" s="115">
        <f>'CO2 by uses AMS2'!B50</f>
        <v>0.33675362289999999</v>
      </c>
      <c r="T47" s="115">
        <f>'CO2 by uses AMS2'!C50</f>
        <v>6.2768610716827871</v>
      </c>
      <c r="U47" s="115">
        <f>'CO2 by uses AMS2'!D50</f>
        <v>2.8358984660302236</v>
      </c>
      <c r="V47" s="115">
        <f>'CO2 by uses AMS2'!E50</f>
        <v>18.210655774529894</v>
      </c>
      <c r="W47" s="115">
        <f>'CO2 by uses AMS2'!F50</f>
        <v>0</v>
      </c>
      <c r="X47" s="116">
        <f>'CO2 by uses AMS2'!G50</f>
        <v>27.660168935142906</v>
      </c>
      <c r="Z47" s="95"/>
      <c r="AA47" s="69"/>
      <c r="AC47" s="94"/>
      <c r="AD47" s="103"/>
      <c r="AE47" s="103"/>
      <c r="AF47" s="103"/>
      <c r="AG47" s="103"/>
      <c r="AH47" s="103"/>
    </row>
    <row r="48" spans="1:34" x14ac:dyDescent="0.25">
      <c r="A48" s="112" t="s">
        <v>25</v>
      </c>
      <c r="F48" s="10">
        <f>'total energy by uses AMS2 '!H55</f>
        <v>2.6902184354000003</v>
      </c>
      <c r="G48" s="10">
        <f>'total energy by uses AMS2 '!I55</f>
        <v>11.755499730999999</v>
      </c>
      <c r="H48" s="10">
        <f>'total energy by uses AMS2 '!J55</f>
        <v>10.504949312699999</v>
      </c>
      <c r="I48" s="10">
        <f>'total energy by uses AMS2 '!K55</f>
        <v>14.3269612762</v>
      </c>
      <c r="J48" s="53">
        <f>'total energy by uses AMS2 '!L55</f>
        <v>39.2776287553</v>
      </c>
      <c r="K48" s="263"/>
      <c r="L48" s="71">
        <f>'total energy by uses AMS2 '!N55</f>
        <v>2.1426447253399448</v>
      </c>
      <c r="M48" s="70">
        <f>'total energy by uses AMS2 '!O55</f>
        <v>11.725564982536302</v>
      </c>
      <c r="N48" s="70">
        <f>'total energy by uses AMS2 '!P55</f>
        <v>10.620285423333053</v>
      </c>
      <c r="O48" s="70">
        <f>'total energy by uses AMS2 '!Q55</f>
        <v>14.393881474621413</v>
      </c>
      <c r="P48" s="256">
        <f>'total energy by uses AMS2 '!R55</f>
        <v>38.882376605830714</v>
      </c>
      <c r="R48" s="114" t="s">
        <v>24</v>
      </c>
      <c r="S48" s="115">
        <f>'CO2 by uses AMS2'!B51</f>
        <v>0</v>
      </c>
      <c r="T48" s="115">
        <f>'CO2 by uses AMS2'!C51</f>
        <v>3.2239275407000001</v>
      </c>
      <c r="U48" s="115">
        <f>'CO2 by uses AMS2'!D51</f>
        <v>2.7460132522253389</v>
      </c>
      <c r="V48" s="115">
        <f>'CO2 by uses AMS2'!E51</f>
        <v>10.422484762</v>
      </c>
      <c r="W48" s="115">
        <f>'CO2 by uses AMS2'!F51</f>
        <v>0</v>
      </c>
      <c r="X48" s="116">
        <f>'CO2 by uses AMS2'!G51</f>
        <v>16.392425554925339</v>
      </c>
      <c r="Z48" s="95"/>
      <c r="AA48" s="91"/>
      <c r="AC48" s="90"/>
      <c r="AD48" s="103"/>
      <c r="AE48" s="103"/>
      <c r="AF48" s="103"/>
      <c r="AG48" s="103"/>
      <c r="AH48" s="103"/>
    </row>
    <row r="49" spans="1:45" x14ac:dyDescent="0.25">
      <c r="A49" s="111" t="s">
        <v>26</v>
      </c>
      <c r="B49" t="s">
        <v>108</v>
      </c>
      <c r="C49" t="s">
        <v>109</v>
      </c>
      <c r="D49" t="s">
        <v>110</v>
      </c>
      <c r="E49" t="s">
        <v>111</v>
      </c>
      <c r="F49" s="31">
        <f>'total energy by uses AMS2 '!H56</f>
        <v>2.201048128</v>
      </c>
      <c r="G49" s="31">
        <f>'total energy by uses AMS2 '!I56</f>
        <v>8.6745433599999995</v>
      </c>
      <c r="H49" s="31">
        <f>'total energy by uses AMS2 '!J56</f>
        <v>10.160706299999999</v>
      </c>
      <c r="I49" s="31">
        <f>'total energy by uses AMS2 '!K56</f>
        <v>12.52519464</v>
      </c>
      <c r="J49" s="54">
        <f>'total energy by uses AMS2 '!L56</f>
        <v>33.561492428000001</v>
      </c>
      <c r="K49" s="31"/>
      <c r="L49" s="253">
        <f>'total energy by uses AMS2 '!N56</f>
        <v>0</v>
      </c>
      <c r="M49" s="72">
        <f>'total energy by uses AMS2 '!O56</f>
        <v>0.91047471072988595</v>
      </c>
      <c r="N49" s="72">
        <f>'total energy by uses AMS2 '!P56</f>
        <v>9.8446264808181319</v>
      </c>
      <c r="O49" s="72">
        <f>'total energy by uses AMS2 '!Q56</f>
        <v>13.086893756357947</v>
      </c>
      <c r="P49" s="235">
        <f>'total energy by uses AMS2 '!R56</f>
        <v>23.841994947905967</v>
      </c>
      <c r="R49" s="114" t="s">
        <v>25</v>
      </c>
      <c r="S49" s="115">
        <f>'CO2 by uses AMS2'!B52</f>
        <v>10.760873739800001</v>
      </c>
      <c r="T49" s="115">
        <f>'CO2 by uses AMS2'!C52</f>
        <v>37.508919144838487</v>
      </c>
      <c r="U49" s="115">
        <f>'CO2 by uses AMS2'!D52</f>
        <v>2.430250502917501</v>
      </c>
      <c r="V49" s="115">
        <f>'CO2 by uses AMS2'!E52</f>
        <v>21.858956582674342</v>
      </c>
      <c r="W49" s="115">
        <f>'CO2 by uses AMS2'!F52</f>
        <v>17.11790216</v>
      </c>
      <c r="X49" s="116">
        <f>'CO2 by uses AMS2'!G52</f>
        <v>89.676902130230332</v>
      </c>
      <c r="Z49" s="95"/>
      <c r="AA49" s="91"/>
      <c r="AC49" s="90"/>
      <c r="AD49" s="103"/>
      <c r="AE49" s="103"/>
      <c r="AF49" s="103"/>
      <c r="AG49" s="103"/>
      <c r="AH49" s="103"/>
    </row>
    <row r="50" spans="1:45" x14ac:dyDescent="0.25">
      <c r="A50" s="111" t="s">
        <v>335</v>
      </c>
      <c r="F50" s="31">
        <f>'total energy by uses AMS2 '!H57</f>
        <v>0.4891703074</v>
      </c>
      <c r="G50" s="31">
        <f>'total energy by uses AMS2 '!I57</f>
        <v>1.2210702609999999</v>
      </c>
      <c r="H50" s="31">
        <f>'total energy by uses AMS2 '!J57</f>
        <v>0</v>
      </c>
      <c r="I50" s="31">
        <f>'total energy by uses AMS2 '!K57</f>
        <v>1.5243135400000001</v>
      </c>
      <c r="J50" s="54">
        <f>'total energy by uses AMS2 '!L57</f>
        <v>3.2345541084000002</v>
      </c>
      <c r="K50" s="31"/>
      <c r="L50" s="54">
        <f>'total energy by uses AMS2 '!N57</f>
        <v>2.1404310060694471</v>
      </c>
      <c r="M50" s="31">
        <f>'total energy by uses AMS2 '!O57</f>
        <v>8.5269295194929953</v>
      </c>
      <c r="N50" s="31">
        <f>'total energy by uses AMS2 '!P57</f>
        <v>0</v>
      </c>
      <c r="O50" s="31">
        <f>'total energy by uses AMS2 '!Q57</f>
        <v>0.8229018967474041</v>
      </c>
      <c r="P50" s="235">
        <f>'total energy by uses AMS2 '!R57</f>
        <v>11.490262422309845</v>
      </c>
      <c r="R50" s="111" t="s">
        <v>26</v>
      </c>
      <c r="S50" s="31">
        <f>'CO2 by uses AMS2'!B53</f>
        <v>10.760873739800001</v>
      </c>
      <c r="T50" s="31">
        <f>'CO2 by uses AMS2'!C53</f>
        <v>32.336195311838487</v>
      </c>
      <c r="U50" s="31">
        <f>'CO2 by uses AMS2'!D53</f>
        <v>2.3506121600909817</v>
      </c>
      <c r="V50" s="31">
        <f>'CO2 by uses AMS2'!E53</f>
        <v>21.454127202674343</v>
      </c>
      <c r="W50" s="31">
        <f>'CO2 by uses AMS2'!F53</f>
        <v>17.11790216</v>
      </c>
      <c r="X50" s="54">
        <f>'CO2 by uses AMS2'!G53</f>
        <v>84.019710574403803</v>
      </c>
      <c r="Z50" s="95"/>
      <c r="AA50" s="98"/>
      <c r="AC50" s="96"/>
      <c r="AD50" s="103"/>
      <c r="AE50" s="103"/>
      <c r="AF50" s="103"/>
      <c r="AG50" s="103"/>
      <c r="AH50" s="103"/>
    </row>
    <row r="51" spans="1:45" x14ac:dyDescent="0.25">
      <c r="A51" s="111" t="s">
        <v>27</v>
      </c>
      <c r="B51" t="s">
        <v>112</v>
      </c>
      <c r="C51" t="s">
        <v>113</v>
      </c>
      <c r="D51" t="s">
        <v>114</v>
      </c>
      <c r="E51" t="s">
        <v>115</v>
      </c>
      <c r="F51" s="31">
        <f>'total energy by uses AMS2 '!H58</f>
        <v>0</v>
      </c>
      <c r="G51" s="31">
        <f>'total energy by uses AMS2 '!I58</f>
        <v>1.8598861099999999</v>
      </c>
      <c r="H51" s="31">
        <f>'total energy by uses AMS2 '!J58</f>
        <v>0.34424301270000002</v>
      </c>
      <c r="I51" s="31">
        <f>'total energy by uses AMS2 '!K58</f>
        <v>0.27745309620000003</v>
      </c>
      <c r="J51" s="54">
        <f>'total energy by uses AMS2 '!L58</f>
        <v>2.4815822188999999</v>
      </c>
      <c r="K51" s="31"/>
      <c r="L51" s="253">
        <f>'total energy by uses AMS2 '!N58</f>
        <v>2.2137192704974398E-3</v>
      </c>
      <c r="M51" s="72">
        <f>'total energy by uses AMS2 '!O58</f>
        <v>2.28816075231342</v>
      </c>
      <c r="N51" s="72">
        <f>'total energy by uses AMS2 '!P58</f>
        <v>0.77565894251492096</v>
      </c>
      <c r="O51" s="72">
        <f>'total energy by uses AMS2 '!Q58</f>
        <v>0.48408582151606211</v>
      </c>
      <c r="P51" s="235">
        <f>'total energy by uses AMS2 '!R58</f>
        <v>3.5501192356149009</v>
      </c>
      <c r="R51" s="111" t="s">
        <v>27</v>
      </c>
      <c r="S51" s="31">
        <f>'CO2 by uses AMS2'!B54</f>
        <v>0</v>
      </c>
      <c r="T51" s="31">
        <f>'CO2 by uses AMS2'!C54</f>
        <v>5.172723833</v>
      </c>
      <c r="U51" s="31">
        <f>'CO2 by uses AMS2'!D54</f>
        <v>7.9638342826519298E-2</v>
      </c>
      <c r="V51" s="31">
        <f>'CO2 by uses AMS2'!E54</f>
        <v>0.40482938000000002</v>
      </c>
      <c r="W51" s="31">
        <f>'CO2 by uses AMS2'!F54</f>
        <v>0</v>
      </c>
      <c r="X51" s="54">
        <f>'CO2 by uses AMS2'!G54</f>
        <v>5.6571915558265191</v>
      </c>
      <c r="Z51" s="95"/>
      <c r="AD51" s="103"/>
      <c r="AE51" s="103"/>
      <c r="AF51" s="103"/>
      <c r="AG51" s="103"/>
      <c r="AH51" s="103"/>
    </row>
    <row r="52" spans="1:45" x14ac:dyDescent="0.25">
      <c r="A52" s="12" t="s">
        <v>28</v>
      </c>
      <c r="F52" s="12">
        <f>'total energy by uses AMS2 '!H59</f>
        <v>2.8000532765000004</v>
      </c>
      <c r="G52" s="12">
        <f>'total energy by uses AMS2 '!I59</f>
        <v>46.264821877999999</v>
      </c>
      <c r="H52" s="12">
        <f>'total energy by uses AMS2 '!J59</f>
        <v>36.861758590800001</v>
      </c>
      <c r="I52" s="12">
        <f>'total energy by uses AMS2 '!K59</f>
        <v>34.531190998777298</v>
      </c>
      <c r="J52" s="55">
        <f>'total energy by uses AMS2 '!L59</f>
        <v>120.4578247440773</v>
      </c>
      <c r="K52" s="210"/>
      <c r="L52" s="89">
        <f>'total energy by uses AMS2 '!N59</f>
        <v>2.1426447253399448</v>
      </c>
      <c r="M52" s="73">
        <f>'total energy by uses AMS2 '!O59</f>
        <v>45.049057147190737</v>
      </c>
      <c r="N52" s="73">
        <f>'total energy by uses AMS2 '!P59</f>
        <v>37.375134575981939</v>
      </c>
      <c r="O52" s="73">
        <f>'total energy by uses AMS2 '!Q59</f>
        <v>34.964927502170212</v>
      </c>
      <c r="P52" s="257">
        <f>'total energy by uses AMS2 '!R59</f>
        <v>119.53176395068283</v>
      </c>
      <c r="R52" s="117" t="s">
        <v>206</v>
      </c>
      <c r="S52" s="117">
        <f>'CO2 by uses AMS2'!B55</f>
        <v>11.097627362700001</v>
      </c>
      <c r="T52" s="117">
        <f>'CO2 by uses AMS2'!C55</f>
        <v>136.13466555148651</v>
      </c>
      <c r="U52" s="117">
        <f>'CO2 by uses AMS2'!D55</f>
        <v>8.5277239030000018</v>
      </c>
      <c r="V52" s="117">
        <f>'CO2 by uses AMS2'!E55</f>
        <v>51.293129991078125</v>
      </c>
      <c r="W52" s="211">
        <f>'CO2 by uses AMS2'!F55</f>
        <v>17.11790216</v>
      </c>
      <c r="X52" s="142">
        <f>'CO2 by uses AMS2'!G55</f>
        <v>224.17104896826464</v>
      </c>
    </row>
    <row r="53" spans="1:4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R53" s="4"/>
      <c r="S53" s="4"/>
      <c r="T53" s="4"/>
      <c r="U53" s="4"/>
      <c r="V53" s="4"/>
      <c r="W53" s="4"/>
      <c r="X53" s="4"/>
    </row>
    <row r="54" spans="1:45" ht="31.5" x14ac:dyDescent="0.35">
      <c r="A54" s="113">
        <v>2050</v>
      </c>
      <c r="F54" s="5" t="s">
        <v>43</v>
      </c>
      <c r="G54" s="5" t="s">
        <v>44</v>
      </c>
      <c r="H54" s="5" t="s">
        <v>45</v>
      </c>
      <c r="I54" s="5" t="s">
        <v>46</v>
      </c>
      <c r="J54" s="52" t="s">
        <v>2</v>
      </c>
      <c r="K54" s="51"/>
      <c r="L54" s="255" t="s">
        <v>43</v>
      </c>
      <c r="M54" s="175" t="s">
        <v>333</v>
      </c>
      <c r="N54" s="175" t="s">
        <v>45</v>
      </c>
      <c r="O54" s="5" t="s">
        <v>46</v>
      </c>
      <c r="P54" s="231" t="s">
        <v>2</v>
      </c>
      <c r="R54" s="4"/>
      <c r="S54" s="4"/>
      <c r="T54" s="4"/>
      <c r="U54" s="4"/>
      <c r="V54" s="4"/>
      <c r="W54" s="4"/>
      <c r="X54" s="4"/>
    </row>
    <row r="55" spans="1:45" ht="21" x14ac:dyDescent="0.35">
      <c r="A55" s="112" t="s">
        <v>20</v>
      </c>
      <c r="F55" s="10">
        <f>'total energy by uses AMS2 '!H82</f>
        <v>0</v>
      </c>
      <c r="G55" s="10">
        <f>'total energy by uses AMS2 '!I82</f>
        <v>6.5651178730000002</v>
      </c>
      <c r="H55" s="10">
        <f>'total energy by uses AMS2 '!J82</f>
        <v>6.481612159</v>
      </c>
      <c r="I55" s="10">
        <f>'total energy by uses AMS2 '!K82</f>
        <v>3.4797359486948998</v>
      </c>
      <c r="J55" s="53">
        <f>'total energy by uses AMS2 '!L82</f>
        <v>16.526465980694898</v>
      </c>
      <c r="K55" s="263"/>
      <c r="L55" s="71">
        <f>'total energy by uses AMS2 '!N82</f>
        <v>0</v>
      </c>
      <c r="M55" s="70">
        <f>'total energy by uses AMS2 '!O82</f>
        <v>5.1489285075744249</v>
      </c>
      <c r="N55" s="215">
        <f>'total energy by uses AMS2 '!P82</f>
        <v>8.1773954821011205</v>
      </c>
      <c r="O55" s="70">
        <f>'total energy by uses AMS2 '!Q82</f>
        <v>3.6028639370370201</v>
      </c>
      <c r="P55" s="256">
        <f>'total energy by uses AMS2 '!R82</f>
        <v>16.929187926712565</v>
      </c>
      <c r="R55" s="113">
        <v>2050</v>
      </c>
      <c r="S55" s="267" t="s">
        <v>43</v>
      </c>
      <c r="T55" s="267" t="s">
        <v>44</v>
      </c>
      <c r="U55" s="267" t="s">
        <v>45</v>
      </c>
      <c r="V55" s="267" t="s">
        <v>46</v>
      </c>
      <c r="W55" s="267" t="s">
        <v>205</v>
      </c>
      <c r="X55" s="268" t="s">
        <v>2</v>
      </c>
      <c r="AA55" s="59">
        <f>800000/23</f>
        <v>34782.608695652176</v>
      </c>
    </row>
    <row r="56" spans="1:45" s="59" customFormat="1" x14ac:dyDescent="0.25">
      <c r="A56" s="110" t="s">
        <v>21</v>
      </c>
      <c r="B56" t="s">
        <v>92</v>
      </c>
      <c r="C56" t="s">
        <v>93</v>
      </c>
      <c r="D56" t="s">
        <v>94</v>
      </c>
      <c r="E56" t="s">
        <v>95</v>
      </c>
      <c r="F56" s="31">
        <f>'total energy by uses AMS2 '!H83</f>
        <v>0</v>
      </c>
      <c r="G56" s="31">
        <f>'total energy by uses AMS2 '!I83</f>
        <v>2.6795648220000001</v>
      </c>
      <c r="H56" s="31">
        <f>'total energy by uses AMS2 '!J83</f>
        <v>2.935730951</v>
      </c>
      <c r="I56" s="31">
        <f>'total energy by uses AMS2 '!K83</f>
        <v>2.1757694900000001E-5</v>
      </c>
      <c r="J56" s="212">
        <f>'total energy by uses AMS2 '!L83</f>
        <v>5.6153175306948997</v>
      </c>
      <c r="K56" s="109"/>
      <c r="L56" s="253">
        <f>'total energy by uses AMS2 '!N83</f>
        <v>0</v>
      </c>
      <c r="M56" s="31">
        <f>'total energy by uses AMS2 '!O83</f>
        <v>1.2436375018724442</v>
      </c>
      <c r="N56" s="31">
        <f>'total energy by uses AMS2 '!P83</f>
        <v>4.4560467145826026</v>
      </c>
      <c r="O56" s="31">
        <f>'total energy by uses AMS2 '!Q83</f>
        <v>0</v>
      </c>
      <c r="P56" s="235">
        <f>'total energy by uses AMS2 '!R83</f>
        <v>5.6996842164550472</v>
      </c>
      <c r="Q56" s="8"/>
      <c r="R56" s="114" t="s">
        <v>20</v>
      </c>
      <c r="S56" s="115">
        <f>'CO2 by uses AMS2'!B77</f>
        <v>0.16985003969999998</v>
      </c>
      <c r="T56" s="115">
        <f>'CO2 by uses AMS2'!C77</f>
        <v>4.3526223395612789</v>
      </c>
      <c r="U56" s="115">
        <f>'CO2 by uses AMS2'!D77</f>
        <v>0.18331538768482364</v>
      </c>
      <c r="V56" s="129">
        <f>'CO2 by uses AMS2'!E77</f>
        <v>0.27942299554821248</v>
      </c>
      <c r="W56" s="115">
        <f>'CO2 by uses AMS2'!F77</f>
        <v>0</v>
      </c>
      <c r="X56" s="116">
        <f>'CO2 by uses AMS2'!G77</f>
        <v>4.9852107624943143</v>
      </c>
      <c r="Y56" s="4"/>
      <c r="AA56" s="59">
        <f>700000/23</f>
        <v>30434.782608695652</v>
      </c>
      <c r="AI56"/>
      <c r="AJ56"/>
      <c r="AK56"/>
      <c r="AL56"/>
      <c r="AM56"/>
      <c r="AN56"/>
      <c r="AO56"/>
      <c r="AP56"/>
      <c r="AQ56"/>
      <c r="AR56"/>
      <c r="AS56"/>
    </row>
    <row r="57" spans="1:45" s="59" customFormat="1" x14ac:dyDescent="0.25">
      <c r="A57" s="111" t="s">
        <v>22</v>
      </c>
      <c r="B57" t="s">
        <v>96</v>
      </c>
      <c r="C57" t="s">
        <v>97</v>
      </c>
      <c r="D57" t="s">
        <v>98</v>
      </c>
      <c r="E57" t="s">
        <v>99</v>
      </c>
      <c r="F57" s="31">
        <f>'total energy by uses AMS2 '!H84</f>
        <v>0</v>
      </c>
      <c r="G57" s="31">
        <f>'total energy by uses AMS2 '!I84</f>
        <v>3.885553051</v>
      </c>
      <c r="H57" s="31">
        <f>'total energy by uses AMS2 '!J84</f>
        <v>3.545881208</v>
      </c>
      <c r="I57" s="31">
        <f>'total energy by uses AMS2 '!K84</f>
        <v>3.4797141909999998</v>
      </c>
      <c r="J57" s="54">
        <f>'total energy by uses AMS2 '!L84</f>
        <v>10.911148449999999</v>
      </c>
      <c r="K57" s="31"/>
      <c r="L57" s="253">
        <f>'total energy by uses AMS2 '!N84</f>
        <v>0</v>
      </c>
      <c r="M57" s="31">
        <f>'total energy by uses AMS2 '!O84</f>
        <v>3.9052910057019807</v>
      </c>
      <c r="N57" s="31">
        <f>'total energy by uses AMS2 '!P84</f>
        <v>3.721348767518518</v>
      </c>
      <c r="O57" s="31">
        <f>'total energy by uses AMS2 '!Q84</f>
        <v>3.6028639370370201</v>
      </c>
      <c r="P57" s="235">
        <f>'total energy by uses AMS2 '!R84</f>
        <v>11.229503710257518</v>
      </c>
      <c r="Q57" s="8"/>
      <c r="R57" s="110" t="s">
        <v>21</v>
      </c>
      <c r="S57" s="31">
        <f>'CO2 by uses AMS2'!B78</f>
        <v>0.16985003969999998</v>
      </c>
      <c r="T57" s="31">
        <f>'CO2 by uses AMS2'!C78</f>
        <v>1.8272231779032793</v>
      </c>
      <c r="U57" s="31">
        <f>'CO2 by uses AMS2'!D78</f>
        <v>8.302944456089309E-2</v>
      </c>
      <c r="V57" s="31">
        <f>'CO2 by uses AMS2'!E78</f>
        <v>1.7427763124278479E-6</v>
      </c>
      <c r="W57" s="31">
        <f>'CO2 by uses AMS2'!F78</f>
        <v>0</v>
      </c>
      <c r="X57" s="54">
        <f>'CO2 by uses AMS2'!G78</f>
        <v>2.0801044049404851</v>
      </c>
      <c r="Y57" s="4"/>
      <c r="AI57"/>
      <c r="AJ57"/>
      <c r="AK57"/>
      <c r="AL57"/>
      <c r="AM57"/>
      <c r="AN57"/>
      <c r="AO57"/>
      <c r="AP57"/>
      <c r="AQ57"/>
      <c r="AR57"/>
      <c r="AS57"/>
    </row>
    <row r="58" spans="1:45" s="59" customFormat="1" x14ac:dyDescent="0.25">
      <c r="A58" s="112" t="s">
        <v>23</v>
      </c>
      <c r="B58" t="s">
        <v>100</v>
      </c>
      <c r="C58" t="s">
        <v>101</v>
      </c>
      <c r="D58" t="s">
        <v>102</v>
      </c>
      <c r="E58" t="s">
        <v>103</v>
      </c>
      <c r="F58" s="10">
        <f>'total energy by uses AMS2 '!H85</f>
        <v>5.53979255E-2</v>
      </c>
      <c r="G58" s="10">
        <f>'total energy by uses AMS2 '!I85</f>
        <v>0.66641947899999998</v>
      </c>
      <c r="H58" s="10">
        <f>'total energy by uses AMS2 '!J85</f>
        <v>11.655088429999999</v>
      </c>
      <c r="I58" s="10">
        <f>'total energy by uses AMS2 '!K85</f>
        <v>9.9309582279999997</v>
      </c>
      <c r="J58" s="53">
        <f>'total energy by uses AMS2 '!L85</f>
        <v>22.307864062499998</v>
      </c>
      <c r="K58" s="263"/>
      <c r="L58" s="71">
        <f>'total energy by uses AMS2 '!N85</f>
        <v>0</v>
      </c>
      <c r="M58" s="70">
        <f>'total energy by uses AMS2 '!O85</f>
        <v>0.16812387266585074</v>
      </c>
      <c r="N58" s="70">
        <f>'total energy by uses AMS2 '!P85</f>
        <v>11.1263428965709</v>
      </c>
      <c r="O58" s="70">
        <f>'total energy by uses AMS2 '!Q85</f>
        <v>9.9082203342956312</v>
      </c>
      <c r="P58" s="256">
        <f>'total energy by uses AMS2 '!R85</f>
        <v>21.202687103532384</v>
      </c>
      <c r="Q58" s="8"/>
      <c r="R58" s="111" t="s">
        <v>22</v>
      </c>
      <c r="S58" s="31">
        <f>'CO2 by uses AMS2'!B79</f>
        <v>0</v>
      </c>
      <c r="T58" s="31">
        <f>'CO2 by uses AMS2'!C79</f>
        <v>2.525399161658</v>
      </c>
      <c r="U58" s="31">
        <f>'CO2 by uses AMS2'!D79</f>
        <v>0.10028594312393056</v>
      </c>
      <c r="V58" s="109">
        <f>'CO2 by uses AMS2'!E79</f>
        <v>0.27942125277190005</v>
      </c>
      <c r="W58" s="31">
        <f>'CO2 by uses AMS2'!F79</f>
        <v>0</v>
      </c>
      <c r="X58" s="54">
        <f>'CO2 by uses AMS2'!G79</f>
        <v>2.9051063575538305</v>
      </c>
      <c r="Y58" s="4"/>
      <c r="Z58" s="59">
        <f>3.4/23</f>
        <v>0.14782608695652175</v>
      </c>
      <c r="AI58"/>
      <c r="AJ58"/>
      <c r="AK58"/>
      <c r="AL58"/>
      <c r="AM58"/>
      <c r="AN58"/>
      <c r="AO58"/>
      <c r="AP58"/>
      <c r="AQ58"/>
      <c r="AR58"/>
      <c r="AS58"/>
    </row>
    <row r="59" spans="1:45" s="59" customFormat="1" x14ac:dyDescent="0.25">
      <c r="A59" s="112" t="s">
        <v>24</v>
      </c>
      <c r="B59" t="s">
        <v>104</v>
      </c>
      <c r="C59" t="s">
        <v>105</v>
      </c>
      <c r="D59" t="s">
        <v>106</v>
      </c>
      <c r="E59" t="s">
        <v>107</v>
      </c>
      <c r="F59" s="10">
        <f>'total energy by uses AMS2 '!H86</f>
        <v>0</v>
      </c>
      <c r="G59" s="10">
        <f>'total energy by uses AMS2 '!I86</f>
        <v>0.19545238379999999</v>
      </c>
      <c r="H59" s="10">
        <f>'total energy by uses AMS2 '!J86</f>
        <v>11.26769251</v>
      </c>
      <c r="I59" s="10">
        <f>'total energy by uses AMS2 '!K86</f>
        <v>3.5776961759999999</v>
      </c>
      <c r="J59" s="53">
        <f>'total energy by uses AMS2 '!L86</f>
        <v>15.040841069799999</v>
      </c>
      <c r="K59" s="263"/>
      <c r="L59" s="71">
        <f>'total energy by uses AMS2 '!N86</f>
        <v>0</v>
      </c>
      <c r="M59" s="70">
        <f>'total energy by uses AMS2 '!O86</f>
        <v>4.3808247608083023E-2</v>
      </c>
      <c r="N59" s="70">
        <f>'total energy by uses AMS2 '!P86</f>
        <v>9.9325738092989031</v>
      </c>
      <c r="O59" s="70">
        <f>'total energy by uses AMS2 '!Q86</f>
        <v>4.4901348145016229</v>
      </c>
      <c r="P59" s="256">
        <f>'total energy by uses AMS2 '!R86</f>
        <v>14.46651687140861</v>
      </c>
      <c r="Q59" s="8"/>
      <c r="R59" s="114" t="s">
        <v>23</v>
      </c>
      <c r="S59" s="115">
        <f>'CO2 by uses AMS2'!B80</f>
        <v>0.16985003969999998</v>
      </c>
      <c r="T59" s="115">
        <f>'CO2 by uses AMS2'!C80</f>
        <v>0.45443838799396941</v>
      </c>
      <c r="U59" s="115">
        <f>'CO2 by uses AMS2'!D80</f>
        <v>0.32963358523074388</v>
      </c>
      <c r="V59" s="115">
        <f>'CO2 by uses AMS2'!E80</f>
        <v>0.79546288515466002</v>
      </c>
      <c r="W59" s="115">
        <f>'CO2 by uses AMS2'!F80</f>
        <v>0</v>
      </c>
      <c r="X59" s="116">
        <f>'CO2 by uses AMS2'!G80</f>
        <v>1.7493848980793731</v>
      </c>
      <c r="Y59" s="4"/>
      <c r="Z59" s="59">
        <f>4/23</f>
        <v>0.17391304347826086</v>
      </c>
      <c r="AI59"/>
      <c r="AJ59"/>
      <c r="AK59"/>
      <c r="AL59"/>
      <c r="AM59"/>
      <c r="AN59"/>
      <c r="AO59"/>
      <c r="AP59"/>
      <c r="AQ59"/>
      <c r="AR59"/>
      <c r="AS59"/>
    </row>
    <row r="60" spans="1:45" s="59" customFormat="1" x14ac:dyDescent="0.25">
      <c r="A60" s="112" t="s">
        <v>25</v>
      </c>
      <c r="B60"/>
      <c r="C60"/>
      <c r="D60"/>
      <c r="E60"/>
      <c r="F60" s="10">
        <f>'total energy by uses AMS2 '!H87</f>
        <v>0.99532488480000003</v>
      </c>
      <c r="G60" s="10">
        <f>'total energy by uses AMS2 '!I87</f>
        <v>3.1397022119</v>
      </c>
      <c r="H60" s="10">
        <f>'total energy by uses AMS2 '!J87</f>
        <v>16.475074956299999</v>
      </c>
      <c r="I60" s="10">
        <f>'total energy by uses AMS2 '!K87</f>
        <v>7.6690345938000002</v>
      </c>
      <c r="J60" s="53">
        <f>'total energy by uses AMS2 '!L87</f>
        <v>28.279136646799998</v>
      </c>
      <c r="K60" s="263"/>
      <c r="L60" s="71">
        <f>'total energy by uses AMS2 '!N87</f>
        <v>0.74697394369004599</v>
      </c>
      <c r="M60" s="70">
        <f>'total energy by uses AMS2 '!O87</f>
        <v>3.1558487374952491</v>
      </c>
      <c r="N60" s="70">
        <f>'total energy by uses AMS2 '!P87</f>
        <v>16.401040248981509</v>
      </c>
      <c r="O60" s="70">
        <f>'total energy by uses AMS2 '!Q87</f>
        <v>7.8092141687310956</v>
      </c>
      <c r="P60" s="256">
        <f>'total energy by uses AMS2 '!R87</f>
        <v>28.1130770988979</v>
      </c>
      <c r="Q60" s="8"/>
      <c r="R60" s="114" t="s">
        <v>24</v>
      </c>
      <c r="S60" s="115">
        <f>'CO2 by uses AMS2'!B81</f>
        <v>0</v>
      </c>
      <c r="T60" s="115">
        <f>'CO2 by uses AMS2'!C81</f>
        <v>0.12703346976899998</v>
      </c>
      <c r="U60" s="115">
        <f>'CO2 by uses AMS2'!D81</f>
        <v>0.3186771084283313</v>
      </c>
      <c r="V60" s="115">
        <f>'CO2 by uses AMS2'!E81</f>
        <v>0.28728921185999995</v>
      </c>
      <c r="W60" s="115">
        <f>'CO2 by uses AMS2'!F81</f>
        <v>0</v>
      </c>
      <c r="X60" s="116">
        <f>'CO2 by uses AMS2'!G81</f>
        <v>0.73299979005733129</v>
      </c>
      <c r="Y60" s="4"/>
      <c r="AI60"/>
      <c r="AJ60"/>
      <c r="AK60"/>
      <c r="AL60"/>
      <c r="AM60"/>
      <c r="AN60"/>
      <c r="AO60"/>
      <c r="AP60"/>
      <c r="AQ60"/>
      <c r="AR60"/>
      <c r="AS60"/>
    </row>
    <row r="61" spans="1:45" s="59" customFormat="1" x14ac:dyDescent="0.25">
      <c r="A61" s="111" t="s">
        <v>26</v>
      </c>
      <c r="B61" t="s">
        <v>108</v>
      </c>
      <c r="C61" t="s">
        <v>109</v>
      </c>
      <c r="D61" t="s">
        <v>110</v>
      </c>
      <c r="E61" t="s">
        <v>111</v>
      </c>
      <c r="F61" s="31">
        <f>'total energy by uses AMS2 '!H88</f>
        <v>0.81881279070000001</v>
      </c>
      <c r="G61" s="31">
        <f>'total energy by uses AMS2 '!I88</f>
        <v>1.8113230090000001</v>
      </c>
      <c r="H61" s="31">
        <f>'total energy by uses AMS2 '!J88</f>
        <v>16.28308586</v>
      </c>
      <c r="I61" s="31">
        <f>'total energy by uses AMS2 '!K88</f>
        <v>6.6578798109999999</v>
      </c>
      <c r="J61" s="54">
        <f>'total energy by uses AMS2 '!L88</f>
        <v>25.5711014707</v>
      </c>
      <c r="K61" s="31"/>
      <c r="L61" s="253">
        <f>'total energy by uses AMS2 '!N88</f>
        <v>0</v>
      </c>
      <c r="M61" s="72">
        <f>'total energy by uses AMS2 '!O88</f>
        <v>0</v>
      </c>
      <c r="N61" s="72">
        <f>'total energy by uses AMS2 '!P88</f>
        <v>15.692222796920932</v>
      </c>
      <c r="O61" s="72">
        <f>'total energy by uses AMS2 '!Q88</f>
        <v>5.5287703484439756</v>
      </c>
      <c r="P61" s="235">
        <f>'total energy by uses AMS2 '!R88</f>
        <v>21.220993145364908</v>
      </c>
      <c r="Q61" s="8"/>
      <c r="R61" s="114" t="s">
        <v>25</v>
      </c>
      <c r="S61" s="115">
        <f>'CO2 by uses AMS2'!B82</f>
        <v>3.9812995392800001</v>
      </c>
      <c r="T61" s="115">
        <f>'CO2 by uses AMS2'!C82</f>
        <v>2.3011581914699999</v>
      </c>
      <c r="U61" s="115">
        <f>'CO2 by uses AMS2'!D82</f>
        <v>0.46595425314936118</v>
      </c>
      <c r="V61" s="115">
        <f>'CO2 by uses AMS2'!E82</f>
        <v>0.6255398680669404</v>
      </c>
      <c r="W61" s="115">
        <f>'CO2 by uses AMS2'!F82</f>
        <v>23.278839350000002</v>
      </c>
      <c r="X61" s="116">
        <f>'CO2 by uses AMS2'!G82</f>
        <v>30.652791201966302</v>
      </c>
      <c r="Y61" s="4"/>
      <c r="AI61"/>
      <c r="AJ61"/>
      <c r="AK61"/>
      <c r="AL61"/>
      <c r="AM61"/>
      <c r="AN61"/>
      <c r="AO61"/>
      <c r="AP61"/>
      <c r="AQ61"/>
      <c r="AR61"/>
      <c r="AS61"/>
    </row>
    <row r="62" spans="1:45" x14ac:dyDescent="0.25">
      <c r="A62" s="111" t="s">
        <v>335</v>
      </c>
      <c r="F62" s="31">
        <f>'total energy by uses AMS2 '!H89</f>
        <v>0.17651209409999999</v>
      </c>
      <c r="G62" s="31">
        <f>'total energy by uses AMS2 '!I89</f>
        <v>0.54320839190000003</v>
      </c>
      <c r="H62" s="31">
        <f>'total energy by uses AMS2 '!J89</f>
        <v>0</v>
      </c>
      <c r="I62" s="31">
        <f>'total energy by uses AMS2 '!K89</f>
        <v>0.85876080830000001</v>
      </c>
      <c r="J62" s="54">
        <f>'total energy by uses AMS2 '!L89</f>
        <v>1.5784812942999999</v>
      </c>
      <c r="K62" s="31"/>
      <c r="L62" s="54">
        <f>'total energy by uses AMS2 '!N89</f>
        <v>0.74476022441954859</v>
      </c>
      <c r="M62" s="31">
        <f>'total energy by uses AMS2 '!O89</f>
        <v>3.1558487374952491</v>
      </c>
      <c r="N62" s="31">
        <f>'total energy by uses AMS2 '!P89</f>
        <v>0</v>
      </c>
      <c r="O62" s="31">
        <f>'total energy by uses AMS2 '!Q89</f>
        <v>1.5795656120681323</v>
      </c>
      <c r="P62" s="235">
        <f>'total energy by uses AMS2 '!R89</f>
        <v>5.4801745739829304</v>
      </c>
      <c r="R62" s="111" t="s">
        <v>26</v>
      </c>
      <c r="S62" s="31">
        <f>'CO2 by uses AMS2'!B83</f>
        <v>3.9812995392800001</v>
      </c>
      <c r="T62" s="31">
        <f>'CO2 by uses AMS2'!C83</f>
        <v>1.79083966507</v>
      </c>
      <c r="U62" s="31">
        <f>'CO2 by uses AMS2'!D83</f>
        <v>0.46052434547266929</v>
      </c>
      <c r="V62" s="31">
        <f>'CO2 by uses AMS2'!E83</f>
        <v>0.61330262301694038</v>
      </c>
      <c r="W62" s="31">
        <f>'CO2 by uses AMS2'!F83</f>
        <v>23.278839350000002</v>
      </c>
      <c r="X62" s="54">
        <f>'CO2 by uses AMS2'!G83</f>
        <v>30.124805522839612</v>
      </c>
    </row>
    <row r="63" spans="1:45" x14ac:dyDescent="0.25">
      <c r="A63" s="111" t="s">
        <v>27</v>
      </c>
      <c r="B63" t="s">
        <v>112</v>
      </c>
      <c r="C63" t="s">
        <v>113</v>
      </c>
      <c r="D63" t="s">
        <v>114</v>
      </c>
      <c r="E63" t="s">
        <v>115</v>
      </c>
      <c r="F63" s="31">
        <f>'total energy by uses AMS2 '!H90</f>
        <v>0</v>
      </c>
      <c r="G63" s="31">
        <f>'total energy by uses AMS2 '!I90</f>
        <v>0.78517081099999997</v>
      </c>
      <c r="H63" s="31">
        <f>'total energy by uses AMS2 '!J90</f>
        <v>0.1919890963</v>
      </c>
      <c r="I63" s="31">
        <f>'total energy by uses AMS2 '!K90</f>
        <v>0.1523939745</v>
      </c>
      <c r="J63" s="54">
        <f>'total energy by uses AMS2 '!L90</f>
        <v>1.1295538817999999</v>
      </c>
      <c r="K63" s="31"/>
      <c r="L63" s="253">
        <f>'total energy by uses AMS2 '!N90</f>
        <v>2.2137192704974398E-3</v>
      </c>
      <c r="M63" s="72">
        <f>'total energy by uses AMS2 '!O90</f>
        <v>0</v>
      </c>
      <c r="N63" s="72">
        <f>'total energy by uses AMS2 '!P90</f>
        <v>0.708817452060579</v>
      </c>
      <c r="O63" s="72">
        <f>'total energy by uses AMS2 '!Q90</f>
        <v>0.70087820821898816</v>
      </c>
      <c r="P63" s="235">
        <f>'total energy by uses AMS2 '!R90</f>
        <v>1.4119093795500646</v>
      </c>
      <c r="R63" s="111" t="s">
        <v>27</v>
      </c>
      <c r="S63" s="31">
        <f>'CO2 by uses AMS2'!B84</f>
        <v>0</v>
      </c>
      <c r="T63" s="31">
        <f>'CO2 by uses AMS2'!C84</f>
        <v>0.51031852639999997</v>
      </c>
      <c r="U63" s="31">
        <f>'CO2 by uses AMS2'!D84</f>
        <v>5.429907676691866E-3</v>
      </c>
      <c r="V63" s="31">
        <f>'CO2 by uses AMS2'!E84</f>
        <v>1.223724505E-2</v>
      </c>
      <c r="W63" s="31">
        <f>'CO2 by uses AMS2'!F84</f>
        <v>0</v>
      </c>
      <c r="X63" s="54">
        <f>'CO2 by uses AMS2'!G84</f>
        <v>0.52798567912669181</v>
      </c>
    </row>
    <row r="64" spans="1:45" x14ac:dyDescent="0.25">
      <c r="A64" s="12" t="s">
        <v>28</v>
      </c>
      <c r="F64" s="12">
        <f>'total energy by uses AMS2 '!H91</f>
        <v>1.0507228102999999</v>
      </c>
      <c r="G64" s="12">
        <f>'total energy by uses AMS2 '!I91</f>
        <v>10.566691947700001</v>
      </c>
      <c r="H64" s="12">
        <f>'total energy by uses AMS2 '!J91</f>
        <v>45.879468055299995</v>
      </c>
      <c r="I64" s="12">
        <f>'total energy by uses AMS2 '!K91</f>
        <v>24.657424946494899</v>
      </c>
      <c r="J64" s="55">
        <f>'total energy by uses AMS2 '!L91</f>
        <v>82.154307759794904</v>
      </c>
      <c r="K64" s="210"/>
      <c r="L64" s="89">
        <f>'total energy by uses AMS2 '!N91</f>
        <v>0.74697394369004599</v>
      </c>
      <c r="M64" s="73">
        <f>'total energy by uses AMS2 '!O91</f>
        <v>8.5167093653436083</v>
      </c>
      <c r="N64" s="73">
        <f>'total energy by uses AMS2 '!P91</f>
        <v>45.637352436952433</v>
      </c>
      <c r="O64" s="73">
        <f>'total energy by uses AMS2 '!Q91</f>
        <v>25.810433254565368</v>
      </c>
      <c r="P64" s="257">
        <f>'total energy by uses AMS2 '!R91</f>
        <v>80.71146900055146</v>
      </c>
      <c r="R64" s="117" t="s">
        <v>206</v>
      </c>
      <c r="S64" s="117">
        <f>'CO2 by uses AMS2'!B85</f>
        <v>4.3209996186800002</v>
      </c>
      <c r="T64" s="117">
        <f>'CO2 by uses AMS2'!C85</f>
        <v>7.2352523887942484</v>
      </c>
      <c r="U64" s="117">
        <f>'CO2 by uses AMS2'!D85</f>
        <v>1.2975803344932602</v>
      </c>
      <c r="V64" s="117">
        <f>'CO2 by uses AMS2'!E85</f>
        <v>1.987714960629813</v>
      </c>
      <c r="W64" s="211">
        <f>'CO2 by uses AMS2'!F85</f>
        <v>23.278839350000002</v>
      </c>
      <c r="X64" s="142">
        <f>'CO2 by uses AMS2'!G85</f>
        <v>38.120386652597325</v>
      </c>
    </row>
    <row r="65" spans="18:34" x14ac:dyDescent="0.25">
      <c r="S65" s="49"/>
    </row>
    <row r="66" spans="18:34" x14ac:dyDescent="0.25">
      <c r="S66" s="49"/>
    </row>
    <row r="67" spans="18:34" x14ac:dyDescent="0.25">
      <c r="S67" s="49"/>
    </row>
    <row r="68" spans="18:34" x14ac:dyDescent="0.25">
      <c r="S68" s="49"/>
    </row>
    <row r="69" spans="18:34" x14ac:dyDescent="0.25">
      <c r="S69" s="49"/>
      <c r="V69">
        <f>365/7/2</f>
        <v>26.071428571428573</v>
      </c>
    </row>
    <row r="70" spans="18:34" x14ac:dyDescent="0.25">
      <c r="S70" s="49"/>
    </row>
    <row r="71" spans="18:34" x14ac:dyDescent="0.25">
      <c r="S71" s="49"/>
    </row>
    <row r="72" spans="18:34" x14ac:dyDescent="0.25">
      <c r="S72" s="49"/>
    </row>
    <row r="73" spans="18:34" x14ac:dyDescent="0.25">
      <c r="S73" s="49"/>
    </row>
    <row r="74" spans="18:34" x14ac:dyDescent="0.25">
      <c r="S74" s="49"/>
    </row>
    <row r="75" spans="18:34" x14ac:dyDescent="0.25">
      <c r="S75" s="49"/>
    </row>
    <row r="76" spans="18:34" x14ac:dyDescent="0.25">
      <c r="Z76"/>
      <c r="AA76"/>
      <c r="AB76"/>
      <c r="AC76"/>
      <c r="AD76"/>
      <c r="AE76"/>
      <c r="AF76"/>
      <c r="AG76"/>
      <c r="AH76"/>
    </row>
    <row r="77" spans="18:34" x14ac:dyDescent="0.25">
      <c r="Y77" s="4" t="s">
        <v>241</v>
      </c>
      <c r="Z77"/>
      <c r="AA77"/>
      <c r="AB77"/>
      <c r="AC77"/>
      <c r="AD77"/>
      <c r="AE77"/>
      <c r="AF77"/>
      <c r="AG77"/>
      <c r="AH77"/>
    </row>
    <row r="78" spans="18:34" x14ac:dyDescent="0.25">
      <c r="R78" s="118" t="s">
        <v>207</v>
      </c>
      <c r="S78" s="119">
        <v>2050</v>
      </c>
      <c r="Y78" s="4" t="s">
        <v>240</v>
      </c>
      <c r="Z78"/>
      <c r="AA78"/>
      <c r="AB78"/>
      <c r="AC78"/>
      <c r="AD78"/>
      <c r="AE78"/>
      <c r="AF78"/>
      <c r="AG78"/>
      <c r="AH78"/>
    </row>
    <row r="79" spans="18:34" x14ac:dyDescent="0.25">
      <c r="R79" s="120" t="s">
        <v>2</v>
      </c>
      <c r="S79" s="121">
        <v>97385776.430000007</v>
      </c>
      <c r="Z79"/>
      <c r="AA79"/>
      <c r="AB79"/>
      <c r="AC79"/>
      <c r="AD79"/>
      <c r="AE79"/>
      <c r="AF79"/>
      <c r="AG79"/>
      <c r="AH79"/>
    </row>
    <row r="80" spans="18:34" x14ac:dyDescent="0.25">
      <c r="R80" s="122" t="s">
        <v>208</v>
      </c>
      <c r="S80" s="123">
        <v>53320426.361049801</v>
      </c>
      <c r="Z80"/>
      <c r="AA80"/>
      <c r="AB80"/>
      <c r="AC80"/>
      <c r="AD80"/>
      <c r="AE80"/>
      <c r="AF80"/>
      <c r="AG80"/>
      <c r="AH80"/>
    </row>
    <row r="81" spans="18:34" x14ac:dyDescent="0.25">
      <c r="R81" s="122" t="s">
        <v>209</v>
      </c>
      <c r="S81" s="123">
        <v>8543368.3062699996</v>
      </c>
      <c r="Z81"/>
      <c r="AA81"/>
      <c r="AB81"/>
      <c r="AC81"/>
      <c r="AD81"/>
      <c r="AE81"/>
      <c r="AF81"/>
      <c r="AG81"/>
      <c r="AH81"/>
    </row>
    <row r="82" spans="18:34" x14ac:dyDescent="0.25">
      <c r="R82" s="122" t="s">
        <v>210</v>
      </c>
      <c r="S82" s="123">
        <v>10023238.605</v>
      </c>
      <c r="Z82"/>
      <c r="AA82"/>
      <c r="AB82"/>
      <c r="AC82"/>
      <c r="AD82"/>
      <c r="AE82"/>
      <c r="AF82"/>
      <c r="AG82"/>
      <c r="AH82"/>
    </row>
    <row r="83" spans="18:34" x14ac:dyDescent="0.25">
      <c r="R83" s="122" t="s">
        <v>211</v>
      </c>
      <c r="S83" s="123">
        <v>6083057.16787</v>
      </c>
      <c r="Z83"/>
      <c r="AA83"/>
      <c r="AB83"/>
      <c r="AC83"/>
      <c r="AD83"/>
      <c r="AE83"/>
      <c r="AF83"/>
      <c r="AG83"/>
      <c r="AH83"/>
    </row>
    <row r="84" spans="18:34" x14ac:dyDescent="0.25">
      <c r="R84" s="124" t="s">
        <v>212</v>
      </c>
      <c r="S84" s="125">
        <v>12995543.7041</v>
      </c>
      <c r="T84" s="35">
        <f>S84+S83+S82+S81+S80</f>
        <v>90965634.144289792</v>
      </c>
      <c r="Z84"/>
      <c r="AA84"/>
      <c r="AB84"/>
      <c r="AC84"/>
      <c r="AD84"/>
      <c r="AE84"/>
      <c r="AF84"/>
      <c r="AG84"/>
      <c r="AH84"/>
    </row>
    <row r="85" spans="18:34" x14ac:dyDescent="0.25">
      <c r="R85" s="120" t="s">
        <v>213</v>
      </c>
      <c r="S85" s="121">
        <v>13541948.88084689</v>
      </c>
      <c r="U85" s="35"/>
      <c r="Z85"/>
      <c r="AA85"/>
      <c r="AB85"/>
      <c r="AC85"/>
      <c r="AD85"/>
      <c r="AE85"/>
      <c r="AF85"/>
      <c r="AG85"/>
      <c r="AH85"/>
    </row>
    <row r="86" spans="18:34" x14ac:dyDescent="0.25">
      <c r="R86" s="122" t="s">
        <v>214</v>
      </c>
      <c r="S86" s="123">
        <v>1576800.75914019</v>
      </c>
      <c r="Z86"/>
      <c r="AA86"/>
      <c r="AB86"/>
      <c r="AC86"/>
      <c r="AD86"/>
      <c r="AE86"/>
      <c r="AF86"/>
      <c r="AG86"/>
      <c r="AH86"/>
    </row>
    <row r="87" spans="18:34" x14ac:dyDescent="0.25">
      <c r="R87" s="124" t="s">
        <v>215</v>
      </c>
      <c r="S87" s="125">
        <v>11965148.1217067</v>
      </c>
      <c r="Z87"/>
      <c r="AA87"/>
      <c r="AB87"/>
      <c r="AC87"/>
      <c r="AD87"/>
      <c r="AE87"/>
      <c r="AF87"/>
      <c r="AG87"/>
      <c r="AH87"/>
    </row>
    <row r="88" spans="18:34" x14ac:dyDescent="0.25">
      <c r="R88" s="120" t="s">
        <v>216</v>
      </c>
      <c r="S88" s="121">
        <v>83885592.592830002</v>
      </c>
      <c r="Z88"/>
      <c r="AA88"/>
      <c r="AB88"/>
      <c r="AC88"/>
      <c r="AD88"/>
      <c r="AE88"/>
      <c r="AF88"/>
      <c r="AG88"/>
      <c r="AH88"/>
    </row>
    <row r="89" spans="18:34" x14ac:dyDescent="0.25">
      <c r="R89" s="126" t="s">
        <v>217</v>
      </c>
      <c r="S89" s="123">
        <v>50430653.475340001</v>
      </c>
      <c r="Z89"/>
      <c r="AA89"/>
      <c r="AB89"/>
      <c r="AC89"/>
      <c r="AD89"/>
      <c r="AE89"/>
      <c r="AF89"/>
      <c r="AG89"/>
      <c r="AH89"/>
    </row>
    <row r="90" spans="18:34" x14ac:dyDescent="0.25">
      <c r="R90" s="122" t="s">
        <v>218</v>
      </c>
      <c r="S90" s="123">
        <v>9709601.9753900003</v>
      </c>
    </row>
    <row r="91" spans="18:34" x14ac:dyDescent="0.25">
      <c r="R91" s="124" t="s">
        <v>219</v>
      </c>
      <c r="S91" s="125">
        <v>23745337.142099999</v>
      </c>
    </row>
  </sheetData>
  <pageMargins left="0.7" right="0.7" top="0.75" bottom="0.75" header="0.3" footer="0.3"/>
  <pageSetup paperSize="9"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X179"/>
  <sheetViews>
    <sheetView topLeftCell="A127" zoomScale="80" zoomScaleNormal="80" workbookViewId="0">
      <selection activeCell="O162" sqref="O162"/>
    </sheetView>
  </sheetViews>
  <sheetFormatPr baseColWidth="10" defaultRowHeight="15" x14ac:dyDescent="0.25"/>
  <cols>
    <col min="2" max="2" width="17" customWidth="1"/>
    <col min="3" max="3" width="23.140625" customWidth="1"/>
    <col min="4" max="6" width="23.140625" hidden="1" customWidth="1"/>
    <col min="7" max="7" width="13" customWidth="1"/>
    <col min="8" max="23" width="9.570312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41" ht="23.25" x14ac:dyDescent="0.35">
      <c r="A1" s="1" t="s">
        <v>0</v>
      </c>
      <c r="B1" s="2"/>
    </row>
    <row r="2" spans="1:41" ht="23.25" x14ac:dyDescent="0.35">
      <c r="A2" s="1"/>
      <c r="B2" s="2"/>
    </row>
    <row r="3" spans="1:41" ht="23.25" x14ac:dyDescent="0.35">
      <c r="B3" s="1" t="s">
        <v>164</v>
      </c>
      <c r="Y3" s="1"/>
      <c r="Z3" s="1"/>
    </row>
    <row r="4" spans="1:41" ht="23.25" x14ac:dyDescent="0.35">
      <c r="B4" s="1"/>
      <c r="Y4" s="1"/>
      <c r="Z4" s="1"/>
    </row>
    <row r="5" spans="1:41" ht="23.25" x14ac:dyDescent="0.35">
      <c r="A5" s="1"/>
      <c r="B5" s="2"/>
      <c r="D5" s="13"/>
      <c r="E5">
        <f>'primary energy'!E5</f>
        <v>2</v>
      </c>
      <c r="F5">
        <f>E5+9</f>
        <v>11</v>
      </c>
      <c r="G5">
        <f>F5+3</f>
        <v>14</v>
      </c>
      <c r="H5">
        <v>15</v>
      </c>
      <c r="I5">
        <v>16</v>
      </c>
      <c r="J5">
        <f t="shared" ref="J5" si="0">I5+3</f>
        <v>19</v>
      </c>
      <c r="K5">
        <v>17</v>
      </c>
      <c r="L5">
        <v>18</v>
      </c>
      <c r="M5">
        <f t="shared" ref="M5" si="1">L5+3</f>
        <v>21</v>
      </c>
      <c r="N5">
        <v>19</v>
      </c>
      <c r="O5">
        <v>20</v>
      </c>
      <c r="P5">
        <f t="shared" ref="P5" si="2">O5+3</f>
        <v>23</v>
      </c>
      <c r="Q5">
        <v>21</v>
      </c>
      <c r="R5">
        <v>22</v>
      </c>
      <c r="S5">
        <v>26</v>
      </c>
      <c r="T5">
        <v>31</v>
      </c>
      <c r="U5">
        <f>T5+5</f>
        <v>36</v>
      </c>
      <c r="V5">
        <f t="shared" ref="V5" si="3">U5+5</f>
        <v>41</v>
      </c>
      <c r="W5">
        <f>T5+15</f>
        <v>46</v>
      </c>
      <c r="AH5">
        <v>4</v>
      </c>
      <c r="AI5">
        <v>13</v>
      </c>
      <c r="AJ5">
        <v>14</v>
      </c>
      <c r="AK5">
        <v>18</v>
      </c>
      <c r="AL5">
        <v>19</v>
      </c>
      <c r="AM5">
        <v>23</v>
      </c>
      <c r="AN5">
        <v>28</v>
      </c>
      <c r="AO5">
        <v>33</v>
      </c>
    </row>
    <row r="6" spans="1:41" x14ac:dyDescent="0.25">
      <c r="B6" s="3"/>
      <c r="C6" s="3"/>
      <c r="D6" s="4"/>
      <c r="E6" s="5">
        <v>2006</v>
      </c>
      <c r="F6" s="5">
        <v>2015</v>
      </c>
      <c r="G6" s="52">
        <v>2018</v>
      </c>
      <c r="H6" s="5">
        <v>2019</v>
      </c>
      <c r="I6" s="269">
        <v>2020</v>
      </c>
      <c r="J6" s="52">
        <v>2021</v>
      </c>
      <c r="K6" s="5">
        <v>2022</v>
      </c>
      <c r="L6" s="5">
        <v>2023</v>
      </c>
      <c r="M6" s="5">
        <v>2024</v>
      </c>
      <c r="N6" s="269">
        <v>2025</v>
      </c>
      <c r="O6" s="52">
        <v>2026</v>
      </c>
      <c r="P6" s="5">
        <v>2027</v>
      </c>
      <c r="Q6" s="5">
        <v>2028</v>
      </c>
      <c r="R6" s="5">
        <v>2029</v>
      </c>
      <c r="S6" s="269">
        <v>2030</v>
      </c>
      <c r="T6" s="231">
        <v>2035</v>
      </c>
      <c r="U6" s="231">
        <v>2040</v>
      </c>
      <c r="V6" s="231">
        <v>2045</v>
      </c>
      <c r="W6" s="231">
        <v>2050</v>
      </c>
      <c r="Y6" s="5"/>
      <c r="Z6" s="5"/>
      <c r="AA6" s="5"/>
      <c r="AB6" s="5"/>
      <c r="AC6" s="5"/>
      <c r="AH6">
        <v>2006</v>
      </c>
      <c r="AI6">
        <v>2015</v>
      </c>
      <c r="AJ6">
        <v>2018</v>
      </c>
      <c r="AK6">
        <v>2020</v>
      </c>
      <c r="AL6">
        <v>2023</v>
      </c>
      <c r="AM6">
        <v>2025</v>
      </c>
      <c r="AN6">
        <v>2030</v>
      </c>
      <c r="AO6">
        <v>2035</v>
      </c>
    </row>
    <row r="7" spans="1:41" ht="15" customHeight="1" x14ac:dyDescent="0.25">
      <c r="B7" s="359" t="s">
        <v>1</v>
      </c>
      <c r="C7" s="6" t="s">
        <v>2</v>
      </c>
      <c r="D7" s="3" t="s">
        <v>53</v>
      </c>
      <c r="E7" s="7">
        <f>VLOOKUP($D7,result!$A$2:$AY$212,E$5,FALSE)</f>
        <v>84.573402770000001</v>
      </c>
      <c r="F7" s="7">
        <f>VLOOKUP($D7,result!$A$2:$AY$212,F$5,FALSE)</f>
        <v>73.42174928</v>
      </c>
      <c r="G7" s="329">
        <f>VLOOKUP($D7,result!$A$2:$AY$212,G$5,FALSE)</f>
        <v>71.687371490000004</v>
      </c>
      <c r="H7" s="7">
        <f>VLOOKUP($D7,result!$A$2:$AY$212,H$5,FALSE)</f>
        <v>67.812918249999996</v>
      </c>
      <c r="I7" s="330">
        <f>VLOOKUP($D7,result!$A$2:$AY$212,I$5,FALSE)</f>
        <v>63.449101849999998</v>
      </c>
      <c r="J7" s="329">
        <f>VLOOKUP($D7,result!$A$2:$AY$212,J$5,FALSE)</f>
        <v>56.133531259999998</v>
      </c>
      <c r="K7" s="7">
        <f>VLOOKUP($D7,result!$A$2:$AY$212,K$5,FALSE)</f>
        <v>60.566363150000001</v>
      </c>
      <c r="L7" s="7">
        <f>VLOOKUP($D7,result!$A$2:$AY$212,L$5,FALSE)</f>
        <v>58.230707129999999</v>
      </c>
      <c r="M7" s="7">
        <f>VLOOKUP($D7,result!$A$2:$AY$212,M$5,FALSE)</f>
        <v>52.503150040000001</v>
      </c>
      <c r="N7" s="330">
        <f>VLOOKUP($D7,result!$A$2:$AY$212,N$5,FALSE)</f>
        <v>56.133531259999998</v>
      </c>
      <c r="O7" s="329">
        <f>VLOOKUP($D7,result!$A$2:$AY$212,O$5,FALSE)</f>
        <v>54.25485475</v>
      </c>
      <c r="P7" s="7">
        <f>VLOOKUP($D7,result!$A$2:$AY$212,P$5,FALSE)</f>
        <v>49.555237159999997</v>
      </c>
      <c r="Q7" s="7">
        <f>VLOOKUP($D7,result!$A$2:$AY$212,Q$5,FALSE)</f>
        <v>52.503150040000001</v>
      </c>
      <c r="R7" s="7">
        <f>VLOOKUP($D7,result!$A$2:$AY$212,R$5,FALSE)</f>
        <v>51.433739709999998</v>
      </c>
      <c r="S7" s="330">
        <f>VLOOKUP($D7,result!$A$2:$AY$212,S$5,FALSE)</f>
        <v>45.043751620000002</v>
      </c>
      <c r="T7" s="332">
        <f>VLOOKUP($D7,result!$A$2:$AY$212,T$5,FALSE)</f>
        <v>28.482538210000001</v>
      </c>
      <c r="U7" s="332">
        <f>VLOOKUP($D7,result!$A$2:$AY$212,U$5,FALSE)</f>
        <v>18.874681089999999</v>
      </c>
      <c r="V7" s="332">
        <f>VLOOKUP($D7,result!$A$2:$AY$212,V$5,FALSE)</f>
        <v>13.165072329999999</v>
      </c>
      <c r="W7" s="332">
        <f>VLOOKUP($D7,result!$A$2:$AY$212,W$5,FALSE)</f>
        <v>10.023483560000001</v>
      </c>
      <c r="Y7" s="68"/>
      <c r="Z7" s="68"/>
      <c r="AA7" s="68"/>
      <c r="AB7" s="68"/>
      <c r="AC7" s="68"/>
      <c r="AF7" t="s">
        <v>2</v>
      </c>
      <c r="AG7" t="s">
        <v>53</v>
      </c>
      <c r="AH7">
        <v>64.634664319999999</v>
      </c>
      <c r="AI7">
        <v>61.873531569999997</v>
      </c>
      <c r="AJ7">
        <v>61.618109779999997</v>
      </c>
      <c r="AK7">
        <v>55.830140038767752</v>
      </c>
      <c r="AL7">
        <v>58.513717069999998</v>
      </c>
      <c r="AM7">
        <v>51.055003224536243</v>
      </c>
      <c r="AN7">
        <v>46.976841236585173</v>
      </c>
      <c r="AO7">
        <v>45.848314092013631</v>
      </c>
    </row>
    <row r="8" spans="1:41" x14ac:dyDescent="0.25">
      <c r="B8" s="360"/>
      <c r="C8" s="8" t="s">
        <v>3</v>
      </c>
      <c r="D8" s="30" t="s">
        <v>54</v>
      </c>
      <c r="E8" s="31">
        <f>VLOOKUP($D8,result!$A$2:$AY$212,E$5,FALSE)</f>
        <v>83.873650979999894</v>
      </c>
      <c r="F8" s="31">
        <f>VLOOKUP($D8,result!$A$2:$AY$212,F$5,FALSE)</f>
        <v>69.700834569999998</v>
      </c>
      <c r="G8" s="54">
        <f>VLOOKUP($D8,result!$A$2:$AY$212,G$5,FALSE)</f>
        <v>67.414943539999996</v>
      </c>
      <c r="H8" s="31">
        <f>VLOOKUP($D8,result!$A$2:$AY$212,H$5,FALSE)</f>
        <v>64.111345679999999</v>
      </c>
      <c r="I8" s="328">
        <f>VLOOKUP($D8,result!$A$2:$AY$212,I$5,FALSE)</f>
        <v>59.921005950000001</v>
      </c>
      <c r="J8" s="54">
        <f>VLOOKUP($D8,result!$A$2:$AY$212,J$5,FALSE)</f>
        <v>52.64430831</v>
      </c>
      <c r="K8" s="31">
        <f>VLOOKUP($D8,result!$A$2:$AY$212,K$5,FALSE)</f>
        <v>57.070824549999998</v>
      </c>
      <c r="L8" s="31">
        <f>VLOOKUP($D8,result!$A$2:$AY$212,L$5,FALSE)</f>
        <v>54.742794570000001</v>
      </c>
      <c r="M8" s="31">
        <f>VLOOKUP($D8,result!$A$2:$AY$212,M$5,FALSE)</f>
        <v>48.989506489999997</v>
      </c>
      <c r="N8" s="328">
        <f>VLOOKUP($D8,result!$A$2:$AY$212,N$5,FALSE)</f>
        <v>52.64430831</v>
      </c>
      <c r="O8" s="54">
        <f>VLOOKUP($D8,result!$A$2:$AY$212,O$5,FALSE)</f>
        <v>50.755416289999999</v>
      </c>
      <c r="P8" s="31">
        <f>VLOOKUP($D8,result!$A$2:$AY$212,P$5,FALSE)</f>
        <v>45.85006585</v>
      </c>
      <c r="Q8" s="31">
        <f>VLOOKUP($D8,result!$A$2:$AY$212,Q$5,FALSE)</f>
        <v>48.989506489999997</v>
      </c>
      <c r="R8" s="31">
        <f>VLOOKUP($D8,result!$A$2:$AY$212,R$5,FALSE)</f>
        <v>47.795054829999998</v>
      </c>
      <c r="S8" s="328">
        <f>VLOOKUP($D8,result!$A$2:$AY$212,S$5,FALSE)</f>
        <v>41.074062259999998</v>
      </c>
      <c r="T8" s="235">
        <f>VLOOKUP($D8,result!$A$2:$AY$212,T$5,FALSE)</f>
        <v>22.964501009999999</v>
      </c>
      <c r="U8" s="235">
        <f>VLOOKUP($D8,result!$A$2:$AY$212,U$5,FALSE)</f>
        <v>11.815864899999999</v>
      </c>
      <c r="V8" s="235">
        <f>VLOOKUP($D8,result!$A$2:$AY$212,V$5,FALSE)</f>
        <v>5.2972425100000002</v>
      </c>
      <c r="W8" s="235">
        <f>VLOOKUP($D8,result!$A$2:$AY$212,W$5,FALSE)</f>
        <v>2.1359743440000001</v>
      </c>
      <c r="Y8" s="69"/>
      <c r="Z8" s="69"/>
      <c r="AA8" s="69"/>
      <c r="AB8" s="69"/>
      <c r="AC8" s="69"/>
      <c r="AF8" t="s">
        <v>3</v>
      </c>
      <c r="AG8" t="s">
        <v>54</v>
      </c>
      <c r="AH8">
        <v>64.012236689999995</v>
      </c>
      <c r="AI8">
        <v>57.54238436</v>
      </c>
      <c r="AJ8">
        <v>56.871473899999998</v>
      </c>
      <c r="AK8">
        <v>49.177700738767754</v>
      </c>
      <c r="AL8">
        <v>51.612972190000001</v>
      </c>
      <c r="AM8">
        <v>43.130660014536247</v>
      </c>
      <c r="AN8">
        <v>38.05240634658518</v>
      </c>
      <c r="AO8">
        <v>40.773427859999998</v>
      </c>
    </row>
    <row r="9" spans="1:41" x14ac:dyDescent="0.25">
      <c r="B9" s="361"/>
      <c r="C9" s="9" t="s">
        <v>4</v>
      </c>
      <c r="D9" s="8" t="s">
        <v>55</v>
      </c>
      <c r="E9" s="31">
        <f>VLOOKUP($D9,result!$A$2:$AY$212,E$5,FALSE)</f>
        <v>0.69975178299999996</v>
      </c>
      <c r="F9" s="31">
        <f>VLOOKUP($D9,result!$A$2:$AY$212,F$5,FALSE)</f>
        <v>3.7209147069999999</v>
      </c>
      <c r="G9" s="54">
        <f>VLOOKUP($D9,result!$A$2:$AY$212,G$5,FALSE)</f>
        <v>4.27242795</v>
      </c>
      <c r="H9" s="31">
        <f>VLOOKUP($D9,result!$A$2:$AY$212,H$5,FALSE)</f>
        <v>3.7015725700000002</v>
      </c>
      <c r="I9" s="328">
        <f>VLOOKUP($D9,result!$A$2:$AY$212,I$5,FALSE)</f>
        <v>3.5280958949999999</v>
      </c>
      <c r="J9" s="54">
        <f>VLOOKUP($D9,result!$A$2:$AY$212,J$5,FALSE)</f>
        <v>3.489222947</v>
      </c>
      <c r="K9" s="31">
        <f>VLOOKUP($D9,result!$A$2:$AY$212,K$5,FALSE)</f>
        <v>3.495538604</v>
      </c>
      <c r="L9" s="31">
        <f>VLOOKUP($D9,result!$A$2:$AY$212,L$5,FALSE)</f>
        <v>3.487912567</v>
      </c>
      <c r="M9" s="31">
        <f>VLOOKUP($D9,result!$A$2:$AY$212,M$5,FALSE)</f>
        <v>3.5136435480000001</v>
      </c>
      <c r="N9" s="328">
        <f>VLOOKUP($D9,result!$A$2:$AY$212,N$5,FALSE)</f>
        <v>3.489222947</v>
      </c>
      <c r="O9" s="54">
        <f>VLOOKUP($D9,result!$A$2:$AY$212,O$5,FALSE)</f>
        <v>3.4994384589999998</v>
      </c>
      <c r="P9" s="31">
        <f>VLOOKUP($D9,result!$A$2:$AY$212,P$5,FALSE)</f>
        <v>3.705171306</v>
      </c>
      <c r="Q9" s="31">
        <f>VLOOKUP($D9,result!$A$2:$AY$212,Q$5,FALSE)</f>
        <v>3.5136435480000001</v>
      </c>
      <c r="R9" s="31">
        <f>VLOOKUP($D9,result!$A$2:$AY$212,R$5,FALSE)</f>
        <v>3.6386848839999999</v>
      </c>
      <c r="S9" s="328">
        <f>VLOOKUP($D9,result!$A$2:$AY$212,S$5,FALSE)</f>
        <v>3.9696893559999999</v>
      </c>
      <c r="T9" s="235">
        <f>VLOOKUP($D9,result!$A$2:$AY$212,T$5,FALSE)</f>
        <v>5.5180372039999996</v>
      </c>
      <c r="U9" s="235">
        <f>VLOOKUP($D9,result!$A$2:$AY$212,U$5,FALSE)</f>
        <v>7.0588161940000003</v>
      </c>
      <c r="V9" s="235">
        <f>VLOOKUP($D9,result!$A$2:$AY$212,V$5,FALSE)</f>
        <v>7.867829822</v>
      </c>
      <c r="W9" s="235">
        <f>VLOOKUP($D9,result!$A$2:$AY$212,W$5,FALSE)</f>
        <v>7.8875092120000003</v>
      </c>
      <c r="X9">
        <f>W9/(W9+W8)</f>
        <v>0.78690299314938084</v>
      </c>
      <c r="Y9" s="69"/>
      <c r="Z9" s="69"/>
      <c r="AA9" s="69"/>
      <c r="AB9" s="69"/>
      <c r="AC9" s="69"/>
      <c r="AF9" t="s">
        <v>4</v>
      </c>
      <c r="AG9" t="s">
        <v>55</v>
      </c>
      <c r="AH9">
        <v>0.62242763830000003</v>
      </c>
      <c r="AI9">
        <v>4.3311472100000001</v>
      </c>
      <c r="AJ9">
        <v>4.7466358780000002</v>
      </c>
      <c r="AK9">
        <v>6.6524393010000002</v>
      </c>
      <c r="AL9">
        <v>6.9007448790000003</v>
      </c>
      <c r="AM9">
        <v>7.9243432089999999</v>
      </c>
      <c r="AN9">
        <v>8.9244348880000004</v>
      </c>
      <c r="AO9">
        <v>9.3230971940000007</v>
      </c>
    </row>
    <row r="10" spans="1:41" ht="15" customHeight="1" x14ac:dyDescent="0.25">
      <c r="B10" s="359" t="s">
        <v>5</v>
      </c>
      <c r="C10" s="6" t="s">
        <v>2</v>
      </c>
      <c r="D10" s="3" t="s">
        <v>56</v>
      </c>
      <c r="E10" s="10">
        <f>VLOOKUP($D10,result!$A$2:$AY$212,E$5,FALSE)</f>
        <v>37.000456990000004</v>
      </c>
      <c r="F10" s="10">
        <f>VLOOKUP($D10,result!$A$2:$AY$212,F$5,FALSE)</f>
        <v>36.480072</v>
      </c>
      <c r="G10" s="53">
        <f>VLOOKUP($D10,result!$A$2:$AY$212,G$5,FALSE)</f>
        <v>37.726646469999999</v>
      </c>
      <c r="H10" s="10">
        <f>VLOOKUP($D10,result!$A$2:$AY$212,H$5,FALSE)</f>
        <v>38.001728550000003</v>
      </c>
      <c r="I10" s="327">
        <f>VLOOKUP($D10,result!$A$2:$AY$212,I$5,FALSE)</f>
        <v>37.885680180000001</v>
      </c>
      <c r="J10" s="53">
        <f>VLOOKUP($D10,result!$A$2:$AY$212,J$5,FALSE)</f>
        <v>37.998701969999999</v>
      </c>
      <c r="K10" s="10">
        <f>VLOOKUP($D10,result!$A$2:$AY$212,K$5,FALSE)</f>
        <v>37.812323450000001</v>
      </c>
      <c r="L10" s="10">
        <f>VLOOKUP($D10,result!$A$2:$AY$212,L$5,FALSE)</f>
        <v>37.829528359999998</v>
      </c>
      <c r="M10" s="10">
        <f>VLOOKUP($D10,result!$A$2:$AY$212,M$5,FALSE)</f>
        <v>38.43611027</v>
      </c>
      <c r="N10" s="327">
        <f>VLOOKUP($D10,result!$A$2:$AY$212,N$5,FALSE)</f>
        <v>37.998701969999999</v>
      </c>
      <c r="O10" s="53">
        <f>VLOOKUP($D10,result!$A$2:$AY$212,O$5,FALSE)</f>
        <v>38.196756690000001</v>
      </c>
      <c r="P10" s="10">
        <f>VLOOKUP($D10,result!$A$2:$AY$212,P$5,FALSE)</f>
        <v>35.933213530000003</v>
      </c>
      <c r="Q10" s="10">
        <f>VLOOKUP($D10,result!$A$2:$AY$212,Q$5,FALSE)</f>
        <v>38.43611027</v>
      </c>
      <c r="R10" s="10">
        <f>VLOOKUP($D10,result!$A$2:$AY$212,R$5,FALSE)</f>
        <v>36.198078629999998</v>
      </c>
      <c r="S10" s="327">
        <f>VLOOKUP($D10,result!$A$2:$AY$212,S$5,FALSE)</f>
        <v>36.861757140000002</v>
      </c>
      <c r="T10" s="233">
        <f>VLOOKUP($D10,result!$A$2:$AY$212,T$5,FALSE)</f>
        <v>41.698295039999998</v>
      </c>
      <c r="U10" s="233">
        <f>VLOOKUP($D10,result!$A$2:$AY$212,U$5,FALSE)</f>
        <v>43.066507960000003</v>
      </c>
      <c r="V10" s="233">
        <f>VLOOKUP($D10,result!$A$2:$AY$212,V$5,FALSE)</f>
        <v>44.048556069999997</v>
      </c>
      <c r="W10" s="233">
        <f>VLOOKUP($D10,result!$A$2:$AY$212,W$5,FALSE)</f>
        <v>45.879468060000001</v>
      </c>
      <c r="Y10" s="68"/>
      <c r="Z10" s="68"/>
      <c r="AA10" s="68"/>
      <c r="AB10" s="68"/>
      <c r="AC10" s="68"/>
      <c r="AF10" t="s">
        <v>2</v>
      </c>
      <c r="AG10" t="s">
        <v>56</v>
      </c>
      <c r="AH10">
        <v>37.376585730000002</v>
      </c>
      <c r="AI10">
        <v>38.789983460000002</v>
      </c>
      <c r="AJ10">
        <v>38.717170269999997</v>
      </c>
      <c r="AK10">
        <v>39.683520790000003</v>
      </c>
      <c r="AL10">
        <v>38.907579380000001</v>
      </c>
      <c r="AM10">
        <v>39.111219730000002</v>
      </c>
      <c r="AN10">
        <v>38.717902049999999</v>
      </c>
      <c r="AO10">
        <v>39.841850350000001</v>
      </c>
    </row>
    <row r="11" spans="1:41" x14ac:dyDescent="0.25">
      <c r="B11" s="360"/>
      <c r="C11" s="8" t="s">
        <v>6</v>
      </c>
      <c r="D11" s="8" t="s">
        <v>57</v>
      </c>
      <c r="E11" s="31">
        <f>VLOOKUP($D11,result!$A$2:$AY$212,E$5,FALSE)</f>
        <v>29.562025630000001</v>
      </c>
      <c r="F11" s="31">
        <f>VLOOKUP($D11,result!$A$2:$AY$212,F$5,FALSE)</f>
        <v>29.008270719999999</v>
      </c>
      <c r="G11" s="54">
        <f>VLOOKUP($D11,result!$A$2:$AY$212,G$5,FALSE)</f>
        <v>28.36202406</v>
      </c>
      <c r="H11" s="31">
        <f>VLOOKUP($D11,result!$A$2:$AY$212,H$5,FALSE)</f>
        <v>28.095334260000001</v>
      </c>
      <c r="I11" s="328">
        <f>VLOOKUP($D11,result!$A$2:$AY$212,I$5,FALSE)</f>
        <v>27.31046598</v>
      </c>
      <c r="J11" s="54">
        <f>VLOOKUP($D11,result!$A$2:$AY$212,J$5,FALSE)</f>
        <v>26.011138079999998</v>
      </c>
      <c r="K11" s="31">
        <f>VLOOKUP($D11,result!$A$2:$AY$212,K$5,FALSE)</f>
        <v>26.870265369999998</v>
      </c>
      <c r="L11" s="31">
        <f>VLOOKUP($D11,result!$A$2:$AY$212,L$5,FALSE)</f>
        <v>26.422542100000001</v>
      </c>
      <c r="M11" s="31">
        <f>VLOOKUP($D11,result!$A$2:$AY$212,M$5,FALSE)</f>
        <v>25.048008079999999</v>
      </c>
      <c r="N11" s="328">
        <f>VLOOKUP($D11,result!$A$2:$AY$212,N$5,FALSE)</f>
        <v>26.011138079999998</v>
      </c>
      <c r="O11" s="54">
        <f>VLOOKUP($D11,result!$A$2:$AY$212,O$5,FALSE)</f>
        <v>25.550138669999999</v>
      </c>
      <c r="P11" s="31">
        <f>VLOOKUP($D11,result!$A$2:$AY$212,P$5,FALSE)</f>
        <v>22.070572670000001</v>
      </c>
      <c r="Q11" s="31">
        <f>VLOOKUP($D11,result!$A$2:$AY$212,Q$5,FALSE)</f>
        <v>25.048008079999999</v>
      </c>
      <c r="R11" s="31">
        <f>VLOOKUP($D11,result!$A$2:$AY$212,R$5,FALSE)</f>
        <v>22.92351188</v>
      </c>
      <c r="S11" s="328">
        <f>VLOOKUP($D11,result!$A$2:$AY$212,S$5,FALSE)</f>
        <v>20.399743099999998</v>
      </c>
      <c r="T11" s="235">
        <f>VLOOKUP($D11,result!$A$2:$AY$212,T$5,FALSE)</f>
        <v>18.315542180000001</v>
      </c>
      <c r="U11" s="235">
        <f>VLOOKUP($D11,result!$A$2:$AY$212,U$5,FALSE)</f>
        <v>13.8737627</v>
      </c>
      <c r="V11" s="235">
        <f>VLOOKUP($D11,result!$A$2:$AY$212,V$5,FALSE)</f>
        <v>9.6240161499999903</v>
      </c>
      <c r="W11" s="235">
        <f>VLOOKUP($D11,result!$A$2:$AY$212,W$5,FALSE)</f>
        <v>6.3331004179999999</v>
      </c>
      <c r="Y11" s="69"/>
      <c r="Z11" s="69"/>
      <c r="AA11" s="69"/>
      <c r="AB11" s="69"/>
      <c r="AC11" s="69"/>
      <c r="AF11" t="s">
        <v>6</v>
      </c>
      <c r="AG11" t="s">
        <v>57</v>
      </c>
      <c r="AH11">
        <v>28.41564434</v>
      </c>
      <c r="AI11">
        <v>28.370323710000001</v>
      </c>
      <c r="AJ11">
        <v>28.27067576</v>
      </c>
      <c r="AK11">
        <v>28.131295770000001</v>
      </c>
      <c r="AL11">
        <v>26.27928751</v>
      </c>
      <c r="AM11">
        <v>19.605813950000002</v>
      </c>
      <c r="AN11">
        <v>19.676802899999998</v>
      </c>
      <c r="AO11">
        <v>20.345505039999999</v>
      </c>
    </row>
    <row r="12" spans="1:41" x14ac:dyDescent="0.25">
      <c r="B12" s="360"/>
      <c r="C12" s="8" t="s">
        <v>7</v>
      </c>
      <c r="D12" s="8" t="s">
        <v>58</v>
      </c>
      <c r="E12" s="31">
        <f>VLOOKUP($D12,result!$A$2:$AY$212,E$5,FALSE)</f>
        <v>0.37939336569999998</v>
      </c>
      <c r="F12" s="31">
        <f>VLOOKUP($D12,result!$A$2:$AY$212,F$5,FALSE)</f>
        <v>0.1537343313</v>
      </c>
      <c r="G12" s="54">
        <f>VLOOKUP($D12,result!$A$2:$AY$212,G$5,FALSE)</f>
        <v>0.1192029394</v>
      </c>
      <c r="H12" s="31">
        <f>VLOOKUP($D12,result!$A$2:$AY$212,H$5,FALSE)</f>
        <v>0.1099083918</v>
      </c>
      <c r="I12" s="328">
        <f>VLOOKUP($D12,result!$A$2:$AY$212,I$5,FALSE)</f>
        <v>9.9029062200000004E-2</v>
      </c>
      <c r="J12" s="54">
        <f>VLOOKUP($D12,result!$A$2:$AY$212,J$5,FALSE)</f>
        <v>0.1007718663</v>
      </c>
      <c r="K12" s="31">
        <f>VLOOKUP($D12,result!$A$2:$AY$212,K$5,FALSE)</f>
        <v>9.9606491300000002E-2</v>
      </c>
      <c r="L12" s="31">
        <f>VLOOKUP($D12,result!$A$2:$AY$212,L$5,FALSE)</f>
        <v>0.10013189040000001</v>
      </c>
      <c r="M12" s="31">
        <f>VLOOKUP($D12,result!$A$2:$AY$212,M$5,FALSE)</f>
        <v>0.10141855130000001</v>
      </c>
      <c r="N12" s="328">
        <f>VLOOKUP($D12,result!$A$2:$AY$212,N$5,FALSE)</f>
        <v>0.1007718663</v>
      </c>
      <c r="O12" s="54">
        <f>VLOOKUP($D12,result!$A$2:$AY$212,O$5,FALSE)</f>
        <v>0.10119413419999999</v>
      </c>
      <c r="P12" s="31">
        <f>VLOOKUP($D12,result!$A$2:$AY$212,P$5,FALSE)</f>
        <v>9.5728321300000002E-2</v>
      </c>
      <c r="Q12" s="31">
        <f>VLOOKUP($D12,result!$A$2:$AY$212,Q$5,FALSE)</f>
        <v>0.10141855130000001</v>
      </c>
      <c r="R12" s="31">
        <f>VLOOKUP($D12,result!$A$2:$AY$212,R$5,FALSE)</f>
        <v>9.6065329500000005E-2</v>
      </c>
      <c r="S12" s="328">
        <f>VLOOKUP($D12,result!$A$2:$AY$212,S$5,FALSE)</f>
        <v>9.8101464099999897E-2</v>
      </c>
      <c r="T12" s="235">
        <f>VLOOKUP($D12,result!$A$2:$AY$212,T$5,FALSE)</f>
        <v>1.1859147400000001E-2</v>
      </c>
      <c r="U12" s="235">
        <f>VLOOKUP($D12,result!$A$2:$AY$212,U$5,FALSE)</f>
        <v>1.20951385E-3</v>
      </c>
      <c r="V12" s="235">
        <f>VLOOKUP($D12,result!$A$2:$AY$212,V$5,FALSE)</f>
        <v>1.129681E-4</v>
      </c>
      <c r="W12" s="235">
        <f>VLOOKUP($D12,result!$A$2:$AY$212,W$5,FALSE)</f>
        <v>1.0009185900000001E-5</v>
      </c>
      <c r="Y12" s="69"/>
      <c r="Z12" s="69"/>
      <c r="AA12" s="69"/>
      <c r="AB12" s="69"/>
      <c r="AC12" s="69"/>
      <c r="AF12" t="s">
        <v>7</v>
      </c>
      <c r="AG12" t="s">
        <v>58</v>
      </c>
      <c r="AH12">
        <v>0.54950048539999996</v>
      </c>
      <c r="AI12">
        <v>0.16442239480000001</v>
      </c>
      <c r="AJ12">
        <v>0.1618228921</v>
      </c>
      <c r="AK12">
        <v>0.15322226180000001</v>
      </c>
      <c r="AL12">
        <v>0.1152256598</v>
      </c>
      <c r="AM12">
        <v>3.6102263900000001E-2</v>
      </c>
      <c r="AN12">
        <v>1.5518086699999999E-2</v>
      </c>
      <c r="AO12">
        <v>1.5902658E-2</v>
      </c>
    </row>
    <row r="13" spans="1:41" x14ac:dyDescent="0.25">
      <c r="B13" s="360"/>
      <c r="C13" s="8" t="s">
        <v>8</v>
      </c>
      <c r="D13" s="8" t="s">
        <v>59</v>
      </c>
      <c r="E13" s="31">
        <f>VLOOKUP($D13,result!$A$2:$AY$212,E$5,FALSE)</f>
        <v>1.5151346139999999</v>
      </c>
      <c r="F13" s="31">
        <f>VLOOKUP($D13,result!$A$2:$AY$212,F$5,FALSE)</f>
        <v>1.032633739</v>
      </c>
      <c r="G13" s="54">
        <f>VLOOKUP($D13,result!$A$2:$AY$212,G$5,FALSE)</f>
        <v>1.4016257860000001</v>
      </c>
      <c r="H13" s="31">
        <f>VLOOKUP($D13,result!$A$2:$AY$212,H$5,FALSE)</f>
        <v>1.538137997</v>
      </c>
      <c r="I13" s="328">
        <f>VLOOKUP($D13,result!$A$2:$AY$212,I$5,FALSE)</f>
        <v>1.6650388229999999</v>
      </c>
      <c r="J13" s="54">
        <f>VLOOKUP($D13,result!$A$2:$AY$212,J$5,FALSE)</f>
        <v>1.6788564699999999</v>
      </c>
      <c r="K13" s="31">
        <f>VLOOKUP($D13,result!$A$2:$AY$212,K$5,FALSE)</f>
        <v>1.6696298329999999</v>
      </c>
      <c r="L13" s="31">
        <f>VLOOKUP($D13,result!$A$2:$AY$212,L$5,FALSE)</f>
        <v>1.6733077629999999</v>
      </c>
      <c r="M13" s="31">
        <f>VLOOKUP($D13,result!$A$2:$AY$212,M$5,FALSE)</f>
        <v>1.6793196990000001</v>
      </c>
      <c r="N13" s="328">
        <f>VLOOKUP($D13,result!$A$2:$AY$212,N$5,FALSE)</f>
        <v>1.6788564699999999</v>
      </c>
      <c r="O13" s="54">
        <f>VLOOKUP($D13,result!$A$2:$AY$212,O$5,FALSE)</f>
        <v>1.6807397150000001</v>
      </c>
      <c r="P13" s="31">
        <f>VLOOKUP($D13,result!$A$2:$AY$212,P$5,FALSE)</f>
        <v>1.6124882309999999</v>
      </c>
      <c r="Q13" s="31">
        <f>VLOOKUP($D13,result!$A$2:$AY$212,Q$5,FALSE)</f>
        <v>1.6793196990000001</v>
      </c>
      <c r="R13" s="31">
        <f>VLOOKUP($D13,result!$A$2:$AY$212,R$5,FALSE)</f>
        <v>1.604363311</v>
      </c>
      <c r="S13" s="328">
        <f>VLOOKUP($D13,result!$A$2:$AY$212,S$5,FALSE)</f>
        <v>1.695476582</v>
      </c>
      <c r="T13" s="235">
        <f>VLOOKUP($D13,result!$A$2:$AY$212,T$5,FALSE)</f>
        <v>1.789114637</v>
      </c>
      <c r="U13" s="235">
        <f>VLOOKUP($D13,result!$A$2:$AY$212,U$5,FALSE)</f>
        <v>1.592809889</v>
      </c>
      <c r="V13" s="235">
        <f>VLOOKUP($D13,result!$A$2:$AY$212,V$5,FALSE)</f>
        <v>1.298605735</v>
      </c>
      <c r="W13" s="235">
        <f>VLOOKUP($D13,result!$A$2:$AY$212,W$5,FALSE)</f>
        <v>1.004358224</v>
      </c>
      <c r="Y13" s="69"/>
      <c r="Z13" s="69"/>
      <c r="AA13" s="69"/>
      <c r="AB13" s="69"/>
      <c r="AC13" s="69"/>
      <c r="AF13" t="s">
        <v>8</v>
      </c>
      <c r="AG13" t="s">
        <v>59</v>
      </c>
      <c r="AH13">
        <v>1.4343578850000001</v>
      </c>
      <c r="AI13">
        <v>1.5662322289999999</v>
      </c>
      <c r="AJ13">
        <v>1.3736713460000001</v>
      </c>
      <c r="AK13">
        <v>0.82026753659999996</v>
      </c>
      <c r="AL13">
        <v>1.1488152389999999</v>
      </c>
      <c r="AM13">
        <v>4.3301678959999998</v>
      </c>
      <c r="AN13">
        <v>1.8407072579999999</v>
      </c>
      <c r="AO13">
        <v>1.0343488679999999</v>
      </c>
    </row>
    <row r="14" spans="1:41" x14ac:dyDescent="0.25">
      <c r="B14" s="360"/>
      <c r="C14" s="8" t="s">
        <v>9</v>
      </c>
      <c r="D14" s="8" t="s">
        <v>60</v>
      </c>
      <c r="E14" s="31">
        <f>VLOOKUP($D14,result!$A$2:$AY$212,E$5,FALSE)</f>
        <v>1.5117811969999999</v>
      </c>
      <c r="F14" s="31">
        <f>VLOOKUP($D14,result!$A$2:$AY$212,F$5,FALSE)</f>
        <v>0.80764864260000002</v>
      </c>
      <c r="G14" s="54">
        <f>VLOOKUP($D14,result!$A$2:$AY$212,G$5,FALSE)</f>
        <v>0.622899863</v>
      </c>
      <c r="H14" s="31">
        <f>VLOOKUP($D14,result!$A$2:$AY$212,H$5,FALSE)</f>
        <v>0.56052367680000004</v>
      </c>
      <c r="I14" s="328">
        <f>VLOOKUP($D14,result!$A$2:$AY$212,I$5,FALSE)</f>
        <v>0.50130686469999997</v>
      </c>
      <c r="J14" s="54">
        <f>VLOOKUP($D14,result!$A$2:$AY$212,J$5,FALSE)</f>
        <v>0.19278609029999999</v>
      </c>
      <c r="K14" s="31">
        <f>VLOOKUP($D14,result!$A$2:$AY$212,K$5,FALSE)</f>
        <v>0.36455279330000001</v>
      </c>
      <c r="L14" s="31">
        <f>VLOOKUP($D14,result!$A$2:$AY$212,L$5,FALSE)</f>
        <v>0.26495798149999999</v>
      </c>
      <c r="M14" s="31">
        <f>VLOOKUP($D14,result!$A$2:$AY$212,M$5,FALSE)</f>
        <v>0.10141855130000001</v>
      </c>
      <c r="N14" s="328">
        <f>VLOOKUP($D14,result!$A$2:$AY$212,N$5,FALSE)</f>
        <v>0.19278609029999999</v>
      </c>
      <c r="O14" s="54">
        <f>VLOOKUP($D14,result!$A$2:$AY$212,O$5,FALSE)</f>
        <v>0.13996631740000001</v>
      </c>
      <c r="P14" s="31">
        <f>VLOOKUP($D14,result!$A$2:$AY$212,P$5,FALSE)</f>
        <v>9.5728321300000002E-2</v>
      </c>
      <c r="Q14" s="31">
        <f>VLOOKUP($D14,result!$A$2:$AY$212,Q$5,FALSE)</f>
        <v>0.10141855130000001</v>
      </c>
      <c r="R14" s="31">
        <f>VLOOKUP($D14,result!$A$2:$AY$212,R$5,FALSE)</f>
        <v>9.6065329500000005E-2</v>
      </c>
      <c r="S14" s="328">
        <f>VLOOKUP($D14,result!$A$2:$AY$212,S$5,FALSE)</f>
        <v>9.8101464099999897E-2</v>
      </c>
      <c r="T14" s="235">
        <f>VLOOKUP($D14,result!$A$2:$AY$212,T$5,FALSE)</f>
        <v>0.118591474</v>
      </c>
      <c r="U14" s="235">
        <f>VLOOKUP($D14,result!$A$2:$AY$212,U$5,FALSE)</f>
        <v>0.1209513854</v>
      </c>
      <c r="V14" s="235">
        <f>VLOOKUP($D14,result!$A$2:$AY$212,V$5,FALSE)</f>
        <v>0.1129681003</v>
      </c>
      <c r="W14" s="235">
        <f>VLOOKUP($D14,result!$A$2:$AY$212,W$5,FALSE)</f>
        <v>0.10009185869999999</v>
      </c>
      <c r="Y14" s="69"/>
      <c r="Z14" s="69"/>
      <c r="AA14" s="69"/>
      <c r="AB14" s="69"/>
      <c r="AC14" s="69"/>
      <c r="AF14" t="s">
        <v>9</v>
      </c>
      <c r="AG14" t="s">
        <v>60</v>
      </c>
      <c r="AH14">
        <v>2.1091121570000002</v>
      </c>
      <c r="AI14">
        <v>1.6179651150000001</v>
      </c>
      <c r="AJ14">
        <v>1.5142215800000001</v>
      </c>
      <c r="AK14">
        <v>1.172293874</v>
      </c>
      <c r="AL14">
        <v>1.2075803460000001</v>
      </c>
      <c r="AM14">
        <v>1.332017995</v>
      </c>
      <c r="AN14">
        <v>0.89307748499999995</v>
      </c>
      <c r="AO14">
        <v>0.4389010928</v>
      </c>
    </row>
    <row r="15" spans="1:41" x14ac:dyDescent="0.25">
      <c r="B15" s="360"/>
      <c r="C15" s="8" t="s">
        <v>10</v>
      </c>
      <c r="D15" s="8" t="s">
        <v>61</v>
      </c>
      <c r="E15" s="31">
        <f>VLOOKUP($D15,result!$A$2:$AY$212,E$5,FALSE)</f>
        <v>0.30542753439999998</v>
      </c>
      <c r="F15" s="31">
        <f>VLOOKUP($D15,result!$A$2:$AY$212,F$5,FALSE)</f>
        <v>1.338420441</v>
      </c>
      <c r="G15" s="54">
        <f>VLOOKUP($D15,result!$A$2:$AY$212,G$5,FALSE)</f>
        <v>2.0500680579999999</v>
      </c>
      <c r="H15" s="31">
        <f>VLOOKUP($D15,result!$A$2:$AY$212,H$5,FALSE)</f>
        <v>2.4677880750000001</v>
      </c>
      <c r="I15" s="328">
        <f>VLOOKUP($D15,result!$A$2:$AY$212,I$5,FALSE)</f>
        <v>2.817756771</v>
      </c>
      <c r="J15" s="54">
        <f>VLOOKUP($D15,result!$A$2:$AY$212,J$5,FALSE)</f>
        <v>4.0124235490000002</v>
      </c>
      <c r="K15" s="31">
        <f>VLOOKUP($D15,result!$A$2:$AY$212,K$5,FALSE)</f>
        <v>3.1700834059999998</v>
      </c>
      <c r="L15" s="31">
        <f>VLOOKUP($D15,result!$A$2:$AY$212,L$5,FALSE)</f>
        <v>3.5644922370000001</v>
      </c>
      <c r="M15" s="31">
        <f>VLOOKUP($D15,result!$A$2:$AY$212,M$5,FALSE)</f>
        <v>5.0520692350000003</v>
      </c>
      <c r="N15" s="328">
        <f>VLOOKUP($D15,result!$A$2:$AY$212,N$5,FALSE)</f>
        <v>4.0124235490000002</v>
      </c>
      <c r="O15" s="54">
        <f>VLOOKUP($D15,result!$A$2:$AY$212,O$5,FALSE)</f>
        <v>4.5067661010000002</v>
      </c>
      <c r="P15" s="31">
        <f>VLOOKUP($D15,result!$A$2:$AY$212,P$5,FALSE)</f>
        <v>5.5304017920000001</v>
      </c>
      <c r="Q15" s="31">
        <f>VLOOKUP($D15,result!$A$2:$AY$212,Q$5,FALSE)</f>
        <v>5.0520692350000003</v>
      </c>
      <c r="R15" s="31">
        <f>VLOOKUP($D15,result!$A$2:$AY$212,R$5,FALSE)</f>
        <v>5.1534817579999999</v>
      </c>
      <c r="S15" s="328">
        <f>VLOOKUP($D15,result!$A$2:$AY$212,S$5,FALSE)</f>
        <v>7.0784514270000001</v>
      </c>
      <c r="T15" s="235">
        <f>VLOOKUP($D15,result!$A$2:$AY$212,T$5,FALSE)</f>
        <v>10.473727179999999</v>
      </c>
      <c r="U15" s="235">
        <f>VLOOKUP($D15,result!$A$2:$AY$212,U$5,FALSE)</f>
        <v>13.07505907</v>
      </c>
      <c r="V15" s="235">
        <f>VLOOKUP($D15,result!$A$2:$AY$212,V$5,FALSE)</f>
        <v>14.947675479999999</v>
      </c>
      <c r="W15" s="235">
        <f>VLOOKUP($D15,result!$A$2:$AY$212,W$5,FALSE)</f>
        <v>16.21069413</v>
      </c>
      <c r="Y15" s="69"/>
      <c r="Z15" s="69"/>
      <c r="AA15" s="69"/>
      <c r="AB15" s="69"/>
      <c r="AC15" s="69"/>
      <c r="AF15" t="s">
        <v>10</v>
      </c>
      <c r="AG15" t="s">
        <v>61</v>
      </c>
      <c r="AH15">
        <v>0.31484388670000002</v>
      </c>
      <c r="AI15">
        <v>1.355271463</v>
      </c>
      <c r="AJ15">
        <v>1.5603050629999999</v>
      </c>
      <c r="AK15">
        <v>2.7663579020000002</v>
      </c>
      <c r="AL15">
        <v>3.151347672</v>
      </c>
      <c r="AM15">
        <v>5.1990503339999998</v>
      </c>
      <c r="AN15">
        <v>6.6863847200000004</v>
      </c>
      <c r="AO15">
        <v>6.9333507980000002</v>
      </c>
    </row>
    <row r="16" spans="1:41" x14ac:dyDescent="0.25">
      <c r="B16" s="360"/>
      <c r="C16" s="8" t="s">
        <v>11</v>
      </c>
      <c r="D16" s="8" t="s">
        <v>62</v>
      </c>
      <c r="E16" s="31">
        <f>VLOOKUP($D16,result!$A$2:$AY$212,E$5,FALSE)</f>
        <v>6.8721195200000001E-2</v>
      </c>
      <c r="F16" s="31">
        <f>VLOOKUP($D16,result!$A$2:$AY$212,F$5,FALSE)</f>
        <v>0.4693986382</v>
      </c>
      <c r="G16" s="54">
        <f>VLOOKUP($D16,result!$A$2:$AY$212,G$5,FALSE)</f>
        <v>0.78991654450000004</v>
      </c>
      <c r="H16" s="31">
        <f>VLOOKUP($D16,result!$A$2:$AY$212,H$5,FALSE)</f>
        <v>0.97063828860000001</v>
      </c>
      <c r="I16" s="328">
        <f>VLOOKUP($D16,result!$A$2:$AY$212,I$5,FALSE)</f>
        <v>1.1405205979999999</v>
      </c>
      <c r="J16" s="54">
        <f>VLOOKUP($D16,result!$A$2:$AY$212,J$5,FALSE)</f>
        <v>1.6979199519999999</v>
      </c>
      <c r="K16" s="31">
        <f>VLOOKUP($D16,result!$A$2:$AY$212,K$5,FALSE)</f>
        <v>1.302288653</v>
      </c>
      <c r="L16" s="31">
        <f>VLOOKUP($D16,result!$A$2:$AY$212,L$5,FALSE)</f>
        <v>1.4861791959999999</v>
      </c>
      <c r="M16" s="31">
        <f>VLOOKUP($D16,result!$A$2:$AY$212,M$5,FALSE)</f>
        <v>2.2021840259999999</v>
      </c>
      <c r="N16" s="328">
        <f>VLOOKUP($D16,result!$A$2:$AY$212,N$5,FALSE)</f>
        <v>1.6979199519999999</v>
      </c>
      <c r="O16" s="54">
        <f>VLOOKUP($D16,result!$A$2:$AY$212,O$5,FALSE)</f>
        <v>1.9355856629999999</v>
      </c>
      <c r="P16" s="31">
        <f>VLOOKUP($D16,result!$A$2:$AY$212,P$5,FALSE)</f>
        <v>2.444465804</v>
      </c>
      <c r="Q16" s="31">
        <f>VLOOKUP($D16,result!$A$2:$AY$212,Q$5,FALSE)</f>
        <v>2.2021840259999999</v>
      </c>
      <c r="R16" s="31">
        <f>VLOOKUP($D16,result!$A$2:$AY$212,R$5,FALSE)</f>
        <v>2.2620726090000001</v>
      </c>
      <c r="S16" s="328">
        <f>VLOOKUP($D16,result!$A$2:$AY$212,S$5,FALSE)</f>
        <v>3.194699317</v>
      </c>
      <c r="T16" s="235">
        <f>VLOOKUP($D16,result!$A$2:$AY$212,T$5,FALSE)</f>
        <v>5.8887497629999999</v>
      </c>
      <c r="U16" s="235">
        <f>VLOOKUP($D16,result!$A$2:$AY$212,U$5,FALSE)</f>
        <v>9.1578939980000005</v>
      </c>
      <c r="V16" s="235">
        <f>VLOOKUP($D16,result!$A$2:$AY$212,V$5,FALSE)</f>
        <v>13.04234617</v>
      </c>
      <c r="W16" s="235">
        <f>VLOOKUP($D16,result!$A$2:$AY$212,W$5,FALSE)</f>
        <v>17.62031971</v>
      </c>
      <c r="Y16" s="69"/>
      <c r="Z16" s="69"/>
      <c r="AA16" s="69"/>
      <c r="AB16" s="69"/>
      <c r="AC16" s="69"/>
      <c r="AF16" t="s">
        <v>11</v>
      </c>
      <c r="AG16" t="s">
        <v>62</v>
      </c>
      <c r="AH16">
        <v>8.0729201700000003E-2</v>
      </c>
      <c r="AI16">
        <v>0.37398616959999997</v>
      </c>
      <c r="AJ16">
        <v>0.45483007600000003</v>
      </c>
      <c r="AK16">
        <v>1.004129351</v>
      </c>
      <c r="AL16">
        <v>1.1203975530000001</v>
      </c>
      <c r="AM16">
        <v>1.7012886460000001</v>
      </c>
      <c r="AN16">
        <v>2.3723679720000002</v>
      </c>
      <c r="AO16">
        <v>3.4651373140000001</v>
      </c>
    </row>
    <row r="17" spans="2:41" x14ac:dyDescent="0.25">
      <c r="B17" s="360"/>
      <c r="C17" s="8" t="s">
        <v>12</v>
      </c>
      <c r="D17" s="8" t="s">
        <v>63</v>
      </c>
      <c r="E17" s="31">
        <f>VLOOKUP($D17,result!$A$2:$AY$212,E$5,FALSE)</f>
        <v>3.4354285299999998</v>
      </c>
      <c r="F17" s="31">
        <f>VLOOKUP($D17,result!$A$2:$AY$212,F$5,FALSE)</f>
        <v>3.3511256829999998</v>
      </c>
      <c r="G17" s="54">
        <f>VLOOKUP($D17,result!$A$2:$AY$212,G$5,FALSE)</f>
        <v>3.8704964890000002</v>
      </c>
      <c r="H17" s="31">
        <f>VLOOKUP($D17,result!$A$2:$AY$212,H$5,FALSE)</f>
        <v>3.673549832</v>
      </c>
      <c r="I17" s="328">
        <f>VLOOKUP($D17,result!$A$2:$AY$212,I$5,FALSE)</f>
        <v>3.6832106370000002</v>
      </c>
      <c r="J17" s="54">
        <f>VLOOKUP($D17,result!$A$2:$AY$212,J$5,FALSE)</f>
        <v>3.6530847689999999</v>
      </c>
      <c r="K17" s="31">
        <f>VLOOKUP($D17,result!$A$2:$AY$212,K$5,FALSE)</f>
        <v>3.6731363610000001</v>
      </c>
      <c r="L17" s="31">
        <f>VLOOKUP($D17,result!$A$2:$AY$212,L$5,FALSE)</f>
        <v>3.6610641949999998</v>
      </c>
      <c r="M17" s="31">
        <f>VLOOKUP($D17,result!$A$2:$AY$212,M$5,FALSE)</f>
        <v>3.614172607</v>
      </c>
      <c r="N17" s="328">
        <f>VLOOKUP($D17,result!$A$2:$AY$212,N$5,FALSE)</f>
        <v>3.6530847689999999</v>
      </c>
      <c r="O17" s="54">
        <f>VLOOKUP($D17,result!$A$2:$AY$212,O$5,FALSE)</f>
        <v>3.637150793</v>
      </c>
      <c r="P17" s="31">
        <f>VLOOKUP($D17,result!$A$2:$AY$212,P$5,FALSE)</f>
        <v>3.454761398</v>
      </c>
      <c r="Q17" s="31">
        <f>VLOOKUP($D17,result!$A$2:$AY$212,Q$5,FALSE)</f>
        <v>3.614172607</v>
      </c>
      <c r="R17" s="31">
        <f>VLOOKUP($D17,result!$A$2:$AY$212,R$5,FALSE)</f>
        <v>3.4450952049999999</v>
      </c>
      <c r="S17" s="328">
        <f>VLOOKUP($D17,result!$A$2:$AY$212,S$5,FALSE)</f>
        <v>3.6081309930000001</v>
      </c>
      <c r="T17" s="235">
        <f>VLOOKUP($D17,result!$A$2:$AY$212,T$5,FALSE)</f>
        <v>4.5890450549999997</v>
      </c>
      <c r="U17" s="235">
        <f>VLOOKUP($D17,result!$A$2:$AY$212,U$5,FALSE)</f>
        <v>4.924268766</v>
      </c>
      <c r="V17" s="235">
        <f>VLOOKUP($D17,result!$A$2:$AY$212,V$5,FALSE)</f>
        <v>4.8389236980000003</v>
      </c>
      <c r="W17" s="235">
        <f>VLOOKUP($D17,result!$A$2:$AY$212,W$5,FALSE)</f>
        <v>4.5108018459999997</v>
      </c>
      <c r="Y17" s="69"/>
      <c r="Z17" s="69"/>
      <c r="AA17" s="69"/>
      <c r="AB17" s="69"/>
      <c r="AC17" s="69"/>
      <c r="AF17" t="s">
        <v>12</v>
      </c>
      <c r="AG17" t="s">
        <v>63</v>
      </c>
      <c r="AH17">
        <v>4.0364600859999999</v>
      </c>
      <c r="AI17">
        <v>4.6178911569999999</v>
      </c>
      <c r="AJ17">
        <v>4.603868018</v>
      </c>
      <c r="AK17">
        <v>4.589924152</v>
      </c>
      <c r="AL17">
        <v>4.7302829580000001</v>
      </c>
      <c r="AM17">
        <v>5.2274448439999999</v>
      </c>
      <c r="AN17">
        <v>5.2594693670000003</v>
      </c>
      <c r="AO17">
        <v>5.4293134309999997</v>
      </c>
    </row>
    <row r="18" spans="2:41" x14ac:dyDescent="0.25">
      <c r="B18" s="361"/>
      <c r="C18" s="9" t="s">
        <v>13</v>
      </c>
      <c r="D18" s="8" t="s">
        <v>64</v>
      </c>
      <c r="E18" s="32">
        <f>VLOOKUP($D18,result!$A$2:$AY$212,E$5,FALSE)</f>
        <v>0.22254492319999999</v>
      </c>
      <c r="F18" s="32">
        <f>VLOOKUP($D18,result!$A$2:$AY$212,F$5,FALSE)</f>
        <v>0.31883980029999998</v>
      </c>
      <c r="G18" s="286">
        <f>VLOOKUP($D18,result!$A$2:$AY$212,G$5,FALSE)</f>
        <v>0.51041273499999995</v>
      </c>
      <c r="H18" s="32">
        <f>VLOOKUP($D18,result!$A$2:$AY$212,H$5,FALSE)</f>
        <v>0.58584802420000004</v>
      </c>
      <c r="I18" s="287">
        <f>VLOOKUP($D18,result!$A$2:$AY$212,I$5,FALSE)</f>
        <v>0.66835145169999999</v>
      </c>
      <c r="J18" s="286">
        <f>VLOOKUP($D18,result!$A$2:$AY$212,J$5,FALSE)</f>
        <v>0.65172119419999996</v>
      </c>
      <c r="K18" s="32">
        <f>VLOOKUP($D18,result!$A$2:$AY$212,K$5,FALSE)</f>
        <v>0.66276053909999999</v>
      </c>
      <c r="L18" s="32">
        <f>VLOOKUP($D18,result!$A$2:$AY$212,L$5,FALSE)</f>
        <v>0.65685299890000004</v>
      </c>
      <c r="M18" s="32">
        <f>VLOOKUP($D18,result!$A$2:$AY$212,M$5,FALSE)</f>
        <v>0.63751952150000002</v>
      </c>
      <c r="N18" s="287">
        <f>VLOOKUP($D18,result!$A$2:$AY$212,N$5,FALSE)</f>
        <v>0.65172119419999996</v>
      </c>
      <c r="O18" s="286">
        <f>VLOOKUP($D18,result!$A$2:$AY$212,O$5,FALSE)</f>
        <v>0.64521529379999998</v>
      </c>
      <c r="P18" s="32">
        <f>VLOOKUP($D18,result!$A$2:$AY$212,P$5,FALSE)</f>
        <v>0.62906699200000005</v>
      </c>
      <c r="Q18" s="32">
        <f>VLOOKUP($D18,result!$A$2:$AY$212,Q$5,FALSE)</f>
        <v>0.63751952150000002</v>
      </c>
      <c r="R18" s="32">
        <f>VLOOKUP($D18,result!$A$2:$AY$212,R$5,FALSE)</f>
        <v>0.61742320350000002</v>
      </c>
      <c r="S18" s="287">
        <f>VLOOKUP($D18,result!$A$2:$AY$212,S$5,FALSE)</f>
        <v>0.68905279379999995</v>
      </c>
      <c r="T18" s="283">
        <f>VLOOKUP($D18,result!$A$2:$AY$212,T$5,FALSE)</f>
        <v>0.51166560510000003</v>
      </c>
      <c r="U18" s="283">
        <f>VLOOKUP($D18,result!$A$2:$AY$212,U$5,FALSE)</f>
        <v>0.32055263550000002</v>
      </c>
      <c r="V18" s="283">
        <f>VLOOKUP($D18,result!$A$2:$AY$212,V$5,FALSE)</f>
        <v>0.18390776989999999</v>
      </c>
      <c r="W18" s="283">
        <f>VLOOKUP($D18,result!$A$2:$AY$212,W$5,FALSE)</f>
        <v>0.10009185869999999</v>
      </c>
      <c r="Y18" s="69"/>
      <c r="Z18" s="69"/>
      <c r="AA18" s="69"/>
      <c r="AB18" s="69"/>
      <c r="AC18" s="69"/>
      <c r="AF18" t="s">
        <v>13</v>
      </c>
      <c r="AG18" t="s">
        <v>64</v>
      </c>
      <c r="AH18">
        <v>0.43593768929999999</v>
      </c>
      <c r="AI18">
        <v>0.72389122169999998</v>
      </c>
      <c r="AJ18">
        <v>0.77777553889999995</v>
      </c>
      <c r="AK18">
        <v>1.0460299390000001</v>
      </c>
      <c r="AL18">
        <v>1.1546424470000001</v>
      </c>
      <c r="AM18">
        <v>1.679333797</v>
      </c>
      <c r="AN18">
        <v>1.9735742650000001</v>
      </c>
      <c r="AO18">
        <v>2.1793911449999999</v>
      </c>
    </row>
    <row r="19" spans="2:41" ht="15" customHeight="1" x14ac:dyDescent="0.25">
      <c r="B19" s="357" t="s">
        <v>601</v>
      </c>
      <c r="C19" s="6" t="s">
        <v>2</v>
      </c>
      <c r="D19" s="3" t="s">
        <v>65</v>
      </c>
      <c r="E19" s="7">
        <f>VLOOKUP($D19,result!$A$2:$AY$212,E$5,FALSE)</f>
        <v>37.160001180000002</v>
      </c>
      <c r="F19" s="7">
        <f t="shared" ref="F19:G19" si="4">SUM(F20:F25)</f>
        <v>35.526209696700008</v>
      </c>
      <c r="G19" s="329">
        <f t="shared" si="4"/>
        <v>34.139565090199994</v>
      </c>
      <c r="H19" s="7">
        <f t="shared" ref="H19:W19" si="5">SUM(H20:H25)</f>
        <v>34.890827037500003</v>
      </c>
      <c r="I19" s="330">
        <f t="shared" si="5"/>
        <v>35.295667592400001</v>
      </c>
      <c r="J19" s="329">
        <f t="shared" si="5"/>
        <v>34.463819963199995</v>
      </c>
      <c r="K19" s="7">
        <f t="shared" si="5"/>
        <v>35.168258873800006</v>
      </c>
      <c r="L19" s="7">
        <f t="shared" si="5"/>
        <v>34.942252449899996</v>
      </c>
      <c r="M19" s="7">
        <f t="shared" si="5"/>
        <v>33.634432555699995</v>
      </c>
      <c r="N19" s="330">
        <f t="shared" si="5"/>
        <v>34.463819963199995</v>
      </c>
      <c r="O19" s="329">
        <f t="shared" si="5"/>
        <v>34.010689213100001</v>
      </c>
      <c r="P19" s="7">
        <f t="shared" si="5"/>
        <v>36.2969802645</v>
      </c>
      <c r="Q19" s="7">
        <f t="shared" si="5"/>
        <v>33.634432555699995</v>
      </c>
      <c r="R19" s="7">
        <f t="shared" si="5"/>
        <v>35.953928263400002</v>
      </c>
      <c r="S19" s="330">
        <f t="shared" si="5"/>
        <v>33.006877451100003</v>
      </c>
      <c r="T19" s="332">
        <f t="shared" si="5"/>
        <v>28.900695513799999</v>
      </c>
      <c r="U19" s="332">
        <f t="shared" si="5"/>
        <v>26.125187865499999</v>
      </c>
      <c r="V19" s="332">
        <f t="shared" si="5"/>
        <v>24.874195067199999</v>
      </c>
      <c r="W19" s="332">
        <f t="shared" si="5"/>
        <v>23.798664137999999</v>
      </c>
      <c r="Y19" s="68"/>
      <c r="Z19" s="68"/>
      <c r="AA19" s="68"/>
      <c r="AB19" s="68"/>
      <c r="AC19" s="68"/>
      <c r="AF19" t="s">
        <v>2</v>
      </c>
      <c r="AG19" t="s">
        <v>65</v>
      </c>
      <c r="AH19">
        <v>45.718643290000003</v>
      </c>
      <c r="AI19">
        <v>43.160918760000001</v>
      </c>
      <c r="AJ19">
        <v>43.1338115</v>
      </c>
      <c r="AK19">
        <v>44.495152871232243</v>
      </c>
      <c r="AL19">
        <v>40.06833091</v>
      </c>
      <c r="AM19">
        <v>40.368835975463753</v>
      </c>
      <c r="AN19">
        <v>36.956866863414824</v>
      </c>
      <c r="AO19">
        <v>35.579549547986367</v>
      </c>
    </row>
    <row r="20" spans="2:41" x14ac:dyDescent="0.25">
      <c r="B20" s="358"/>
      <c r="C20" s="8" t="s">
        <v>14</v>
      </c>
      <c r="D20" s="8" t="s">
        <v>66</v>
      </c>
      <c r="E20" s="31">
        <f>VLOOKUP($D20,result!$A$2:$AY$212,E$5,FALSE)</f>
        <v>34.16896697</v>
      </c>
      <c r="F20" s="31">
        <f>VLOOKUP($D20,result!$A$2:$AY$212,F$5,FALSE)</f>
        <v>30.387875680000001</v>
      </c>
      <c r="G20" s="54">
        <f>VLOOKUP($D20,result!$A$2:$AY$212,G$5,FALSE)</f>
        <v>28.524883209999999</v>
      </c>
      <c r="H20" s="31">
        <f>VLOOKUP($D20,result!$A$2:$AY$212,H$5,FALSE)</f>
        <v>28.578648619999999</v>
      </c>
      <c r="I20" s="328">
        <f>VLOOKUP($D20,result!$A$2:$AY$212,I$5,FALSE)</f>
        <v>28.287892719999999</v>
      </c>
      <c r="J20" s="54">
        <f>VLOOKUP($D20,result!$A$2:$AY$212,J$5,FALSE)</f>
        <v>25.899070089999999</v>
      </c>
      <c r="K20" s="31">
        <f>VLOOKUP($D20,result!$A$2:$AY$212,K$5,FALSE)</f>
        <v>27.642716020000002</v>
      </c>
      <c r="L20" s="31">
        <f>VLOOKUP($D20,result!$A$2:$AY$212,L$5,FALSE)</f>
        <v>26.883751570000001</v>
      </c>
      <c r="M20" s="31">
        <f>VLOOKUP($D20,result!$A$2:$AY$212,M$5,FALSE)</f>
        <v>23.939153749999999</v>
      </c>
      <c r="N20" s="328">
        <f>VLOOKUP($D20,result!$A$2:$AY$212,N$5,FALSE)</f>
        <v>25.899070089999999</v>
      </c>
      <c r="O20" s="54">
        <f>VLOOKUP($D20,result!$A$2:$AY$212,O$5,FALSE)</f>
        <v>24.905651720000002</v>
      </c>
      <c r="P20" s="31">
        <f>VLOOKUP($D20,result!$A$2:$AY$212,P$5,FALSE)</f>
        <v>24.43084563</v>
      </c>
      <c r="Q20" s="31">
        <f>VLOOKUP($D20,result!$A$2:$AY$212,Q$5,FALSE)</f>
        <v>23.939153749999999</v>
      </c>
      <c r="R20" s="31">
        <f>VLOOKUP($D20,result!$A$2:$AY$212,R$5,FALSE)</f>
        <v>24.912417749999999</v>
      </c>
      <c r="S20" s="328">
        <f>VLOOKUP($D20,result!$A$2:$AY$212,S$5,FALSE)</f>
        <v>20.066685620000001</v>
      </c>
      <c r="T20" s="235">
        <f>VLOOKUP($D20,result!$A$2:$AY$212,T$5,FALSE)</f>
        <v>11.06681423</v>
      </c>
      <c r="U20" s="235">
        <f>VLOOKUP($D20,result!$A$2:$AY$212,U$5,FALSE)</f>
        <v>5.1059570120000002</v>
      </c>
      <c r="V20" s="235">
        <f>VLOOKUP($D20,result!$A$2:$AY$212,V$5,FALSE)</f>
        <v>2.1132952669999998</v>
      </c>
      <c r="W20" s="235">
        <f>VLOOKUP($D20,result!$A$2:$AY$212,W$5,FALSE)</f>
        <v>0.79626421670000003</v>
      </c>
      <c r="Y20" s="69"/>
      <c r="Z20" s="69"/>
      <c r="AA20" s="69"/>
      <c r="AB20" s="69"/>
      <c r="AC20" s="69"/>
      <c r="AF20" t="s">
        <v>14</v>
      </c>
      <c r="AG20" t="s">
        <v>66</v>
      </c>
      <c r="AH20">
        <v>34.93</v>
      </c>
      <c r="AI20">
        <v>28.496103250000001</v>
      </c>
      <c r="AJ20">
        <v>27.844705380000001</v>
      </c>
      <c r="AK20">
        <v>23.90919487</v>
      </c>
      <c r="AL20">
        <v>22.879437679999999</v>
      </c>
      <c r="AM20">
        <v>18.919183019999998</v>
      </c>
      <c r="AN20">
        <v>14.65346751</v>
      </c>
      <c r="AO20">
        <v>11.92666694</v>
      </c>
    </row>
    <row r="21" spans="2:41" x14ac:dyDescent="0.25">
      <c r="B21" s="358"/>
      <c r="C21" s="8" t="s">
        <v>15</v>
      </c>
      <c r="D21" s="8" t="s">
        <v>67</v>
      </c>
      <c r="E21" s="31">
        <f>VLOOKUP($D21,result!$A$2:$AY$212,E$5,FALSE)</f>
        <v>1.5994835329999999</v>
      </c>
      <c r="F21" s="31">
        <f>VLOOKUP($D21,result!$A$2:$AY$212,F$5,FALSE)</f>
        <v>3.1983948500000001</v>
      </c>
      <c r="G21" s="54">
        <f>VLOOKUP($D21,result!$A$2:$AY$212,G$5,FALSE)</f>
        <v>3.409241293</v>
      </c>
      <c r="H21" s="31">
        <f>VLOOKUP($D21,result!$A$2:$AY$212,H$5,FALSE)</f>
        <v>3.7691987340000002</v>
      </c>
      <c r="I21" s="328">
        <f>VLOOKUP($D21,result!$A$2:$AY$212,I$5,FALSE)</f>
        <v>3.948451581</v>
      </c>
      <c r="J21" s="54">
        <f>VLOOKUP($D21,result!$A$2:$AY$212,J$5,FALSE)</f>
        <v>4.4086658099999996</v>
      </c>
      <c r="K21" s="31">
        <f>VLOOKUP($D21,result!$A$2:$AY$212,K$5,FALSE)</f>
        <v>4.1222962120000002</v>
      </c>
      <c r="L21" s="31">
        <f>VLOOKUP($D21,result!$A$2:$AY$212,L$5,FALSE)</f>
        <v>4.283320968</v>
      </c>
      <c r="M21" s="31">
        <f>VLOOKUP($D21,result!$A$2:$AY$212,M$5,FALSE)</f>
        <v>4.6515353700000004</v>
      </c>
      <c r="N21" s="328">
        <f>VLOOKUP($D21,result!$A$2:$AY$212,N$5,FALSE)</f>
        <v>4.4086658099999996</v>
      </c>
      <c r="O21" s="54">
        <f>VLOOKUP($D21,result!$A$2:$AY$212,O$5,FALSE)</f>
        <v>4.5295304300000003</v>
      </c>
      <c r="P21" s="31">
        <f>VLOOKUP($D21,result!$A$2:$AY$212,P$5,FALSE)</f>
        <v>5.4011803580000004</v>
      </c>
      <c r="Q21" s="31">
        <f>VLOOKUP($D21,result!$A$2:$AY$212,Q$5,FALSE)</f>
        <v>4.6515353700000004</v>
      </c>
      <c r="R21" s="31">
        <f>VLOOKUP($D21,result!$A$2:$AY$212,R$5,FALSE)</f>
        <v>5.1633876860000001</v>
      </c>
      <c r="S21" s="328">
        <f>VLOOKUP($D21,result!$A$2:$AY$212,S$5,FALSE)</f>
        <v>5.3841828039999999</v>
      </c>
      <c r="T21" s="235">
        <f>VLOOKUP($D21,result!$A$2:$AY$212,T$5,FALSE)</f>
        <v>6.5688049990000001</v>
      </c>
      <c r="U21" s="235">
        <f>VLOOKUP($D21,result!$A$2:$AY$212,U$5,FALSE)</f>
        <v>6.7044090499999998</v>
      </c>
      <c r="V21" s="235">
        <f>VLOOKUP($D21,result!$A$2:$AY$212,V$5,FALSE)</f>
        <v>6.1385122909999996</v>
      </c>
      <c r="W21" s="235">
        <f>VLOOKUP($D21,result!$A$2:$AY$212,W$5,FALSE)</f>
        <v>5.1165797619999998</v>
      </c>
      <c r="Y21" s="69"/>
      <c r="Z21" s="69"/>
      <c r="AA21" s="69"/>
      <c r="AB21" s="69"/>
      <c r="AC21" s="69"/>
      <c r="AF21" t="s">
        <v>15</v>
      </c>
      <c r="AG21" t="s">
        <v>67</v>
      </c>
      <c r="AH21">
        <v>9.3600101630000001</v>
      </c>
      <c r="AI21">
        <v>12.106394330000001</v>
      </c>
      <c r="AJ21">
        <v>12.64113212</v>
      </c>
      <c r="AK21">
        <v>14.15351497</v>
      </c>
      <c r="AL21">
        <v>14.23677011</v>
      </c>
      <c r="AM21">
        <v>14.372607990000001</v>
      </c>
      <c r="AN21">
        <v>14.69936274</v>
      </c>
      <c r="AO21">
        <v>16.0892722</v>
      </c>
    </row>
    <row r="22" spans="2:41" x14ac:dyDescent="0.25">
      <c r="B22" s="358"/>
      <c r="C22" s="8" t="s">
        <v>16</v>
      </c>
      <c r="D22" s="8" t="s">
        <v>68</v>
      </c>
      <c r="E22" s="31">
        <f>VLOOKUP($D22,result!$A$2:$AY$212,E$5,FALSE)</f>
        <v>0.19993544160000001</v>
      </c>
      <c r="F22" s="31">
        <f>VLOOKUP($D22,result!$A$2:$AY$212,F$5,FALSE)</f>
        <v>0.1046120281</v>
      </c>
      <c r="G22" s="54">
        <f>VLOOKUP($D22,result!$A$2:$AY$212,G$5,FALSE)</f>
        <v>9.8607023299999999E-2</v>
      </c>
      <c r="H22" s="31">
        <f>VLOOKUP($D22,result!$A$2:$AY$212,H$5,FALSE)</f>
        <v>0.2381001328</v>
      </c>
      <c r="I22" s="328">
        <f>VLOOKUP($D22,result!$A$2:$AY$212,I$5,FALSE)</f>
        <v>0.59475553290000005</v>
      </c>
      <c r="J22" s="54">
        <f>VLOOKUP($D22,result!$A$2:$AY$212,J$5,FALSE)</f>
        <v>0.96534761879999997</v>
      </c>
      <c r="K22" s="31">
        <f>VLOOKUP($D22,result!$A$2:$AY$212,K$5,FALSE)</f>
        <v>0.70340561069999996</v>
      </c>
      <c r="L22" s="31">
        <f>VLOOKUP($D22,result!$A$2:$AY$212,L$5,FALSE)</f>
        <v>0.82794637859999998</v>
      </c>
      <c r="M22" s="31">
        <f>VLOOKUP($D22,result!$A$2:$AY$212,M$5,FALSE)</f>
        <v>1.307021692</v>
      </c>
      <c r="N22" s="328">
        <f>VLOOKUP($D22,result!$A$2:$AY$212,N$5,FALSE)</f>
        <v>0.96534761879999997</v>
      </c>
      <c r="O22" s="54">
        <f>VLOOKUP($D22,result!$A$2:$AY$212,O$5,FALSE)</f>
        <v>1.1235300450000001</v>
      </c>
      <c r="P22" s="31">
        <f>VLOOKUP($D22,result!$A$2:$AY$212,P$5,FALSE)</f>
        <v>1.802080339</v>
      </c>
      <c r="Q22" s="31">
        <f>VLOOKUP($D22,result!$A$2:$AY$212,Q$5,FALSE)</f>
        <v>1.307021692</v>
      </c>
      <c r="R22" s="31">
        <f>VLOOKUP($D22,result!$A$2:$AY$212,R$5,FALSE)</f>
        <v>1.580959349</v>
      </c>
      <c r="S22" s="328">
        <f>VLOOKUP($D22,result!$A$2:$AY$212,S$5,FALSE)</f>
        <v>2.3243620009999999</v>
      </c>
      <c r="T22" s="235">
        <f>VLOOKUP($D22,result!$A$2:$AY$212,T$5,FALSE)</f>
        <v>4.0960243170000004</v>
      </c>
      <c r="U22" s="235">
        <f>VLOOKUP($D22,result!$A$2:$AY$212,U$5,FALSE)</f>
        <v>6.0384968859999999</v>
      </c>
      <c r="V22" s="235">
        <f>VLOOKUP($D22,result!$A$2:$AY$212,V$5,FALSE)</f>
        <v>7.9858961649999998</v>
      </c>
      <c r="W22" s="235">
        <f>VLOOKUP($D22,result!$A$2:$AY$212,W$5,FALSE)</f>
        <v>9.6146275299999999</v>
      </c>
      <c r="Y22" s="69"/>
      <c r="Z22" s="69"/>
      <c r="AA22" s="69"/>
      <c r="AB22" s="69"/>
      <c r="AC22" s="69"/>
      <c r="AF22" t="s">
        <v>16</v>
      </c>
      <c r="AG22" t="s">
        <v>68</v>
      </c>
      <c r="AH22">
        <v>0.14778963410000001</v>
      </c>
      <c r="AI22">
        <v>4.3160918800000003E-2</v>
      </c>
      <c r="AJ22">
        <v>5.0053220000000002E-2</v>
      </c>
      <c r="AK22">
        <v>8.5268986899999996E-2</v>
      </c>
      <c r="AL22">
        <v>8.4450778000000004E-2</v>
      </c>
      <c r="AM22">
        <v>8.0128925099999998E-2</v>
      </c>
      <c r="AN22">
        <v>7.6822932600000005E-2</v>
      </c>
      <c r="AO22">
        <v>7.72391625E-2</v>
      </c>
    </row>
    <row r="23" spans="2:41" x14ac:dyDescent="0.25">
      <c r="B23" s="358"/>
      <c r="C23" s="8" t="s">
        <v>17</v>
      </c>
      <c r="D23" s="8" t="s">
        <v>69</v>
      </c>
      <c r="E23" s="31">
        <f>VLOOKUP($D23,result!$A$2:$AY$212,E$5,FALSE)</f>
        <v>0.5918089071</v>
      </c>
      <c r="F23" s="31">
        <f>VLOOKUP($D23,result!$A$2:$AY$212,F$5,FALSE)</f>
        <v>0.47217511760000003</v>
      </c>
      <c r="G23" s="54">
        <f>VLOOKUP($D23,result!$A$2:$AY$212,G$5,FALSE)</f>
        <v>0.49231287429999998</v>
      </c>
      <c r="H23" s="31">
        <f>VLOOKUP($D23,result!$A$2:$AY$212,H$5,FALSE)</f>
        <v>0.41879142850000001</v>
      </c>
      <c r="I23" s="328">
        <f>VLOOKUP($D23,result!$A$2:$AY$212,I$5,FALSE)</f>
        <v>0.40850278960000003</v>
      </c>
      <c r="J23" s="54">
        <f>VLOOKUP($D23,result!$A$2:$AY$212,J$5,FALSE)</f>
        <v>0.41187327109999999</v>
      </c>
      <c r="K23" s="31">
        <f>VLOOKUP($D23,result!$A$2:$AY$212,K$5,FALSE)</f>
        <v>0.41222735869999999</v>
      </c>
      <c r="L23" s="31">
        <f>VLOOKUP($D23,result!$A$2:$AY$212,L$5,FALSE)</f>
        <v>0.41400695999999998</v>
      </c>
      <c r="M23" s="31">
        <f>VLOOKUP($D23,result!$A$2:$AY$212,M$5,FALSE)</f>
        <v>0.40598647939999999</v>
      </c>
      <c r="N23" s="328">
        <f>VLOOKUP($D23,result!$A$2:$AY$212,N$5,FALSE)</f>
        <v>0.41187327109999999</v>
      </c>
      <c r="O23" s="54">
        <f>VLOOKUP($D23,result!$A$2:$AY$212,O$5,FALSE)</f>
        <v>0.40901479509999999</v>
      </c>
      <c r="P23" s="31">
        <f>VLOOKUP($D23,result!$A$2:$AY$212,P$5,FALSE)</f>
        <v>0.45175514169999997</v>
      </c>
      <c r="Q23" s="31">
        <f>VLOOKUP($D23,result!$A$2:$AY$212,Q$5,FALSE)</f>
        <v>0.40598647939999999</v>
      </c>
      <c r="R23" s="31">
        <f>VLOOKUP($D23,result!$A$2:$AY$212,R$5,FALSE)</f>
        <v>0.4411634948</v>
      </c>
      <c r="S23" s="328">
        <f>VLOOKUP($D23,result!$A$2:$AY$212,S$5,FALSE)</f>
        <v>0.42245747010000001</v>
      </c>
      <c r="T23" s="235">
        <f>VLOOKUP($D23,result!$A$2:$AY$212,T$5,FALSE)</f>
        <v>0.52824161979999995</v>
      </c>
      <c r="U23" s="235">
        <f>VLOOKUP($D23,result!$A$2:$AY$212,U$5,FALSE)</f>
        <v>0.55257317650000004</v>
      </c>
      <c r="V23" s="235">
        <f>VLOOKUP($D23,result!$A$2:$AY$212,V$5,FALSE)</f>
        <v>0.51853189420000001</v>
      </c>
      <c r="W23" s="235">
        <f>VLOOKUP($D23,result!$A$2:$AY$212,W$5,FALSE)</f>
        <v>0.4429708443</v>
      </c>
      <c r="Y23" s="69"/>
      <c r="Z23" s="69"/>
      <c r="AA23" s="69"/>
      <c r="AB23" s="69"/>
      <c r="AC23" s="69"/>
      <c r="AF23" t="s">
        <v>17</v>
      </c>
      <c r="AG23" t="s">
        <v>69</v>
      </c>
      <c r="AH23">
        <v>0.59115853659999995</v>
      </c>
      <c r="AI23">
        <v>0.80397890139999995</v>
      </c>
      <c r="AJ23">
        <v>0.79856091770000004</v>
      </c>
      <c r="AK23">
        <v>0.73207465360000001</v>
      </c>
      <c r="AL23">
        <v>0.72095513200000005</v>
      </c>
      <c r="AM23">
        <v>0.66873670200000002</v>
      </c>
      <c r="AN23">
        <v>0.62248935890000001</v>
      </c>
      <c r="AO23">
        <v>0.5636264715</v>
      </c>
    </row>
    <row r="24" spans="2:41" x14ac:dyDescent="0.25">
      <c r="B24" s="358"/>
      <c r="C24" s="8" t="s">
        <v>18</v>
      </c>
      <c r="D24" s="8" t="s">
        <v>70</v>
      </c>
      <c r="E24" s="31">
        <f>VLOOKUP($D24,result!$A$2:$AY$212,E$5,FALSE)</f>
        <v>0.19993544160000001</v>
      </c>
      <c r="F24" s="31">
        <f>VLOOKUP($D24,result!$A$2:$AY$212,F$5,FALSE)</f>
        <v>0.26288741900000001</v>
      </c>
      <c r="G24" s="54">
        <f>VLOOKUP($D24,result!$A$2:$AY$212,G$5,FALSE)</f>
        <v>0.30393477260000001</v>
      </c>
      <c r="H24" s="31">
        <f>VLOOKUP($D24,result!$A$2:$AY$212,H$5,FALSE)</f>
        <v>0.3148331332</v>
      </c>
      <c r="I24" s="328">
        <f>VLOOKUP($D24,result!$A$2:$AY$212,I$5,FALSE)</f>
        <v>0.33104090390000002</v>
      </c>
      <c r="J24" s="54">
        <f>VLOOKUP($D24,result!$A$2:$AY$212,J$5,FALSE)</f>
        <v>0.4664904943</v>
      </c>
      <c r="K24" s="31">
        <f>VLOOKUP($D24,result!$A$2:$AY$212,K$5,FALSE)</f>
        <v>0.37349744039999999</v>
      </c>
      <c r="L24" s="31">
        <f>VLOOKUP($D24,result!$A$2:$AY$212,L$5,FALSE)</f>
        <v>0.41939441830000002</v>
      </c>
      <c r="M24" s="31">
        <f>VLOOKUP($D24,result!$A$2:$AY$212,M$5,FALSE)</f>
        <v>0.57480313930000004</v>
      </c>
      <c r="N24" s="328">
        <f>VLOOKUP($D24,result!$A$2:$AY$212,N$5,FALSE)</f>
        <v>0.4664904943</v>
      </c>
      <c r="O24" s="54">
        <f>VLOOKUP($D24,result!$A$2:$AY$212,O$5,FALSE)</f>
        <v>0.51794350700000003</v>
      </c>
      <c r="P24" s="31">
        <f>VLOOKUP($D24,result!$A$2:$AY$212,P$5,FALSE)</f>
        <v>0.83172087279999996</v>
      </c>
      <c r="Q24" s="31">
        <f>VLOOKUP($D24,result!$A$2:$AY$212,Q$5,FALSE)</f>
        <v>0.57480313930000004</v>
      </c>
      <c r="R24" s="31">
        <f>VLOOKUP($D24,result!$A$2:$AY$212,R$5,FALSE)</f>
        <v>0.71226334859999996</v>
      </c>
      <c r="S24" s="328">
        <f>VLOOKUP($D24,result!$A$2:$AY$212,S$5,FALSE)</f>
        <v>1.1533414319999999</v>
      </c>
      <c r="T24" s="235">
        <f>VLOOKUP($D24,result!$A$2:$AY$212,T$5,FALSE)</f>
        <v>1.826708558</v>
      </c>
      <c r="U24" s="235">
        <f>VLOOKUP($D24,result!$A$2:$AY$212,U$5,FALSE)</f>
        <v>2.4204058509999999</v>
      </c>
      <c r="V24" s="235">
        <f>VLOOKUP($D24,result!$A$2:$AY$212,V$5,FALSE)</f>
        <v>2.8769718790000001</v>
      </c>
      <c r="W24" s="235">
        <f>VLOOKUP($D24,result!$A$2:$AY$212,W$5,FALSE)</f>
        <v>3.1131283939999999</v>
      </c>
      <c r="Y24" s="69"/>
      <c r="Z24" s="69"/>
      <c r="AA24" s="69"/>
      <c r="AB24" s="69"/>
      <c r="AC24" s="69"/>
      <c r="AF24" t="s">
        <v>18</v>
      </c>
      <c r="AG24" t="s">
        <v>70</v>
      </c>
      <c r="AH24">
        <v>0.39410569109999999</v>
      </c>
      <c r="AI24">
        <v>0.1242151241</v>
      </c>
      <c r="AJ24">
        <v>0.1292299083</v>
      </c>
      <c r="AK24">
        <v>0.14259719779999999</v>
      </c>
      <c r="AL24">
        <v>0.14578647929999999</v>
      </c>
      <c r="AM24">
        <v>0.15706438889999999</v>
      </c>
      <c r="AN24">
        <v>0.16662524970000001</v>
      </c>
      <c r="AO24">
        <v>0.1542481399</v>
      </c>
    </row>
    <row r="25" spans="2:41" x14ac:dyDescent="0.25">
      <c r="B25" s="358"/>
      <c r="C25" s="9" t="s">
        <v>13</v>
      </c>
      <c r="D25" s="8" t="s">
        <v>71</v>
      </c>
      <c r="E25" s="32">
        <f>VLOOKUP($D25,result!$A$2:$AY$212,E$5,FALSE)</f>
        <v>0.39987088320000003</v>
      </c>
      <c r="F25" s="32">
        <f>VLOOKUP($D25,result!$A$2:$AY$212,F$5,FALSE)</f>
        <v>1.100264602</v>
      </c>
      <c r="G25" s="286">
        <f>VLOOKUP($D25,result!$A$2:$AY$212,G$5,FALSE)</f>
        <v>1.310585917</v>
      </c>
      <c r="H25" s="32">
        <f>VLOOKUP($D25,result!$A$2:$AY$212,H$5,FALSE)</f>
        <v>1.571254989</v>
      </c>
      <c r="I25" s="287">
        <f>VLOOKUP($D25,result!$A$2:$AY$212,I$5,FALSE)</f>
        <v>1.7250240649999999</v>
      </c>
      <c r="J25" s="286">
        <f>VLOOKUP($D25,result!$A$2:$AY$212,J$5,FALSE)</f>
        <v>2.3123726790000001</v>
      </c>
      <c r="K25" s="32">
        <f>VLOOKUP($D25,result!$A$2:$AY$212,K$5,FALSE)</f>
        <v>1.914116232</v>
      </c>
      <c r="L25" s="32">
        <f>VLOOKUP($D25,result!$A$2:$AY$212,L$5,FALSE)</f>
        <v>2.1138321549999999</v>
      </c>
      <c r="M25" s="32">
        <f>VLOOKUP($D25,result!$A$2:$AY$212,M$5,FALSE)</f>
        <v>2.7559321250000002</v>
      </c>
      <c r="N25" s="287">
        <f>VLOOKUP($D25,result!$A$2:$AY$212,N$5,FALSE)</f>
        <v>2.3123726790000001</v>
      </c>
      <c r="O25" s="286">
        <f>VLOOKUP($D25,result!$A$2:$AY$212,O$5,FALSE)</f>
        <v>2.5250187159999999</v>
      </c>
      <c r="P25" s="32">
        <f>VLOOKUP($D25,result!$A$2:$AY$212,P$5,FALSE)</f>
        <v>3.379397923</v>
      </c>
      <c r="Q25" s="32">
        <f>VLOOKUP($D25,result!$A$2:$AY$212,Q$5,FALSE)</f>
        <v>2.7559321250000002</v>
      </c>
      <c r="R25" s="32">
        <f>VLOOKUP($D25,result!$A$2:$AY$212,R$5,FALSE)</f>
        <v>3.1437366349999998</v>
      </c>
      <c r="S25" s="287">
        <f>VLOOKUP($D25,result!$A$2:$AY$212,S$5,FALSE)</f>
        <v>3.6558481239999998</v>
      </c>
      <c r="T25" s="283">
        <f>VLOOKUP($D25,result!$A$2:$AY$212,T$5,FALSE)</f>
        <v>4.8141017899999996</v>
      </c>
      <c r="U25" s="283">
        <f>VLOOKUP($D25,result!$A$2:$AY$212,U$5,FALSE)</f>
        <v>5.3033458900000001</v>
      </c>
      <c r="V25" s="283">
        <f>VLOOKUP($D25,result!$A$2:$AY$212,V$5,FALSE)</f>
        <v>5.2409875709999998</v>
      </c>
      <c r="W25" s="283">
        <f>VLOOKUP($D25,result!$A$2:$AY$212,W$5,FALSE)</f>
        <v>4.7150933909999999</v>
      </c>
      <c r="Y25" s="69"/>
      <c r="Z25" s="69"/>
      <c r="AA25" s="69"/>
      <c r="AB25" s="69"/>
      <c r="AC25" s="69"/>
      <c r="AF25" t="s">
        <v>13</v>
      </c>
      <c r="AG25" t="s">
        <v>71</v>
      </c>
      <c r="AH25">
        <v>0.29557926829999998</v>
      </c>
      <c r="AI25">
        <v>1.58706623</v>
      </c>
      <c r="AJ25">
        <v>1.6701299620000001</v>
      </c>
      <c r="AK25">
        <v>1.929144924</v>
      </c>
      <c r="AL25">
        <v>2.0009307330000001</v>
      </c>
      <c r="AM25">
        <v>2.2836855790000001</v>
      </c>
      <c r="AN25">
        <v>2.6484510550000002</v>
      </c>
      <c r="AO25">
        <v>2.5202856790000001</v>
      </c>
    </row>
    <row r="26" spans="2:41" x14ac:dyDescent="0.25">
      <c r="B26" s="11" t="s">
        <v>9</v>
      </c>
      <c r="C26" s="3"/>
      <c r="D26" s="29" t="s">
        <v>72</v>
      </c>
      <c r="E26" s="7">
        <f>VLOOKUP($D26,result!$A$2:$AY$212,E$5,FALSE)</f>
        <v>5.7508898210000003</v>
      </c>
      <c r="F26" s="7">
        <f>VLOOKUP($D26,result!$A$2:$AY$212,F$5,FALSE)</f>
        <v>4.6070296730000004</v>
      </c>
      <c r="G26" s="329">
        <f>VLOOKUP($D26,result!$A$2:$AY$212,G$5,FALSE)</f>
        <v>3.7385843689999998</v>
      </c>
      <c r="H26" s="7">
        <f>VLOOKUP($D26,result!$A$2:$AY$212,H$5,FALSE)</f>
        <v>3.3380949009999998</v>
      </c>
      <c r="I26" s="330">
        <f>VLOOKUP($D26,result!$A$2:$AY$212,I$5,FALSE)</f>
        <v>2.9710424390000001</v>
      </c>
      <c r="J26" s="329">
        <f>VLOOKUP($D26,result!$A$2:$AY$212,J$5,FALSE)</f>
        <v>2.7070345320000002</v>
      </c>
      <c r="K26" s="7">
        <f>VLOOKUP($D26,result!$A$2:$AY$212,K$5,FALSE)</f>
        <v>2.8222332130000001</v>
      </c>
      <c r="L26" s="7">
        <f>VLOOKUP($D26,result!$A$2:$AY$212,L$5,FALSE)</f>
        <v>2.7503292739999998</v>
      </c>
      <c r="M26" s="7">
        <f>VLOOKUP($D26,result!$A$2:$AY$212,M$5,FALSE)</f>
        <v>2.640211818</v>
      </c>
      <c r="N26" s="330">
        <f>VLOOKUP($D26,result!$A$2:$AY$212,N$5,FALSE)</f>
        <v>2.7070345320000002</v>
      </c>
      <c r="O26" s="329">
        <f>VLOOKUP($D26,result!$A$2:$AY$212,O$5,FALSE)</f>
        <v>2.6717373759999998</v>
      </c>
      <c r="P26" s="7">
        <f>VLOOKUP($D26,result!$A$2:$AY$212,P$5,FALSE)</f>
        <v>2.5072791379999999</v>
      </c>
      <c r="Q26" s="7">
        <f>VLOOKUP($D26,result!$A$2:$AY$212,Q$5,FALSE)</f>
        <v>2.640211818</v>
      </c>
      <c r="R26" s="7">
        <f>VLOOKUP($D26,result!$A$2:$AY$212,R$5,FALSE)</f>
        <v>2.5769939279999998</v>
      </c>
      <c r="S26" s="330">
        <f>VLOOKUP($D26,result!$A$2:$AY$212,S$5,FALSE)</f>
        <v>2.3108829690000001</v>
      </c>
      <c r="T26" s="332">
        <f>VLOOKUP($D26,result!$A$2:$AY$212,T$5,FALSE)</f>
        <v>1.548630822</v>
      </c>
      <c r="U26" s="332">
        <f>VLOOKUP($D26,result!$A$2:$AY$212,U$5,FALSE)</f>
        <v>1.178234837</v>
      </c>
      <c r="V26" s="332">
        <f>VLOOKUP($D26,result!$A$2:$AY$212,V$5,FALSE)</f>
        <v>0.98757255190000004</v>
      </c>
      <c r="W26" s="332">
        <f>VLOOKUP($D26,result!$A$2:$AY$212,W$5,FALSE)</f>
        <v>0.87421071630000002</v>
      </c>
      <c r="Y26" s="68"/>
      <c r="Z26" s="68"/>
      <c r="AA26" s="68"/>
      <c r="AB26" s="68"/>
      <c r="AC26" s="68"/>
      <c r="AG26" t="s">
        <v>72</v>
      </c>
      <c r="AH26">
        <v>4.99</v>
      </c>
      <c r="AI26">
        <v>6.610240847</v>
      </c>
      <c r="AJ26">
        <v>6.6552213059999996</v>
      </c>
      <c r="AK26">
        <v>6.8235387689999998</v>
      </c>
      <c r="AL26">
        <v>6.8440292940000003</v>
      </c>
      <c r="AM26">
        <v>6.7034411130000002</v>
      </c>
      <c r="AN26">
        <v>6.5682040869999998</v>
      </c>
      <c r="AO26">
        <v>6.6902137489999998</v>
      </c>
    </row>
    <row r="27" spans="2:41" x14ac:dyDescent="0.25">
      <c r="B27" s="6" t="s">
        <v>2</v>
      </c>
      <c r="C27" s="3"/>
      <c r="D27" s="3" t="s">
        <v>73</v>
      </c>
      <c r="E27" s="12">
        <f>VLOOKUP($D27,result!$A$2:$AY$212,E$5,FALSE)</f>
        <v>164.4847508</v>
      </c>
      <c r="F27" s="12">
        <f>VLOOKUP($D27,result!$A$2:$AY$212,F$5,FALSE)</f>
        <v>150.03506060000001</v>
      </c>
      <c r="G27" s="55">
        <f>VLOOKUP($D27,result!$A$2:$AY$212,G$5,FALSE)</f>
        <v>147.29216740000001</v>
      </c>
      <c r="H27" s="12">
        <f>VLOOKUP($D27,result!$A$2:$AY$212,H$5,FALSE)</f>
        <v>144.04356870000001</v>
      </c>
      <c r="I27" s="331">
        <f>VLOOKUP($D27,result!$A$2:$AY$212,I$5,FALSE)</f>
        <v>139.6014921</v>
      </c>
      <c r="J27" s="55">
        <f>VLOOKUP($D27,result!$A$2:$AY$212,J$5,FALSE)</f>
        <v>131.30308769999999</v>
      </c>
      <c r="K27" s="12">
        <f>VLOOKUP($D27,result!$A$2:$AY$212,K$5,FALSE)</f>
        <v>136.36917869999999</v>
      </c>
      <c r="L27" s="12">
        <f>VLOOKUP($D27,result!$A$2:$AY$212,L$5,FALSE)</f>
        <v>133.75281720000001</v>
      </c>
      <c r="M27" s="12">
        <f>VLOOKUP($D27,result!$A$2:$AY$212,M$5,FALSE)</f>
        <v>127.2139047</v>
      </c>
      <c r="N27" s="331">
        <f>VLOOKUP($D27,result!$A$2:$AY$212,N$5,FALSE)</f>
        <v>131.30308769999999</v>
      </c>
      <c r="O27" s="55">
        <f>VLOOKUP($D27,result!$A$2:$AY$212,O$5,FALSE)</f>
        <v>129.134038</v>
      </c>
      <c r="P27" s="12">
        <f>VLOOKUP($D27,result!$A$2:$AY$212,P$5,FALSE)</f>
        <v>124.29271009999999</v>
      </c>
      <c r="Q27" s="12">
        <f>VLOOKUP($D27,result!$A$2:$AY$212,Q$5,FALSE)</f>
        <v>127.2139047</v>
      </c>
      <c r="R27" s="12">
        <f>VLOOKUP($D27,result!$A$2:$AY$212,R$5,FALSE)</f>
        <v>126.1627405</v>
      </c>
      <c r="S27" s="331">
        <f>VLOOKUP($D27,result!$A$2:$AY$212,S$5,FALSE)</f>
        <v>117.2232692</v>
      </c>
      <c r="T27" s="237">
        <f>VLOOKUP($D27,result!$A$2:$AY$212,T$5,FALSE)</f>
        <v>100.6301596</v>
      </c>
      <c r="U27" s="237">
        <f>VLOOKUP($D27,result!$A$2:$AY$212,U$5,FALSE)</f>
        <v>89.244611759999998</v>
      </c>
      <c r="V27" s="237">
        <f>VLOOKUP($D27,result!$A$2:$AY$212,V$5,FALSE)</f>
        <v>83.075396019999999</v>
      </c>
      <c r="W27" s="237">
        <f>VLOOKUP($D27,result!$A$2:$AY$212,W$5,FALSE)</f>
        <v>80.575826469999996</v>
      </c>
      <c r="Y27" s="67"/>
      <c r="Z27" s="67"/>
      <c r="AA27" s="67"/>
      <c r="AB27" s="67"/>
      <c r="AC27" s="67"/>
      <c r="AG27" t="s">
        <v>73</v>
      </c>
      <c r="AH27">
        <v>152.7198933</v>
      </c>
      <c r="AI27">
        <v>150.43467459999999</v>
      </c>
      <c r="AJ27">
        <v>150.12431290000001</v>
      </c>
      <c r="AK27">
        <v>146.83235250000001</v>
      </c>
      <c r="AL27">
        <v>144.33365670000001</v>
      </c>
      <c r="AM27">
        <v>137.23849999999999</v>
      </c>
      <c r="AN27">
        <v>129.2198142</v>
      </c>
      <c r="AO27">
        <v>127.95992769999999</v>
      </c>
    </row>
    <row r="28" spans="2:41" x14ac:dyDescent="0.25">
      <c r="T28" s="49"/>
      <c r="U28" s="49"/>
      <c r="V28" s="49"/>
      <c r="W28" s="49"/>
    </row>
    <row r="29" spans="2:41" x14ac:dyDescent="0.25">
      <c r="T29" s="49"/>
      <c r="U29" s="49"/>
      <c r="V29" s="49"/>
      <c r="W29" s="49"/>
    </row>
    <row r="30" spans="2:41" x14ac:dyDescent="0.25">
      <c r="B30" s="354"/>
      <c r="C30" s="352"/>
      <c r="D30" s="4"/>
      <c r="E30" s="5">
        <v>2006</v>
      </c>
      <c r="F30" s="5">
        <v>2015</v>
      </c>
      <c r="G30" s="52">
        <v>2018</v>
      </c>
      <c r="H30" s="5">
        <v>2019</v>
      </c>
      <c r="I30" s="269">
        <v>2020</v>
      </c>
      <c r="J30" s="52">
        <v>2021</v>
      </c>
      <c r="K30" s="5">
        <v>2022</v>
      </c>
      <c r="L30" s="5">
        <v>2023</v>
      </c>
      <c r="M30" s="5">
        <v>2024</v>
      </c>
      <c r="N30" s="269">
        <v>2025</v>
      </c>
      <c r="O30" s="52">
        <v>2026</v>
      </c>
      <c r="P30" s="5">
        <v>2027</v>
      </c>
      <c r="Q30" s="5">
        <v>2028</v>
      </c>
      <c r="R30" s="5">
        <v>2029</v>
      </c>
      <c r="S30" s="269">
        <v>2030</v>
      </c>
      <c r="T30" s="231">
        <v>2035</v>
      </c>
      <c r="U30" s="231">
        <v>2040</v>
      </c>
      <c r="V30" s="231">
        <v>2045</v>
      </c>
      <c r="W30" s="231">
        <v>2050</v>
      </c>
    </row>
    <row r="31" spans="2:41" x14ac:dyDescent="0.25">
      <c r="B31" s="362" t="s">
        <v>1</v>
      </c>
      <c r="C31" s="209" t="s">
        <v>2</v>
      </c>
      <c r="D31" s="3" t="s">
        <v>53</v>
      </c>
      <c r="E31" s="7">
        <f>VLOOKUP($D31,result!$A$2:$AY$212,E$5,FALSE)</f>
        <v>84.573402770000001</v>
      </c>
      <c r="F31" s="7">
        <f>VLOOKUP($D31,result!$A$2:$AY$212,F$5,FALSE)</f>
        <v>73.42174928</v>
      </c>
      <c r="G31" s="339">
        <f>G7</f>
        <v>71.687371490000004</v>
      </c>
      <c r="H31" s="340">
        <f t="shared" ref="H31:W31" si="6">H7</f>
        <v>67.812918249999996</v>
      </c>
      <c r="I31" s="341">
        <f t="shared" si="6"/>
        <v>63.449101849999998</v>
      </c>
      <c r="J31" s="339">
        <f t="shared" si="6"/>
        <v>56.133531259999998</v>
      </c>
      <c r="K31" s="340">
        <f t="shared" si="6"/>
        <v>60.566363150000001</v>
      </c>
      <c r="L31" s="340">
        <f t="shared" si="6"/>
        <v>58.230707129999999</v>
      </c>
      <c r="M31" s="340">
        <f t="shared" si="6"/>
        <v>52.503150040000001</v>
      </c>
      <c r="N31" s="341">
        <f t="shared" si="6"/>
        <v>56.133531259999998</v>
      </c>
      <c r="O31" s="339">
        <f t="shared" si="6"/>
        <v>54.25485475</v>
      </c>
      <c r="P31" s="340">
        <f t="shared" si="6"/>
        <v>49.555237159999997</v>
      </c>
      <c r="Q31" s="340">
        <f t="shared" si="6"/>
        <v>52.503150040000001</v>
      </c>
      <c r="R31" s="340">
        <f t="shared" si="6"/>
        <v>51.433739709999998</v>
      </c>
      <c r="S31" s="341">
        <f t="shared" si="6"/>
        <v>45.043751620000002</v>
      </c>
      <c r="T31" s="342">
        <f t="shared" si="6"/>
        <v>28.482538210000001</v>
      </c>
      <c r="U31" s="342">
        <f t="shared" si="6"/>
        <v>18.874681089999999</v>
      </c>
      <c r="V31" s="342">
        <f t="shared" si="6"/>
        <v>13.165072329999999</v>
      </c>
      <c r="W31" s="342">
        <f t="shared" si="6"/>
        <v>10.023483560000001</v>
      </c>
    </row>
    <row r="32" spans="2:41" x14ac:dyDescent="0.25">
      <c r="B32" s="363"/>
      <c r="C32" s="336" t="s">
        <v>3</v>
      </c>
      <c r="D32" s="30" t="s">
        <v>54</v>
      </c>
      <c r="E32" s="31">
        <f>VLOOKUP($D32,result!$A$2:$AY$212,E$5,FALSE)</f>
        <v>83.873650979999894</v>
      </c>
      <c r="F32" s="31">
        <f>VLOOKUP($D32,result!$A$2:$AY$212,F$5,FALSE)</f>
        <v>69.700834569999998</v>
      </c>
      <c r="G32" s="54">
        <f t="shared" ref="G32:W32" si="7">G8</f>
        <v>67.414943539999996</v>
      </c>
      <c r="H32" s="31">
        <f t="shared" si="7"/>
        <v>64.111345679999999</v>
      </c>
      <c r="I32" s="328">
        <f t="shared" si="7"/>
        <v>59.921005950000001</v>
      </c>
      <c r="J32" s="54">
        <f t="shared" si="7"/>
        <v>52.64430831</v>
      </c>
      <c r="K32" s="31">
        <f t="shared" si="7"/>
        <v>57.070824549999998</v>
      </c>
      <c r="L32" s="31">
        <f t="shared" si="7"/>
        <v>54.742794570000001</v>
      </c>
      <c r="M32" s="31">
        <f t="shared" si="7"/>
        <v>48.989506489999997</v>
      </c>
      <c r="N32" s="328">
        <f t="shared" si="7"/>
        <v>52.64430831</v>
      </c>
      <c r="O32" s="54">
        <f t="shared" si="7"/>
        <v>50.755416289999999</v>
      </c>
      <c r="P32" s="31">
        <f t="shared" si="7"/>
        <v>45.85006585</v>
      </c>
      <c r="Q32" s="31">
        <f t="shared" si="7"/>
        <v>48.989506489999997</v>
      </c>
      <c r="R32" s="31">
        <f t="shared" si="7"/>
        <v>47.795054829999998</v>
      </c>
      <c r="S32" s="328">
        <f t="shared" si="7"/>
        <v>41.074062259999998</v>
      </c>
      <c r="T32" s="235">
        <f t="shared" si="7"/>
        <v>22.964501009999999</v>
      </c>
      <c r="U32" s="235">
        <f t="shared" si="7"/>
        <v>11.815864899999999</v>
      </c>
      <c r="V32" s="235">
        <f t="shared" si="7"/>
        <v>5.2972425100000002</v>
      </c>
      <c r="W32" s="235">
        <f t="shared" si="7"/>
        <v>2.1359743440000001</v>
      </c>
    </row>
    <row r="33" spans="2:23" x14ac:dyDescent="0.25">
      <c r="B33" s="364"/>
      <c r="C33" s="337" t="s">
        <v>4</v>
      </c>
      <c r="D33" s="8" t="s">
        <v>55</v>
      </c>
      <c r="E33" s="31">
        <f>VLOOKUP($D33,result!$A$2:$AY$212,E$5,FALSE)</f>
        <v>0.69975178299999996</v>
      </c>
      <c r="F33" s="31">
        <f>VLOOKUP($D33,result!$A$2:$AY$212,F$5,FALSE)</f>
        <v>3.7209147069999999</v>
      </c>
      <c r="G33" s="54">
        <f t="shared" ref="G33:W33" si="8">G9</f>
        <v>4.27242795</v>
      </c>
      <c r="H33" s="31">
        <f t="shared" si="8"/>
        <v>3.7015725700000002</v>
      </c>
      <c r="I33" s="328">
        <f t="shared" si="8"/>
        <v>3.5280958949999999</v>
      </c>
      <c r="J33" s="54">
        <f t="shared" si="8"/>
        <v>3.489222947</v>
      </c>
      <c r="K33" s="31">
        <f t="shared" si="8"/>
        <v>3.495538604</v>
      </c>
      <c r="L33" s="31">
        <f t="shared" si="8"/>
        <v>3.487912567</v>
      </c>
      <c r="M33" s="31">
        <f t="shared" si="8"/>
        <v>3.5136435480000001</v>
      </c>
      <c r="N33" s="328">
        <f t="shared" si="8"/>
        <v>3.489222947</v>
      </c>
      <c r="O33" s="54">
        <f t="shared" si="8"/>
        <v>3.4994384589999998</v>
      </c>
      <c r="P33" s="31">
        <f t="shared" si="8"/>
        <v>3.705171306</v>
      </c>
      <c r="Q33" s="31">
        <f t="shared" si="8"/>
        <v>3.5136435480000001</v>
      </c>
      <c r="R33" s="31">
        <f t="shared" si="8"/>
        <v>3.6386848839999999</v>
      </c>
      <c r="S33" s="328">
        <f t="shared" si="8"/>
        <v>3.9696893559999999</v>
      </c>
      <c r="T33" s="235">
        <f t="shared" si="8"/>
        <v>5.5180372039999996</v>
      </c>
      <c r="U33" s="235">
        <f t="shared" si="8"/>
        <v>7.0588161940000003</v>
      </c>
      <c r="V33" s="235">
        <f t="shared" si="8"/>
        <v>7.867829822</v>
      </c>
      <c r="W33" s="235">
        <f t="shared" si="8"/>
        <v>7.8875092120000003</v>
      </c>
    </row>
    <row r="34" spans="2:23" x14ac:dyDescent="0.25">
      <c r="B34" s="362" t="s">
        <v>5</v>
      </c>
      <c r="C34" s="209" t="s">
        <v>2</v>
      </c>
      <c r="D34" s="3" t="s">
        <v>56</v>
      </c>
      <c r="E34" s="10">
        <f>VLOOKUP($D34,result!$A$2:$AY$212,E$5,FALSE)</f>
        <v>37.000456990000004</v>
      </c>
      <c r="F34" s="10">
        <f>VLOOKUP($D34,result!$A$2:$AY$212,F$5,FALSE)</f>
        <v>36.480072</v>
      </c>
      <c r="G34" s="343">
        <f t="shared" ref="G34:W34" si="9">G10</f>
        <v>37.726646469999999</v>
      </c>
      <c r="H34" s="344">
        <f t="shared" si="9"/>
        <v>38.001728550000003</v>
      </c>
      <c r="I34" s="345">
        <f t="shared" si="9"/>
        <v>37.885680180000001</v>
      </c>
      <c r="J34" s="343">
        <f t="shared" si="9"/>
        <v>37.998701969999999</v>
      </c>
      <c r="K34" s="344">
        <f t="shared" si="9"/>
        <v>37.812323450000001</v>
      </c>
      <c r="L34" s="344">
        <f t="shared" si="9"/>
        <v>37.829528359999998</v>
      </c>
      <c r="M34" s="344">
        <f t="shared" si="9"/>
        <v>38.43611027</v>
      </c>
      <c r="N34" s="345">
        <f t="shared" si="9"/>
        <v>37.998701969999999</v>
      </c>
      <c r="O34" s="343">
        <f t="shared" si="9"/>
        <v>38.196756690000001</v>
      </c>
      <c r="P34" s="344">
        <f t="shared" si="9"/>
        <v>35.933213530000003</v>
      </c>
      <c r="Q34" s="344">
        <f t="shared" si="9"/>
        <v>38.43611027</v>
      </c>
      <c r="R34" s="344">
        <f t="shared" si="9"/>
        <v>36.198078629999998</v>
      </c>
      <c r="S34" s="345">
        <f t="shared" si="9"/>
        <v>36.861757140000002</v>
      </c>
      <c r="T34" s="346">
        <f t="shared" si="9"/>
        <v>41.698295039999998</v>
      </c>
      <c r="U34" s="346">
        <f t="shared" si="9"/>
        <v>43.066507960000003</v>
      </c>
      <c r="V34" s="346">
        <f t="shared" si="9"/>
        <v>44.048556069999997</v>
      </c>
      <c r="W34" s="346">
        <f t="shared" si="9"/>
        <v>45.879468060000001</v>
      </c>
    </row>
    <row r="35" spans="2:23" x14ac:dyDescent="0.25">
      <c r="B35" s="363"/>
      <c r="C35" s="336" t="s">
        <v>6</v>
      </c>
      <c r="D35" s="8" t="s">
        <v>57</v>
      </c>
      <c r="E35" s="31">
        <f>VLOOKUP($D35,result!$A$2:$AY$212,E$5,FALSE)</f>
        <v>29.562025630000001</v>
      </c>
      <c r="F35" s="31">
        <f>VLOOKUP($D35,result!$A$2:$AY$212,F$5,FALSE)</f>
        <v>29.008270719999999</v>
      </c>
      <c r="G35" s="54">
        <f t="shared" ref="G35:W35" si="10">G11</f>
        <v>28.36202406</v>
      </c>
      <c r="H35" s="31">
        <f t="shared" si="10"/>
        <v>28.095334260000001</v>
      </c>
      <c r="I35" s="328">
        <f t="shared" si="10"/>
        <v>27.31046598</v>
      </c>
      <c r="J35" s="54">
        <f t="shared" si="10"/>
        <v>26.011138079999998</v>
      </c>
      <c r="K35" s="31">
        <f t="shared" si="10"/>
        <v>26.870265369999998</v>
      </c>
      <c r="L35" s="31">
        <f t="shared" si="10"/>
        <v>26.422542100000001</v>
      </c>
      <c r="M35" s="31">
        <f t="shared" si="10"/>
        <v>25.048008079999999</v>
      </c>
      <c r="N35" s="328">
        <f t="shared" si="10"/>
        <v>26.011138079999998</v>
      </c>
      <c r="O35" s="54">
        <f t="shared" si="10"/>
        <v>25.550138669999999</v>
      </c>
      <c r="P35" s="31">
        <f t="shared" si="10"/>
        <v>22.070572670000001</v>
      </c>
      <c r="Q35" s="31">
        <f t="shared" si="10"/>
        <v>25.048008079999999</v>
      </c>
      <c r="R35" s="31">
        <f t="shared" si="10"/>
        <v>22.92351188</v>
      </c>
      <c r="S35" s="328">
        <f t="shared" si="10"/>
        <v>20.399743099999998</v>
      </c>
      <c r="T35" s="235">
        <f t="shared" si="10"/>
        <v>18.315542180000001</v>
      </c>
      <c r="U35" s="235">
        <f t="shared" si="10"/>
        <v>13.8737627</v>
      </c>
      <c r="V35" s="235">
        <f t="shared" si="10"/>
        <v>9.6240161499999903</v>
      </c>
      <c r="W35" s="235">
        <f t="shared" si="10"/>
        <v>6.3331004179999999</v>
      </c>
    </row>
    <row r="36" spans="2:23" x14ac:dyDescent="0.25">
      <c r="B36" s="363"/>
      <c r="C36" s="336" t="s">
        <v>7</v>
      </c>
      <c r="D36" s="8" t="s">
        <v>58</v>
      </c>
      <c r="E36" s="31">
        <f>VLOOKUP($D36,result!$A$2:$AY$212,E$5,FALSE)</f>
        <v>0.37939336569999998</v>
      </c>
      <c r="F36" s="31">
        <f>VLOOKUP($D36,result!$A$2:$AY$212,F$5,FALSE)</f>
        <v>0.1537343313</v>
      </c>
      <c r="G36" s="54">
        <f t="shared" ref="G36:W36" si="11">G12</f>
        <v>0.1192029394</v>
      </c>
      <c r="H36" s="31">
        <f t="shared" si="11"/>
        <v>0.1099083918</v>
      </c>
      <c r="I36" s="328">
        <f t="shared" si="11"/>
        <v>9.9029062200000004E-2</v>
      </c>
      <c r="J36" s="54">
        <f t="shared" si="11"/>
        <v>0.1007718663</v>
      </c>
      <c r="K36" s="31">
        <f t="shared" si="11"/>
        <v>9.9606491300000002E-2</v>
      </c>
      <c r="L36" s="31">
        <f t="shared" si="11"/>
        <v>0.10013189040000001</v>
      </c>
      <c r="M36" s="31">
        <f t="shared" si="11"/>
        <v>0.10141855130000001</v>
      </c>
      <c r="N36" s="328">
        <f t="shared" si="11"/>
        <v>0.1007718663</v>
      </c>
      <c r="O36" s="54">
        <f t="shared" si="11"/>
        <v>0.10119413419999999</v>
      </c>
      <c r="P36" s="31">
        <f t="shared" si="11"/>
        <v>9.5728321300000002E-2</v>
      </c>
      <c r="Q36" s="31">
        <f t="shared" si="11"/>
        <v>0.10141855130000001</v>
      </c>
      <c r="R36" s="31">
        <f t="shared" si="11"/>
        <v>9.6065329500000005E-2</v>
      </c>
      <c r="S36" s="328">
        <f t="shared" si="11"/>
        <v>9.8101464099999897E-2</v>
      </c>
      <c r="T36" s="235">
        <f t="shared" si="11"/>
        <v>1.1859147400000001E-2</v>
      </c>
      <c r="U36" s="235">
        <f t="shared" si="11"/>
        <v>1.20951385E-3</v>
      </c>
      <c r="V36" s="235">
        <f t="shared" si="11"/>
        <v>1.129681E-4</v>
      </c>
      <c r="W36" s="235">
        <f t="shared" si="11"/>
        <v>1.0009185900000001E-5</v>
      </c>
    </row>
    <row r="37" spans="2:23" x14ac:dyDescent="0.25">
      <c r="B37" s="363"/>
      <c r="C37" s="336" t="s">
        <v>8</v>
      </c>
      <c r="D37" s="8" t="s">
        <v>59</v>
      </c>
      <c r="E37" s="31">
        <f>VLOOKUP($D37,result!$A$2:$AY$212,E$5,FALSE)</f>
        <v>1.5151346139999999</v>
      </c>
      <c r="F37" s="31">
        <f>VLOOKUP($D37,result!$A$2:$AY$212,F$5,FALSE)</f>
        <v>1.032633739</v>
      </c>
      <c r="G37" s="54">
        <f t="shared" ref="G37:W37" si="12">G13</f>
        <v>1.4016257860000001</v>
      </c>
      <c r="H37" s="31">
        <f t="shared" si="12"/>
        <v>1.538137997</v>
      </c>
      <c r="I37" s="328">
        <f t="shared" si="12"/>
        <v>1.6650388229999999</v>
      </c>
      <c r="J37" s="54">
        <f t="shared" si="12"/>
        <v>1.6788564699999999</v>
      </c>
      <c r="K37" s="31">
        <f t="shared" si="12"/>
        <v>1.6696298329999999</v>
      </c>
      <c r="L37" s="31">
        <f t="shared" si="12"/>
        <v>1.6733077629999999</v>
      </c>
      <c r="M37" s="31">
        <f t="shared" si="12"/>
        <v>1.6793196990000001</v>
      </c>
      <c r="N37" s="328">
        <f t="shared" si="12"/>
        <v>1.6788564699999999</v>
      </c>
      <c r="O37" s="54">
        <f t="shared" si="12"/>
        <v>1.6807397150000001</v>
      </c>
      <c r="P37" s="31">
        <f t="shared" si="12"/>
        <v>1.6124882309999999</v>
      </c>
      <c r="Q37" s="31">
        <f t="shared" si="12"/>
        <v>1.6793196990000001</v>
      </c>
      <c r="R37" s="31">
        <f t="shared" si="12"/>
        <v>1.604363311</v>
      </c>
      <c r="S37" s="328">
        <f t="shared" si="12"/>
        <v>1.695476582</v>
      </c>
      <c r="T37" s="235">
        <f t="shared" si="12"/>
        <v>1.789114637</v>
      </c>
      <c r="U37" s="235">
        <f t="shared" si="12"/>
        <v>1.592809889</v>
      </c>
      <c r="V37" s="235">
        <f t="shared" si="12"/>
        <v>1.298605735</v>
      </c>
      <c r="W37" s="235">
        <f t="shared" si="12"/>
        <v>1.004358224</v>
      </c>
    </row>
    <row r="38" spans="2:23" x14ac:dyDescent="0.25">
      <c r="B38" s="363"/>
      <c r="C38" s="336" t="s">
        <v>9</v>
      </c>
      <c r="D38" s="8" t="s">
        <v>60</v>
      </c>
      <c r="E38" s="31">
        <f>VLOOKUP($D38,result!$A$2:$AY$212,E$5,FALSE)</f>
        <v>1.5117811969999999</v>
      </c>
      <c r="F38" s="31">
        <f>VLOOKUP($D38,result!$A$2:$AY$212,F$5,FALSE)</f>
        <v>0.80764864260000002</v>
      </c>
      <c r="G38" s="54">
        <f t="shared" ref="G38:W38" si="13">G14</f>
        <v>0.622899863</v>
      </c>
      <c r="H38" s="31">
        <f t="shared" si="13"/>
        <v>0.56052367680000004</v>
      </c>
      <c r="I38" s="328">
        <f t="shared" si="13"/>
        <v>0.50130686469999997</v>
      </c>
      <c r="J38" s="54">
        <f t="shared" si="13"/>
        <v>0.19278609029999999</v>
      </c>
      <c r="K38" s="31">
        <f t="shared" si="13"/>
        <v>0.36455279330000001</v>
      </c>
      <c r="L38" s="31">
        <f t="shared" si="13"/>
        <v>0.26495798149999999</v>
      </c>
      <c r="M38" s="31">
        <f t="shared" si="13"/>
        <v>0.10141855130000001</v>
      </c>
      <c r="N38" s="328">
        <f t="shared" si="13"/>
        <v>0.19278609029999999</v>
      </c>
      <c r="O38" s="54">
        <f t="shared" si="13"/>
        <v>0.13996631740000001</v>
      </c>
      <c r="P38" s="31">
        <f t="shared" si="13"/>
        <v>9.5728321300000002E-2</v>
      </c>
      <c r="Q38" s="31">
        <f t="shared" si="13"/>
        <v>0.10141855130000001</v>
      </c>
      <c r="R38" s="31">
        <f t="shared" si="13"/>
        <v>9.6065329500000005E-2</v>
      </c>
      <c r="S38" s="328">
        <f t="shared" si="13"/>
        <v>9.8101464099999897E-2</v>
      </c>
      <c r="T38" s="235">
        <f t="shared" si="13"/>
        <v>0.118591474</v>
      </c>
      <c r="U38" s="235">
        <f t="shared" si="13"/>
        <v>0.1209513854</v>
      </c>
      <c r="V38" s="235">
        <f t="shared" si="13"/>
        <v>0.1129681003</v>
      </c>
      <c r="W38" s="235">
        <f t="shared" si="13"/>
        <v>0.10009185869999999</v>
      </c>
    </row>
    <row r="39" spans="2:23" x14ac:dyDescent="0.25">
      <c r="B39" s="363"/>
      <c r="C39" s="336" t="s">
        <v>10</v>
      </c>
      <c r="D39" s="8" t="s">
        <v>61</v>
      </c>
      <c r="E39" s="31">
        <f>VLOOKUP($D39,result!$A$2:$AY$212,E$5,FALSE)</f>
        <v>0.30542753439999998</v>
      </c>
      <c r="F39" s="31">
        <f>VLOOKUP($D39,result!$A$2:$AY$212,F$5,FALSE)</f>
        <v>1.338420441</v>
      </c>
      <c r="G39" s="54">
        <f t="shared" ref="G39:W39" si="14">G15</f>
        <v>2.0500680579999999</v>
      </c>
      <c r="H39" s="31">
        <f t="shared" si="14"/>
        <v>2.4677880750000001</v>
      </c>
      <c r="I39" s="328">
        <f t="shared" si="14"/>
        <v>2.817756771</v>
      </c>
      <c r="J39" s="54">
        <f t="shared" si="14"/>
        <v>4.0124235490000002</v>
      </c>
      <c r="K39" s="31">
        <f t="shared" si="14"/>
        <v>3.1700834059999998</v>
      </c>
      <c r="L39" s="31">
        <f t="shared" si="14"/>
        <v>3.5644922370000001</v>
      </c>
      <c r="M39" s="31">
        <f t="shared" si="14"/>
        <v>5.0520692350000003</v>
      </c>
      <c r="N39" s="328">
        <f t="shared" si="14"/>
        <v>4.0124235490000002</v>
      </c>
      <c r="O39" s="54">
        <f t="shared" si="14"/>
        <v>4.5067661010000002</v>
      </c>
      <c r="P39" s="31">
        <f t="shared" si="14"/>
        <v>5.5304017920000001</v>
      </c>
      <c r="Q39" s="31">
        <f t="shared" si="14"/>
        <v>5.0520692350000003</v>
      </c>
      <c r="R39" s="31">
        <f t="shared" si="14"/>
        <v>5.1534817579999999</v>
      </c>
      <c r="S39" s="328">
        <f t="shared" si="14"/>
        <v>7.0784514270000001</v>
      </c>
      <c r="T39" s="235">
        <f t="shared" si="14"/>
        <v>10.473727179999999</v>
      </c>
      <c r="U39" s="235">
        <f t="shared" si="14"/>
        <v>13.07505907</v>
      </c>
      <c r="V39" s="235">
        <f t="shared" si="14"/>
        <v>14.947675479999999</v>
      </c>
      <c r="W39" s="235">
        <f t="shared" si="14"/>
        <v>16.21069413</v>
      </c>
    </row>
    <row r="40" spans="2:23" x14ac:dyDescent="0.25">
      <c r="B40" s="363"/>
      <c r="C40" s="336" t="s">
        <v>11</v>
      </c>
      <c r="D40" s="8" t="s">
        <v>62</v>
      </c>
      <c r="E40" s="31">
        <f>VLOOKUP($D40,result!$A$2:$AY$212,E$5,FALSE)</f>
        <v>6.8721195200000001E-2</v>
      </c>
      <c r="F40" s="31">
        <f>VLOOKUP($D40,result!$A$2:$AY$212,F$5,FALSE)</f>
        <v>0.4693986382</v>
      </c>
      <c r="G40" s="54">
        <f t="shared" ref="G40:W40" si="15">G16</f>
        <v>0.78991654450000004</v>
      </c>
      <c r="H40" s="31">
        <f t="shared" si="15"/>
        <v>0.97063828860000001</v>
      </c>
      <c r="I40" s="328">
        <f t="shared" si="15"/>
        <v>1.1405205979999999</v>
      </c>
      <c r="J40" s="54">
        <f t="shared" si="15"/>
        <v>1.6979199519999999</v>
      </c>
      <c r="K40" s="31">
        <f t="shared" si="15"/>
        <v>1.302288653</v>
      </c>
      <c r="L40" s="31">
        <f t="shared" si="15"/>
        <v>1.4861791959999999</v>
      </c>
      <c r="M40" s="31">
        <f t="shared" si="15"/>
        <v>2.2021840259999999</v>
      </c>
      <c r="N40" s="328">
        <f t="shared" si="15"/>
        <v>1.6979199519999999</v>
      </c>
      <c r="O40" s="54">
        <f t="shared" si="15"/>
        <v>1.9355856629999999</v>
      </c>
      <c r="P40" s="31">
        <f t="shared" si="15"/>
        <v>2.444465804</v>
      </c>
      <c r="Q40" s="31">
        <f t="shared" si="15"/>
        <v>2.2021840259999999</v>
      </c>
      <c r="R40" s="31">
        <f t="shared" si="15"/>
        <v>2.2620726090000001</v>
      </c>
      <c r="S40" s="328">
        <f t="shared" si="15"/>
        <v>3.194699317</v>
      </c>
      <c r="T40" s="235">
        <f t="shared" si="15"/>
        <v>5.8887497629999999</v>
      </c>
      <c r="U40" s="235">
        <f t="shared" si="15"/>
        <v>9.1578939980000005</v>
      </c>
      <c r="V40" s="235">
        <f t="shared" si="15"/>
        <v>13.04234617</v>
      </c>
      <c r="W40" s="235">
        <f t="shared" si="15"/>
        <v>17.62031971</v>
      </c>
    </row>
    <row r="41" spans="2:23" x14ac:dyDescent="0.25">
      <c r="B41" s="363"/>
      <c r="C41" s="336" t="s">
        <v>12</v>
      </c>
      <c r="D41" s="8" t="s">
        <v>63</v>
      </c>
      <c r="E41" s="31">
        <f>VLOOKUP($D41,result!$A$2:$AY$212,E$5,FALSE)</f>
        <v>3.4354285299999998</v>
      </c>
      <c r="F41" s="31">
        <f>VLOOKUP($D41,result!$A$2:$AY$212,F$5,FALSE)</f>
        <v>3.3511256829999998</v>
      </c>
      <c r="G41" s="54">
        <f t="shared" ref="G41:W41" si="16">G17</f>
        <v>3.8704964890000002</v>
      </c>
      <c r="H41" s="31">
        <f t="shared" si="16"/>
        <v>3.673549832</v>
      </c>
      <c r="I41" s="328">
        <f t="shared" si="16"/>
        <v>3.6832106370000002</v>
      </c>
      <c r="J41" s="54">
        <f t="shared" si="16"/>
        <v>3.6530847689999999</v>
      </c>
      <c r="K41" s="31">
        <f t="shared" si="16"/>
        <v>3.6731363610000001</v>
      </c>
      <c r="L41" s="31">
        <f t="shared" si="16"/>
        <v>3.6610641949999998</v>
      </c>
      <c r="M41" s="31">
        <f t="shared" si="16"/>
        <v>3.614172607</v>
      </c>
      <c r="N41" s="328">
        <f t="shared" si="16"/>
        <v>3.6530847689999999</v>
      </c>
      <c r="O41" s="54">
        <f t="shared" si="16"/>
        <v>3.637150793</v>
      </c>
      <c r="P41" s="31">
        <f t="shared" si="16"/>
        <v>3.454761398</v>
      </c>
      <c r="Q41" s="31">
        <f t="shared" si="16"/>
        <v>3.614172607</v>
      </c>
      <c r="R41" s="31">
        <f t="shared" si="16"/>
        <v>3.4450952049999999</v>
      </c>
      <c r="S41" s="328">
        <f t="shared" si="16"/>
        <v>3.6081309930000001</v>
      </c>
      <c r="T41" s="235">
        <f t="shared" si="16"/>
        <v>4.5890450549999997</v>
      </c>
      <c r="U41" s="235">
        <f t="shared" si="16"/>
        <v>4.924268766</v>
      </c>
      <c r="V41" s="235">
        <f t="shared" si="16"/>
        <v>4.8389236980000003</v>
      </c>
      <c r="W41" s="235">
        <f t="shared" si="16"/>
        <v>4.5108018459999997</v>
      </c>
    </row>
    <row r="42" spans="2:23" x14ac:dyDescent="0.25">
      <c r="B42" s="364"/>
      <c r="C42" s="337" t="s">
        <v>13</v>
      </c>
      <c r="D42" s="8" t="s">
        <v>64</v>
      </c>
      <c r="E42" s="32">
        <f>VLOOKUP($D42,result!$A$2:$AY$212,E$5,FALSE)</f>
        <v>0.22254492319999999</v>
      </c>
      <c r="F42" s="32">
        <f>VLOOKUP($D42,result!$A$2:$AY$212,F$5,FALSE)</f>
        <v>0.31883980029999998</v>
      </c>
      <c r="G42" s="286">
        <f t="shared" ref="G42:W42" si="17">G18</f>
        <v>0.51041273499999995</v>
      </c>
      <c r="H42" s="32">
        <f t="shared" si="17"/>
        <v>0.58584802420000004</v>
      </c>
      <c r="I42" s="287">
        <f t="shared" si="17"/>
        <v>0.66835145169999999</v>
      </c>
      <c r="J42" s="286">
        <f t="shared" si="17"/>
        <v>0.65172119419999996</v>
      </c>
      <c r="K42" s="32">
        <f t="shared" si="17"/>
        <v>0.66276053909999999</v>
      </c>
      <c r="L42" s="32">
        <f t="shared" si="17"/>
        <v>0.65685299890000004</v>
      </c>
      <c r="M42" s="32">
        <f t="shared" si="17"/>
        <v>0.63751952150000002</v>
      </c>
      <c r="N42" s="287">
        <f t="shared" si="17"/>
        <v>0.65172119419999996</v>
      </c>
      <c r="O42" s="286">
        <f t="shared" si="17"/>
        <v>0.64521529379999998</v>
      </c>
      <c r="P42" s="32">
        <f t="shared" si="17"/>
        <v>0.62906699200000005</v>
      </c>
      <c r="Q42" s="32">
        <f t="shared" si="17"/>
        <v>0.63751952150000002</v>
      </c>
      <c r="R42" s="32">
        <f t="shared" si="17"/>
        <v>0.61742320350000002</v>
      </c>
      <c r="S42" s="287">
        <f t="shared" si="17"/>
        <v>0.68905279379999995</v>
      </c>
      <c r="T42" s="283">
        <f t="shared" si="17"/>
        <v>0.51166560510000003</v>
      </c>
      <c r="U42" s="283">
        <f t="shared" si="17"/>
        <v>0.32055263550000002</v>
      </c>
      <c r="V42" s="283">
        <f t="shared" si="17"/>
        <v>0.18390776989999999</v>
      </c>
      <c r="W42" s="283">
        <f t="shared" si="17"/>
        <v>0.10009185869999999</v>
      </c>
    </row>
    <row r="43" spans="2:23" x14ac:dyDescent="0.25">
      <c r="B43" s="357" t="s">
        <v>601</v>
      </c>
      <c r="C43" s="355" t="s">
        <v>2</v>
      </c>
      <c r="D43" s="3" t="s">
        <v>65</v>
      </c>
      <c r="E43" s="7">
        <f>VLOOKUP($D43,result!$A$2:$AY$212,E$5,FALSE)</f>
        <v>37.160001180000002</v>
      </c>
      <c r="F43" s="7">
        <f t="shared" ref="F43" si="18">SUM(F44:F49)</f>
        <v>35.526209696700008</v>
      </c>
      <c r="G43" s="339">
        <f t="shared" ref="G43:W43" si="19">G19</f>
        <v>34.139565090199994</v>
      </c>
      <c r="H43" s="340">
        <f t="shared" si="19"/>
        <v>34.890827037500003</v>
      </c>
      <c r="I43" s="341">
        <f t="shared" si="19"/>
        <v>35.295667592400001</v>
      </c>
      <c r="J43" s="339">
        <f t="shared" si="19"/>
        <v>34.463819963199995</v>
      </c>
      <c r="K43" s="340">
        <f t="shared" si="19"/>
        <v>35.168258873800006</v>
      </c>
      <c r="L43" s="340">
        <f t="shared" si="19"/>
        <v>34.942252449899996</v>
      </c>
      <c r="M43" s="340">
        <f t="shared" si="19"/>
        <v>33.634432555699995</v>
      </c>
      <c r="N43" s="341">
        <f t="shared" si="19"/>
        <v>34.463819963199995</v>
      </c>
      <c r="O43" s="339">
        <f t="shared" si="19"/>
        <v>34.010689213100001</v>
      </c>
      <c r="P43" s="340">
        <f t="shared" si="19"/>
        <v>36.2969802645</v>
      </c>
      <c r="Q43" s="340">
        <f t="shared" si="19"/>
        <v>33.634432555699995</v>
      </c>
      <c r="R43" s="340">
        <f t="shared" si="19"/>
        <v>35.953928263400002</v>
      </c>
      <c r="S43" s="341">
        <f t="shared" si="19"/>
        <v>33.006877451100003</v>
      </c>
      <c r="T43" s="342">
        <f t="shared" si="19"/>
        <v>28.900695513799999</v>
      </c>
      <c r="U43" s="342">
        <f t="shared" si="19"/>
        <v>26.125187865499999</v>
      </c>
      <c r="V43" s="342">
        <f t="shared" si="19"/>
        <v>24.874195067199999</v>
      </c>
      <c r="W43" s="342">
        <f t="shared" si="19"/>
        <v>23.798664137999999</v>
      </c>
    </row>
    <row r="44" spans="2:23" x14ac:dyDescent="0.25">
      <c r="B44" s="358"/>
      <c r="C44" s="335" t="s">
        <v>14</v>
      </c>
      <c r="D44" s="8" t="s">
        <v>66</v>
      </c>
      <c r="E44" s="31">
        <f>VLOOKUP($D44,result!$A$2:$AY$212,E$5,FALSE)</f>
        <v>34.16896697</v>
      </c>
      <c r="F44" s="31">
        <f>VLOOKUP($D44,result!$A$2:$AY$212,F$5,FALSE)</f>
        <v>30.387875680000001</v>
      </c>
      <c r="G44" s="54">
        <f t="shared" ref="G44:W44" si="20">G20</f>
        <v>28.524883209999999</v>
      </c>
      <c r="H44" s="31">
        <f t="shared" si="20"/>
        <v>28.578648619999999</v>
      </c>
      <c r="I44" s="328">
        <f t="shared" si="20"/>
        <v>28.287892719999999</v>
      </c>
      <c r="J44" s="54">
        <f t="shared" si="20"/>
        <v>25.899070089999999</v>
      </c>
      <c r="K44" s="31">
        <f t="shared" si="20"/>
        <v>27.642716020000002</v>
      </c>
      <c r="L44" s="31">
        <f t="shared" si="20"/>
        <v>26.883751570000001</v>
      </c>
      <c r="M44" s="31">
        <f t="shared" si="20"/>
        <v>23.939153749999999</v>
      </c>
      <c r="N44" s="328">
        <f t="shared" si="20"/>
        <v>25.899070089999999</v>
      </c>
      <c r="O44" s="54">
        <f t="shared" si="20"/>
        <v>24.905651720000002</v>
      </c>
      <c r="P44" s="31">
        <f t="shared" si="20"/>
        <v>24.43084563</v>
      </c>
      <c r="Q44" s="31">
        <f t="shared" si="20"/>
        <v>23.939153749999999</v>
      </c>
      <c r="R44" s="31">
        <f t="shared" si="20"/>
        <v>24.912417749999999</v>
      </c>
      <c r="S44" s="328">
        <f t="shared" si="20"/>
        <v>20.066685620000001</v>
      </c>
      <c r="T44" s="235">
        <f t="shared" si="20"/>
        <v>11.06681423</v>
      </c>
      <c r="U44" s="235">
        <f t="shared" si="20"/>
        <v>5.1059570120000002</v>
      </c>
      <c r="V44" s="235">
        <f t="shared" si="20"/>
        <v>2.1132952669999998</v>
      </c>
      <c r="W44" s="235">
        <f t="shared" si="20"/>
        <v>0.79626421670000003</v>
      </c>
    </row>
    <row r="45" spans="2:23" x14ac:dyDescent="0.25">
      <c r="B45" s="358"/>
      <c r="C45" s="336" t="s">
        <v>16</v>
      </c>
      <c r="D45" s="8" t="s">
        <v>67</v>
      </c>
      <c r="E45" s="31">
        <f>VLOOKUP($D45,result!$A$2:$AY$212,E$5,FALSE)</f>
        <v>1.5994835329999999</v>
      </c>
      <c r="F45" s="31">
        <f>VLOOKUP($D45,result!$A$2:$AY$212,F$5,FALSE)</f>
        <v>3.1983948500000001</v>
      </c>
      <c r="G45" s="54">
        <f>G22</f>
        <v>9.8607023299999999E-2</v>
      </c>
      <c r="H45" s="31">
        <f t="shared" ref="H45:W45" si="21">H22</f>
        <v>0.2381001328</v>
      </c>
      <c r="I45" s="328">
        <f t="shared" si="21"/>
        <v>0.59475553290000005</v>
      </c>
      <c r="J45" s="54">
        <f t="shared" si="21"/>
        <v>0.96534761879999997</v>
      </c>
      <c r="K45" s="31">
        <f t="shared" si="21"/>
        <v>0.70340561069999996</v>
      </c>
      <c r="L45" s="31">
        <f t="shared" si="21"/>
        <v>0.82794637859999998</v>
      </c>
      <c r="M45" s="31">
        <f t="shared" si="21"/>
        <v>1.307021692</v>
      </c>
      <c r="N45" s="328">
        <f t="shared" si="21"/>
        <v>0.96534761879999997</v>
      </c>
      <c r="O45" s="54">
        <f t="shared" si="21"/>
        <v>1.1235300450000001</v>
      </c>
      <c r="P45" s="31">
        <f t="shared" si="21"/>
        <v>1.802080339</v>
      </c>
      <c r="Q45" s="31">
        <f t="shared" si="21"/>
        <v>1.307021692</v>
      </c>
      <c r="R45" s="31">
        <f t="shared" si="21"/>
        <v>1.580959349</v>
      </c>
      <c r="S45" s="328">
        <f t="shared" si="21"/>
        <v>2.3243620009999999</v>
      </c>
      <c r="T45" s="235">
        <f t="shared" si="21"/>
        <v>4.0960243170000004</v>
      </c>
      <c r="U45" s="235">
        <f t="shared" si="21"/>
        <v>6.0384968859999999</v>
      </c>
      <c r="V45" s="235">
        <f t="shared" si="21"/>
        <v>7.9858961649999998</v>
      </c>
      <c r="W45" s="235">
        <f t="shared" si="21"/>
        <v>9.6146275299999999</v>
      </c>
    </row>
    <row r="46" spans="2:23" x14ac:dyDescent="0.25">
      <c r="B46" s="358"/>
      <c r="C46" s="336" t="s">
        <v>15</v>
      </c>
      <c r="D46" s="8" t="s">
        <v>68</v>
      </c>
      <c r="E46" s="31">
        <f>VLOOKUP($D46,result!$A$2:$AY$212,E$5,FALSE)</f>
        <v>0.19993544160000001</v>
      </c>
      <c r="F46" s="31">
        <f>VLOOKUP($D46,result!$A$2:$AY$212,F$5,FALSE)</f>
        <v>0.1046120281</v>
      </c>
      <c r="G46" s="54">
        <f>G21</f>
        <v>3.409241293</v>
      </c>
      <c r="H46" s="31">
        <f t="shared" ref="H46:W46" si="22">H21</f>
        <v>3.7691987340000002</v>
      </c>
      <c r="I46" s="328">
        <f t="shared" si="22"/>
        <v>3.948451581</v>
      </c>
      <c r="J46" s="54">
        <f t="shared" si="22"/>
        <v>4.4086658099999996</v>
      </c>
      <c r="K46" s="31">
        <f t="shared" si="22"/>
        <v>4.1222962120000002</v>
      </c>
      <c r="L46" s="31">
        <f t="shared" si="22"/>
        <v>4.283320968</v>
      </c>
      <c r="M46" s="31">
        <f t="shared" si="22"/>
        <v>4.6515353700000004</v>
      </c>
      <c r="N46" s="328">
        <f t="shared" si="22"/>
        <v>4.4086658099999996</v>
      </c>
      <c r="O46" s="54">
        <f t="shared" si="22"/>
        <v>4.5295304300000003</v>
      </c>
      <c r="P46" s="31">
        <f t="shared" si="22"/>
        <v>5.4011803580000004</v>
      </c>
      <c r="Q46" s="31">
        <f t="shared" si="22"/>
        <v>4.6515353700000004</v>
      </c>
      <c r="R46" s="31">
        <f t="shared" si="22"/>
        <v>5.1633876860000001</v>
      </c>
      <c r="S46" s="328">
        <f t="shared" si="22"/>
        <v>5.3841828039999999</v>
      </c>
      <c r="T46" s="235">
        <f t="shared" si="22"/>
        <v>6.5688049990000001</v>
      </c>
      <c r="U46" s="235">
        <f t="shared" si="22"/>
        <v>6.7044090499999998</v>
      </c>
      <c r="V46" s="235">
        <f t="shared" si="22"/>
        <v>6.1385122909999996</v>
      </c>
      <c r="W46" s="235">
        <f t="shared" si="22"/>
        <v>5.1165797619999998</v>
      </c>
    </row>
    <row r="47" spans="2:23" x14ac:dyDescent="0.25">
      <c r="B47" s="358"/>
      <c r="C47" s="336" t="s">
        <v>17</v>
      </c>
      <c r="D47" s="8" t="s">
        <v>69</v>
      </c>
      <c r="E47" s="31">
        <f>VLOOKUP($D47,result!$A$2:$AY$212,E$5,FALSE)</f>
        <v>0.5918089071</v>
      </c>
      <c r="F47" s="31">
        <f>VLOOKUP($D47,result!$A$2:$AY$212,F$5,FALSE)</f>
        <v>0.47217511760000003</v>
      </c>
      <c r="G47" s="54">
        <f t="shared" ref="G47:W47" si="23">G23</f>
        <v>0.49231287429999998</v>
      </c>
      <c r="H47" s="31">
        <f t="shared" si="23"/>
        <v>0.41879142850000001</v>
      </c>
      <c r="I47" s="328">
        <f t="shared" si="23"/>
        <v>0.40850278960000003</v>
      </c>
      <c r="J47" s="54">
        <f t="shared" si="23"/>
        <v>0.41187327109999999</v>
      </c>
      <c r="K47" s="31">
        <f t="shared" si="23"/>
        <v>0.41222735869999999</v>
      </c>
      <c r="L47" s="31">
        <f t="shared" si="23"/>
        <v>0.41400695999999998</v>
      </c>
      <c r="M47" s="31">
        <f t="shared" si="23"/>
        <v>0.40598647939999999</v>
      </c>
      <c r="N47" s="328">
        <f t="shared" si="23"/>
        <v>0.41187327109999999</v>
      </c>
      <c r="O47" s="54">
        <f t="shared" si="23"/>
        <v>0.40901479509999999</v>
      </c>
      <c r="P47" s="31">
        <f t="shared" si="23"/>
        <v>0.45175514169999997</v>
      </c>
      <c r="Q47" s="31">
        <f t="shared" si="23"/>
        <v>0.40598647939999999</v>
      </c>
      <c r="R47" s="31">
        <f t="shared" si="23"/>
        <v>0.4411634948</v>
      </c>
      <c r="S47" s="328">
        <f t="shared" si="23"/>
        <v>0.42245747010000001</v>
      </c>
      <c r="T47" s="235">
        <f t="shared" si="23"/>
        <v>0.52824161979999995</v>
      </c>
      <c r="U47" s="235">
        <f t="shared" si="23"/>
        <v>0.55257317650000004</v>
      </c>
      <c r="V47" s="235">
        <f t="shared" si="23"/>
        <v>0.51853189420000001</v>
      </c>
      <c r="W47" s="235">
        <f t="shared" si="23"/>
        <v>0.4429708443</v>
      </c>
    </row>
    <row r="48" spans="2:23" x14ac:dyDescent="0.25">
      <c r="B48" s="358"/>
      <c r="C48" s="336" t="s">
        <v>18</v>
      </c>
      <c r="D48" s="8" t="s">
        <v>70</v>
      </c>
      <c r="E48" s="31">
        <f>VLOOKUP($D48,result!$A$2:$AY$212,E$5,FALSE)</f>
        <v>0.19993544160000001</v>
      </c>
      <c r="F48" s="31">
        <f>VLOOKUP($D48,result!$A$2:$AY$212,F$5,FALSE)</f>
        <v>0.26288741900000001</v>
      </c>
      <c r="G48" s="54">
        <f t="shared" ref="G48:W48" si="24">G24</f>
        <v>0.30393477260000001</v>
      </c>
      <c r="H48" s="31">
        <f t="shared" si="24"/>
        <v>0.3148331332</v>
      </c>
      <c r="I48" s="328">
        <f t="shared" si="24"/>
        <v>0.33104090390000002</v>
      </c>
      <c r="J48" s="54">
        <f t="shared" si="24"/>
        <v>0.4664904943</v>
      </c>
      <c r="K48" s="31">
        <f t="shared" si="24"/>
        <v>0.37349744039999999</v>
      </c>
      <c r="L48" s="31">
        <f t="shared" si="24"/>
        <v>0.41939441830000002</v>
      </c>
      <c r="M48" s="31">
        <f t="shared" si="24"/>
        <v>0.57480313930000004</v>
      </c>
      <c r="N48" s="328">
        <f t="shared" si="24"/>
        <v>0.4664904943</v>
      </c>
      <c r="O48" s="54">
        <f t="shared" si="24"/>
        <v>0.51794350700000003</v>
      </c>
      <c r="P48" s="31">
        <f t="shared" si="24"/>
        <v>0.83172087279999996</v>
      </c>
      <c r="Q48" s="31">
        <f t="shared" si="24"/>
        <v>0.57480313930000004</v>
      </c>
      <c r="R48" s="31">
        <f t="shared" si="24"/>
        <v>0.71226334859999996</v>
      </c>
      <c r="S48" s="328">
        <f t="shared" si="24"/>
        <v>1.1533414319999999</v>
      </c>
      <c r="T48" s="235">
        <f t="shared" si="24"/>
        <v>1.826708558</v>
      </c>
      <c r="U48" s="235">
        <f t="shared" si="24"/>
        <v>2.4204058509999999</v>
      </c>
      <c r="V48" s="235">
        <f t="shared" si="24"/>
        <v>2.8769718790000001</v>
      </c>
      <c r="W48" s="235">
        <f t="shared" si="24"/>
        <v>3.1131283939999999</v>
      </c>
    </row>
    <row r="49" spans="1:41" x14ac:dyDescent="0.25">
      <c r="B49" s="358"/>
      <c r="C49" s="337" t="s">
        <v>13</v>
      </c>
      <c r="D49" s="8" t="s">
        <v>71</v>
      </c>
      <c r="E49" s="32">
        <f>VLOOKUP($D49,result!$A$2:$AY$212,E$5,FALSE)</f>
        <v>0.39987088320000003</v>
      </c>
      <c r="F49" s="32">
        <f>VLOOKUP($D49,result!$A$2:$AY$212,F$5,FALSE)</f>
        <v>1.100264602</v>
      </c>
      <c r="G49" s="286">
        <f t="shared" ref="G49:W49" si="25">G25</f>
        <v>1.310585917</v>
      </c>
      <c r="H49" s="32">
        <f t="shared" si="25"/>
        <v>1.571254989</v>
      </c>
      <c r="I49" s="287">
        <f t="shared" si="25"/>
        <v>1.7250240649999999</v>
      </c>
      <c r="J49" s="286">
        <f t="shared" si="25"/>
        <v>2.3123726790000001</v>
      </c>
      <c r="K49" s="32">
        <f t="shared" si="25"/>
        <v>1.914116232</v>
      </c>
      <c r="L49" s="32">
        <f t="shared" si="25"/>
        <v>2.1138321549999999</v>
      </c>
      <c r="M49" s="32">
        <f t="shared" si="25"/>
        <v>2.7559321250000002</v>
      </c>
      <c r="N49" s="287">
        <f t="shared" si="25"/>
        <v>2.3123726790000001</v>
      </c>
      <c r="O49" s="286">
        <f t="shared" si="25"/>
        <v>2.5250187159999999</v>
      </c>
      <c r="P49" s="32">
        <f t="shared" si="25"/>
        <v>3.379397923</v>
      </c>
      <c r="Q49" s="32">
        <f t="shared" si="25"/>
        <v>2.7559321250000002</v>
      </c>
      <c r="R49" s="32">
        <f t="shared" si="25"/>
        <v>3.1437366349999998</v>
      </c>
      <c r="S49" s="287">
        <f t="shared" si="25"/>
        <v>3.6558481239999998</v>
      </c>
      <c r="T49" s="283">
        <f t="shared" si="25"/>
        <v>4.8141017899999996</v>
      </c>
      <c r="U49" s="283">
        <f t="shared" si="25"/>
        <v>5.3033458900000001</v>
      </c>
      <c r="V49" s="283">
        <f t="shared" si="25"/>
        <v>5.2409875709999998</v>
      </c>
      <c r="W49" s="283">
        <f t="shared" si="25"/>
        <v>4.7150933909999999</v>
      </c>
    </row>
    <row r="50" spans="1:41" x14ac:dyDescent="0.25">
      <c r="B50" s="351" t="s">
        <v>9</v>
      </c>
      <c r="C50" s="82"/>
      <c r="D50" s="29" t="s">
        <v>72</v>
      </c>
      <c r="E50" s="7">
        <f>VLOOKUP($D50,result!$A$2:$AY$212,E$5,FALSE)</f>
        <v>5.7508898210000003</v>
      </c>
      <c r="F50" s="7">
        <f>VLOOKUP($D50,result!$A$2:$AY$212,F$5,FALSE)</f>
        <v>4.6070296730000004</v>
      </c>
      <c r="G50" s="339">
        <f t="shared" ref="G50:W50" si="26">G26</f>
        <v>3.7385843689999998</v>
      </c>
      <c r="H50" s="340">
        <f t="shared" si="26"/>
        <v>3.3380949009999998</v>
      </c>
      <c r="I50" s="341">
        <f t="shared" si="26"/>
        <v>2.9710424390000001</v>
      </c>
      <c r="J50" s="339">
        <f t="shared" si="26"/>
        <v>2.7070345320000002</v>
      </c>
      <c r="K50" s="340">
        <f t="shared" si="26"/>
        <v>2.8222332130000001</v>
      </c>
      <c r="L50" s="340">
        <f t="shared" si="26"/>
        <v>2.7503292739999998</v>
      </c>
      <c r="M50" s="340">
        <f t="shared" si="26"/>
        <v>2.640211818</v>
      </c>
      <c r="N50" s="341">
        <f t="shared" si="26"/>
        <v>2.7070345320000002</v>
      </c>
      <c r="O50" s="339">
        <f t="shared" si="26"/>
        <v>2.6717373759999998</v>
      </c>
      <c r="P50" s="340">
        <f t="shared" si="26"/>
        <v>2.5072791379999999</v>
      </c>
      <c r="Q50" s="340">
        <f t="shared" si="26"/>
        <v>2.640211818</v>
      </c>
      <c r="R50" s="340">
        <f t="shared" si="26"/>
        <v>2.5769939279999998</v>
      </c>
      <c r="S50" s="341">
        <f t="shared" si="26"/>
        <v>2.3108829690000001</v>
      </c>
      <c r="T50" s="342">
        <f t="shared" si="26"/>
        <v>1.548630822</v>
      </c>
      <c r="U50" s="342">
        <f t="shared" si="26"/>
        <v>1.178234837</v>
      </c>
      <c r="V50" s="342">
        <f t="shared" si="26"/>
        <v>0.98757255190000004</v>
      </c>
      <c r="W50" s="342">
        <f t="shared" si="26"/>
        <v>0.87421071630000002</v>
      </c>
    </row>
    <row r="51" spans="1:41" x14ac:dyDescent="0.25">
      <c r="B51" s="353" t="s">
        <v>2</v>
      </c>
      <c r="C51" s="82"/>
      <c r="D51" s="3" t="s">
        <v>73</v>
      </c>
      <c r="E51" s="12">
        <f>VLOOKUP($D51,result!$A$2:$AY$212,E$5,FALSE)</f>
        <v>164.4847508</v>
      </c>
      <c r="F51" s="12">
        <f>VLOOKUP($D51,result!$A$2:$AY$212,F$5,FALSE)</f>
        <v>150.03506060000001</v>
      </c>
      <c r="G51" s="347">
        <f t="shared" ref="G51:W51" si="27">G27</f>
        <v>147.29216740000001</v>
      </c>
      <c r="H51" s="348">
        <f t="shared" si="27"/>
        <v>144.04356870000001</v>
      </c>
      <c r="I51" s="349">
        <f t="shared" si="27"/>
        <v>139.6014921</v>
      </c>
      <c r="J51" s="347">
        <f t="shared" si="27"/>
        <v>131.30308769999999</v>
      </c>
      <c r="K51" s="348">
        <f t="shared" si="27"/>
        <v>136.36917869999999</v>
      </c>
      <c r="L51" s="348">
        <f t="shared" si="27"/>
        <v>133.75281720000001</v>
      </c>
      <c r="M51" s="348">
        <f t="shared" si="27"/>
        <v>127.2139047</v>
      </c>
      <c r="N51" s="349">
        <f t="shared" si="27"/>
        <v>131.30308769999999</v>
      </c>
      <c r="O51" s="347">
        <f t="shared" si="27"/>
        <v>129.134038</v>
      </c>
      <c r="P51" s="348">
        <f t="shared" si="27"/>
        <v>124.29271009999999</v>
      </c>
      <c r="Q51" s="348">
        <f t="shared" si="27"/>
        <v>127.2139047</v>
      </c>
      <c r="R51" s="348">
        <f t="shared" si="27"/>
        <v>126.1627405</v>
      </c>
      <c r="S51" s="349">
        <f t="shared" si="27"/>
        <v>117.2232692</v>
      </c>
      <c r="T51" s="350">
        <f t="shared" si="27"/>
        <v>100.6301596</v>
      </c>
      <c r="U51" s="350">
        <f t="shared" si="27"/>
        <v>89.244611759999998</v>
      </c>
      <c r="V51" s="350">
        <f t="shared" si="27"/>
        <v>83.075396019999999</v>
      </c>
      <c r="W51" s="350">
        <f t="shared" si="27"/>
        <v>80.575826469999996</v>
      </c>
    </row>
    <row r="52" spans="1:41" x14ac:dyDescent="0.25">
      <c r="T52" s="49"/>
      <c r="U52" s="49"/>
      <c r="V52" s="49"/>
      <c r="W52" s="49"/>
    </row>
    <row r="53" spans="1:41" x14ac:dyDescent="0.25">
      <c r="T53" s="49"/>
      <c r="U53" s="49"/>
      <c r="V53" s="49"/>
      <c r="W53" s="49"/>
    </row>
    <row r="55" spans="1:41" ht="23.25" x14ac:dyDescent="0.35">
      <c r="A55" s="1" t="s">
        <v>41</v>
      </c>
    </row>
    <row r="57" spans="1:41" ht="23.25" x14ac:dyDescent="0.35">
      <c r="B57" s="1" t="s">
        <v>165</v>
      </c>
      <c r="C57" s="13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41" x14ac:dyDescent="0.25">
      <c r="B58" s="17"/>
      <c r="C58" s="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18"/>
      <c r="U58" s="18"/>
      <c r="V58" s="18"/>
      <c r="W58" s="18"/>
    </row>
    <row r="59" spans="1:41" x14ac:dyDescent="0.25">
      <c r="B59" s="17"/>
      <c r="C59" s="4"/>
      <c r="E59" s="5">
        <v>2006</v>
      </c>
      <c r="F59" s="5">
        <v>2015</v>
      </c>
      <c r="G59" s="52">
        <v>2018</v>
      </c>
      <c r="H59" s="5">
        <v>2019</v>
      </c>
      <c r="I59" s="269">
        <v>2020</v>
      </c>
      <c r="J59" s="52">
        <v>2021</v>
      </c>
      <c r="K59" s="5">
        <v>2022</v>
      </c>
      <c r="L59" s="5">
        <v>2023</v>
      </c>
      <c r="M59" s="5">
        <v>2024</v>
      </c>
      <c r="N59" s="269">
        <v>2025</v>
      </c>
      <c r="O59" s="52">
        <v>2026</v>
      </c>
      <c r="P59" s="5">
        <v>2027</v>
      </c>
      <c r="Q59" s="5">
        <v>2028</v>
      </c>
      <c r="R59" s="5">
        <v>2029</v>
      </c>
      <c r="S59" s="269">
        <v>2030</v>
      </c>
      <c r="T59" s="231">
        <v>2035</v>
      </c>
      <c r="U59" s="231">
        <v>2040</v>
      </c>
      <c r="V59" s="231">
        <v>2045</v>
      </c>
      <c r="W59" s="231">
        <v>2050</v>
      </c>
      <c r="Y59" s="63"/>
      <c r="Z59" s="63"/>
      <c r="AA59" s="63"/>
      <c r="AB59" s="63"/>
      <c r="AC59" s="63"/>
      <c r="AH59">
        <v>2006</v>
      </c>
      <c r="AI59">
        <v>2015</v>
      </c>
      <c r="AJ59">
        <v>2018</v>
      </c>
      <c r="AK59">
        <v>2020</v>
      </c>
      <c r="AL59">
        <v>2023</v>
      </c>
      <c r="AM59">
        <v>2025</v>
      </c>
      <c r="AN59">
        <v>2030</v>
      </c>
      <c r="AO59">
        <v>2035</v>
      </c>
    </row>
    <row r="60" spans="1:41" x14ac:dyDescent="0.25">
      <c r="C60" s="6" t="s">
        <v>20</v>
      </c>
      <c r="E60" s="10">
        <f>SUM(E61:E62)</f>
        <v>50.890458160000001</v>
      </c>
      <c r="F60" s="10">
        <f t="shared" ref="F60" si="28">SUM(F61:F62)</f>
        <v>45.691995419999998</v>
      </c>
      <c r="G60" s="53">
        <f>SUM(G61:G62)</f>
        <v>44.106534719999999</v>
      </c>
      <c r="H60" s="10">
        <f t="shared" ref="H60:W60" si="29">SUM(H61:H62)</f>
        <v>43.089696439999997</v>
      </c>
      <c r="I60" s="327">
        <f t="shared" si="29"/>
        <v>41.859447160000002</v>
      </c>
      <c r="J60" s="53">
        <f t="shared" si="29"/>
        <v>39.169023850000002</v>
      </c>
      <c r="K60" s="10">
        <f t="shared" si="29"/>
        <v>40.949743609999999</v>
      </c>
      <c r="L60" s="10">
        <f t="shared" si="29"/>
        <v>40.073448079999999</v>
      </c>
      <c r="M60" s="10">
        <f t="shared" si="29"/>
        <v>37.416988000000003</v>
      </c>
      <c r="N60" s="327">
        <f t="shared" si="29"/>
        <v>39.169023850000002</v>
      </c>
      <c r="O60" s="53">
        <f t="shared" si="29"/>
        <v>38.28533848</v>
      </c>
      <c r="P60" s="10">
        <f t="shared" si="29"/>
        <v>35.991246259999997</v>
      </c>
      <c r="Q60" s="10">
        <f t="shared" si="29"/>
        <v>37.416988000000003</v>
      </c>
      <c r="R60" s="10">
        <f t="shared" si="29"/>
        <v>36.680039460000003</v>
      </c>
      <c r="S60" s="327">
        <f t="shared" si="29"/>
        <v>33.976594610000006</v>
      </c>
      <c r="T60" s="233">
        <f t="shared" si="29"/>
        <v>26.986045750000002</v>
      </c>
      <c r="U60" s="327">
        <f t="shared" si="29"/>
        <v>21.689813500999989</v>
      </c>
      <c r="V60" s="233">
        <f t="shared" si="29"/>
        <v>18.312380209000001</v>
      </c>
      <c r="W60" s="233">
        <f t="shared" si="29"/>
        <v>16.526465980000001</v>
      </c>
      <c r="Y60" s="14"/>
      <c r="Z60" s="70"/>
      <c r="AA60" s="70"/>
      <c r="AB60" s="70"/>
      <c r="AC60" s="70"/>
      <c r="AF60" t="s">
        <v>20</v>
      </c>
      <c r="AH60">
        <v>44.781800489999995</v>
      </c>
      <c r="AI60">
        <v>47.21284421</v>
      </c>
      <c r="AJ60">
        <v>46.963332800000003</v>
      </c>
      <c r="AK60">
        <v>45.263228239999997</v>
      </c>
      <c r="AL60">
        <v>44.680591769999999</v>
      </c>
      <c r="AM60">
        <v>42.336600480000001</v>
      </c>
      <c r="AN60">
        <v>40.084473970000005</v>
      </c>
      <c r="AO60">
        <v>40.06011281</v>
      </c>
    </row>
    <row r="61" spans="1:41" x14ac:dyDescent="0.25">
      <c r="C61" s="110" t="s">
        <v>21</v>
      </c>
      <c r="D61" t="s">
        <v>74</v>
      </c>
      <c r="E61" s="31">
        <f>VLOOKUP($D61,result!$A$2:$AY$212,E$5,FALSE)</f>
        <v>28.000458160000001</v>
      </c>
      <c r="F61" s="31">
        <f>VLOOKUP($D61,result!$A$2:$AY$212,F$5,FALSE)</f>
        <v>25.20923728</v>
      </c>
      <c r="G61" s="54">
        <f>VLOOKUP($D61,result!$A$2:$AY$212,G$5,FALSE)</f>
        <v>24.36901619</v>
      </c>
      <c r="H61" s="31">
        <f>VLOOKUP($D61,result!$A$2:$AY$212,H$5,FALSE)</f>
        <v>23.737570430000002</v>
      </c>
      <c r="I61" s="328">
        <f>VLOOKUP($D61,result!$A$2:$AY$212,I$5,FALSE)</f>
        <v>23.0999707</v>
      </c>
      <c r="J61" s="54">
        <f>VLOOKUP($D61,result!$A$2:$AY$212,J$5,FALSE)</f>
        <v>21.433188919999999</v>
      </c>
      <c r="K61" s="31">
        <f>VLOOKUP($D61,result!$A$2:$AY$212,K$5,FALSE)</f>
        <v>22.537569009999999</v>
      </c>
      <c r="L61" s="31">
        <f>VLOOKUP($D61,result!$A$2:$AY$212,L$5,FALSE)</f>
        <v>21.98663573</v>
      </c>
      <c r="M61" s="31">
        <f>VLOOKUP($D61,result!$A$2:$AY$212,M$5,FALSE)</f>
        <v>20.318825400000001</v>
      </c>
      <c r="N61" s="328">
        <f>VLOOKUP($D61,result!$A$2:$AY$212,N$5,FALSE)</f>
        <v>21.433188919999999</v>
      </c>
      <c r="O61" s="54">
        <f>VLOOKUP($D61,result!$A$2:$AY$212,O$5,FALSE)</f>
        <v>20.87787312</v>
      </c>
      <c r="P61" s="31">
        <f>VLOOKUP($D61,result!$A$2:$AY$212,P$5,FALSE)</f>
        <v>19.342488849999999</v>
      </c>
      <c r="Q61" s="31">
        <f>VLOOKUP($D61,result!$A$2:$AY$212,Q$5,FALSE)</f>
        <v>20.318825400000001</v>
      </c>
      <c r="R61" s="31">
        <f>VLOOKUP($D61,result!$A$2:$AY$212,R$5,FALSE)</f>
        <v>19.84141215</v>
      </c>
      <c r="S61" s="328">
        <f>VLOOKUP($D61,result!$A$2:$AY$212,S$5,FALSE)</f>
        <v>17.722712520000002</v>
      </c>
      <c r="T61" s="235">
        <f>VLOOKUP($D61,result!$A$2:$AY$212,T$5,FALSE)</f>
        <v>12.76881807</v>
      </c>
      <c r="U61" s="328">
        <f>VLOOKUP($D61,result!$A$2:$AY$212,U$5,FALSE)</f>
        <v>9.2285384809999904</v>
      </c>
      <c r="V61" s="235">
        <f>VLOOKUP($D61,result!$A$2:$AY$212,V$5,FALSE)</f>
        <v>6.9538846190000001</v>
      </c>
      <c r="W61" s="235">
        <f>VLOOKUP($D61,result!$A$2:$AY$212,W$5,FALSE)</f>
        <v>5.6153175299999996</v>
      </c>
      <c r="Y61" s="26"/>
      <c r="Z61" s="76"/>
      <c r="AA61" s="76"/>
      <c r="AB61" s="76"/>
      <c r="AC61" s="76"/>
      <c r="AF61" t="s">
        <v>21</v>
      </c>
      <c r="AG61" t="s">
        <v>74</v>
      </c>
      <c r="AH61">
        <v>24.700023389999998</v>
      </c>
      <c r="AI61">
        <v>23.136551170000001</v>
      </c>
      <c r="AJ61">
        <v>22.535269039999999</v>
      </c>
      <c r="AK61">
        <v>20.550264039999998</v>
      </c>
      <c r="AL61">
        <v>20.128904540000001</v>
      </c>
      <c r="AM61">
        <v>18.729177320000002</v>
      </c>
      <c r="AN61">
        <v>17.28729688</v>
      </c>
      <c r="AO61">
        <v>16.86596883</v>
      </c>
    </row>
    <row r="62" spans="1:41" x14ac:dyDescent="0.25">
      <c r="C62" s="111" t="s">
        <v>22</v>
      </c>
      <c r="D62" t="s">
        <v>75</v>
      </c>
      <c r="E62" s="31">
        <f>VLOOKUP($D62,result!$A$2:$AY$212,E$5,FALSE)</f>
        <v>22.89</v>
      </c>
      <c r="F62" s="31">
        <f>VLOOKUP($D62,result!$A$2:$AY$212,F$5,FALSE)</f>
        <v>20.482758140000001</v>
      </c>
      <c r="G62" s="54">
        <f>VLOOKUP($D62,result!$A$2:$AY$212,G$5,FALSE)</f>
        <v>19.737518529999999</v>
      </c>
      <c r="H62" s="31">
        <f>VLOOKUP($D62,result!$A$2:$AY$212,H$5,FALSE)</f>
        <v>19.352126009999999</v>
      </c>
      <c r="I62" s="328">
        <f>VLOOKUP($D62,result!$A$2:$AY$212,I$5,FALSE)</f>
        <v>18.759476459999998</v>
      </c>
      <c r="J62" s="54">
        <f>VLOOKUP($D62,result!$A$2:$AY$212,J$5,FALSE)</f>
        <v>17.735834929999999</v>
      </c>
      <c r="K62" s="31">
        <f>VLOOKUP($D62,result!$A$2:$AY$212,K$5,FALSE)</f>
        <v>18.4121746</v>
      </c>
      <c r="L62" s="31">
        <f>VLOOKUP($D62,result!$A$2:$AY$212,L$5,FALSE)</f>
        <v>18.086812349999999</v>
      </c>
      <c r="M62" s="31">
        <f>VLOOKUP($D62,result!$A$2:$AY$212,M$5,FALSE)</f>
        <v>17.098162599999998</v>
      </c>
      <c r="N62" s="328">
        <f>VLOOKUP($D62,result!$A$2:$AY$212,N$5,FALSE)</f>
        <v>17.735834929999999</v>
      </c>
      <c r="O62" s="54">
        <f>VLOOKUP($D62,result!$A$2:$AY$212,O$5,FALSE)</f>
        <v>17.40746536</v>
      </c>
      <c r="P62" s="31">
        <f>VLOOKUP($D62,result!$A$2:$AY$212,P$5,FALSE)</f>
        <v>16.648757410000002</v>
      </c>
      <c r="Q62" s="31">
        <f>VLOOKUP($D62,result!$A$2:$AY$212,Q$5,FALSE)</f>
        <v>17.098162599999998</v>
      </c>
      <c r="R62" s="31">
        <f>VLOOKUP($D62,result!$A$2:$AY$212,R$5,FALSE)</f>
        <v>16.83862731</v>
      </c>
      <c r="S62" s="328">
        <f>VLOOKUP($D62,result!$A$2:$AY$212,S$5,FALSE)</f>
        <v>16.253882090000001</v>
      </c>
      <c r="T62" s="235">
        <f>VLOOKUP($D62,result!$A$2:$AY$212,T$5,FALSE)</f>
        <v>14.217227680000001</v>
      </c>
      <c r="U62" s="328">
        <f>VLOOKUP($D62,result!$A$2:$AY$212,U$5,FALSE)</f>
        <v>12.46127502</v>
      </c>
      <c r="V62" s="235">
        <f>VLOOKUP($D62,result!$A$2:$AY$212,V$5,FALSE)</f>
        <v>11.35849559</v>
      </c>
      <c r="W62" s="235">
        <f>VLOOKUP($D62,result!$A$2:$AY$212,W$5,FALSE)</f>
        <v>10.911148450000001</v>
      </c>
      <c r="Y62" s="27"/>
      <c r="Z62" s="77"/>
      <c r="AA62" s="77"/>
      <c r="AB62" s="77"/>
      <c r="AC62" s="77"/>
      <c r="AF62" t="s">
        <v>22</v>
      </c>
      <c r="AG62" t="s">
        <v>75</v>
      </c>
      <c r="AH62">
        <v>20.0817771</v>
      </c>
      <c r="AI62">
        <v>24.076293039999999</v>
      </c>
      <c r="AJ62">
        <v>24.428063760000001</v>
      </c>
      <c r="AK62">
        <v>24.712964199999998</v>
      </c>
      <c r="AL62">
        <v>24.551687229999999</v>
      </c>
      <c r="AM62">
        <v>23.60742316</v>
      </c>
      <c r="AN62">
        <v>22.797177090000002</v>
      </c>
      <c r="AO62">
        <v>23.19414398</v>
      </c>
    </row>
    <row r="63" spans="1:41" x14ac:dyDescent="0.25">
      <c r="C63" s="159" t="s">
        <v>23</v>
      </c>
      <c r="D63" t="s">
        <v>76</v>
      </c>
      <c r="E63" s="10">
        <f>VLOOKUP($D63,result!$A$2:$AY$212,E$5,FALSE)</f>
        <v>40.805099759999997</v>
      </c>
      <c r="F63" s="10">
        <f>VLOOKUP($D63,result!$A$2:$AY$212,F$5,FALSE)</f>
        <v>33.483374570000002</v>
      </c>
      <c r="G63" s="53">
        <f>VLOOKUP($D63,result!$A$2:$AY$212,G$5,FALSE)</f>
        <v>32.135078309999997</v>
      </c>
      <c r="H63" s="10">
        <f>VLOOKUP($D63,result!$A$2:$AY$212,H$5,FALSE)</f>
        <v>32.111816679999997</v>
      </c>
      <c r="I63" s="327">
        <f>VLOOKUP($D63,result!$A$2:$AY$212,I$5,FALSE)</f>
        <v>31.889561650000001</v>
      </c>
      <c r="J63" s="53">
        <f>VLOOKUP($D63,result!$A$2:$AY$212,J$5,FALSE)</f>
        <v>30.047937099999999</v>
      </c>
      <c r="K63" s="10">
        <f>VLOOKUP($D63,result!$A$2:$AY$212,K$5,FALSE)</f>
        <v>31.387970580000001</v>
      </c>
      <c r="L63" s="10">
        <f>VLOOKUP($D63,result!$A$2:$AY$212,L$5,FALSE)</f>
        <v>30.783060460000002</v>
      </c>
      <c r="M63" s="10">
        <f>VLOOKUP($D63,result!$A$2:$AY$212,M$5,FALSE)</f>
        <v>28.550242310000002</v>
      </c>
      <c r="N63" s="327">
        <f>VLOOKUP($D63,result!$A$2:$AY$212,N$5,FALSE)</f>
        <v>30.047937099999999</v>
      </c>
      <c r="O63" s="53">
        <f>VLOOKUP($D63,result!$A$2:$AY$212,O$5,FALSE)</f>
        <v>29.300784090000001</v>
      </c>
      <c r="P63" s="10">
        <f>VLOOKUP($D63,result!$A$2:$AY$212,P$5,FALSE)</f>
        <v>29.042081459999999</v>
      </c>
      <c r="Q63" s="10">
        <f>VLOOKUP($D63,result!$A$2:$AY$212,Q$5,FALSE)</f>
        <v>28.550242310000002</v>
      </c>
      <c r="R63" s="10">
        <f>VLOOKUP($D63,result!$A$2:$AY$212,R$5,FALSE)</f>
        <v>29.216271679999998</v>
      </c>
      <c r="S63" s="327">
        <f>VLOOKUP($D63,result!$A$2:$AY$212,S$5,FALSE)</f>
        <v>27.031424439999999</v>
      </c>
      <c r="T63" s="233">
        <f>VLOOKUP($D63,result!$A$2:$AY$212,T$5,FALSE)</f>
        <v>24.486391399999999</v>
      </c>
      <c r="U63" s="327">
        <f>VLOOKUP($D63,result!$A$2:$AY$212,U$5,FALSE)</f>
        <v>23.1849816</v>
      </c>
      <c r="V63" s="233">
        <f>VLOOKUP($D63,result!$A$2:$AY$212,V$5,FALSE)</f>
        <v>22.640565980000002</v>
      </c>
      <c r="W63" s="233">
        <f>VLOOKUP($D63,result!$A$2:$AY$212,W$5,FALSE)</f>
        <v>22.307864070000001</v>
      </c>
      <c r="Y63" s="14"/>
      <c r="Z63" s="70"/>
      <c r="AA63" s="70"/>
      <c r="AB63" s="70"/>
      <c r="AC63" s="70"/>
      <c r="AF63" t="s">
        <v>23</v>
      </c>
      <c r="AG63" t="s">
        <v>76</v>
      </c>
      <c r="AH63">
        <v>44.496507340000001</v>
      </c>
      <c r="AI63">
        <v>39.105147770000002</v>
      </c>
      <c r="AJ63">
        <v>38.614402740000003</v>
      </c>
      <c r="AK63">
        <v>35.579359490000002</v>
      </c>
      <c r="AL63">
        <v>34.780231110000003</v>
      </c>
      <c r="AM63">
        <v>31.36114564</v>
      </c>
      <c r="AN63">
        <v>27.793540499999999</v>
      </c>
      <c r="AO63">
        <v>25.94787389</v>
      </c>
    </row>
    <row r="64" spans="1:41" x14ac:dyDescent="0.25">
      <c r="C64" s="159" t="s">
        <v>24</v>
      </c>
      <c r="D64" t="s">
        <v>77</v>
      </c>
      <c r="E64" s="10">
        <f>VLOOKUP($D64,result!$A$2:$AY$212,E$5,FALSE)</f>
        <v>21.754900240000001</v>
      </c>
      <c r="F64" s="10">
        <f>VLOOKUP($D64,result!$A$2:$AY$212,F$5,FALSE)</f>
        <v>25.437925379999999</v>
      </c>
      <c r="G64" s="53">
        <f>VLOOKUP($D64,result!$A$2:$AY$212,G$5,FALSE)</f>
        <v>26.98850152</v>
      </c>
      <c r="H64" s="10">
        <f>VLOOKUP($D64,result!$A$2:$AY$212,H$5,FALSE)</f>
        <v>25.454524859999999</v>
      </c>
      <c r="I64" s="327">
        <f>VLOOKUP($D64,result!$A$2:$AY$212,I$5,FALSE)</f>
        <v>23.4170403</v>
      </c>
      <c r="J64" s="53">
        <f>VLOOKUP($D64,result!$A$2:$AY$212,J$5,FALSE)</f>
        <v>21.543579950000002</v>
      </c>
      <c r="K64" s="10">
        <f>VLOOKUP($D64,result!$A$2:$AY$212,K$5,FALSE)</f>
        <v>22.23594173</v>
      </c>
      <c r="L64" s="10">
        <f>VLOOKUP($D64,result!$A$2:$AY$212,L$5,FALSE)</f>
        <v>21.712360530000002</v>
      </c>
      <c r="M64" s="10">
        <f>VLOOKUP($D64,result!$A$2:$AY$212,M$5,FALSE)</f>
        <v>21.84331641</v>
      </c>
      <c r="N64" s="327">
        <f>VLOOKUP($D64,result!$A$2:$AY$212,N$5,FALSE)</f>
        <v>21.543579950000002</v>
      </c>
      <c r="O64" s="53">
        <f>VLOOKUP($D64,result!$A$2:$AY$212,O$5,FALSE)</f>
        <v>21.60878507</v>
      </c>
      <c r="P64" s="10">
        <f>VLOOKUP($D64,result!$A$2:$AY$212,P$5,FALSE)</f>
        <v>21.280957529999998</v>
      </c>
      <c r="Q64" s="10">
        <f>VLOOKUP($D64,result!$A$2:$AY$212,Q$5,FALSE)</f>
        <v>21.84331641</v>
      </c>
      <c r="R64" s="10">
        <f>VLOOKUP($D64,result!$A$2:$AY$212,R$5,FALSE)</f>
        <v>21.596952829999999</v>
      </c>
      <c r="S64" s="327">
        <f>VLOOKUP($D64,result!$A$2:$AY$212,S$5,FALSE)</f>
        <v>20.172176950000001</v>
      </c>
      <c r="T64" s="233">
        <f>VLOOKUP($D64,result!$A$2:$AY$212,T$5,FALSE)</f>
        <v>17.52563945</v>
      </c>
      <c r="U64" s="327">
        <f>VLOOKUP($D64,result!$A$2:$AY$212,U$5,FALSE)</f>
        <v>15.59782478</v>
      </c>
      <c r="V64" s="233">
        <f>VLOOKUP($D64,result!$A$2:$AY$212,V$5,FALSE)</f>
        <v>14.77791936</v>
      </c>
      <c r="W64" s="233">
        <f>VLOOKUP($D64,result!$A$2:$AY$212,W$5,FALSE)</f>
        <v>15.040841070000001</v>
      </c>
      <c r="Y64" s="14"/>
      <c r="Z64" s="70"/>
      <c r="AA64" s="70"/>
      <c r="AB64" s="70"/>
      <c r="AC64" s="70"/>
      <c r="AF64" t="s">
        <v>24</v>
      </c>
      <c r="AG64" t="s">
        <v>77</v>
      </c>
      <c r="AH64">
        <v>22.604660379999999</v>
      </c>
      <c r="AI64">
        <v>23.78488935</v>
      </c>
      <c r="AJ64">
        <v>24.26517188</v>
      </c>
      <c r="AK64">
        <v>24.603178809999999</v>
      </c>
      <c r="AL64">
        <v>24.470822680000001</v>
      </c>
      <c r="AM64">
        <v>23.594884350000001</v>
      </c>
      <c r="AN64">
        <v>22.609821660000001</v>
      </c>
      <c r="AO64">
        <v>22.820677320000001</v>
      </c>
    </row>
    <row r="65" spans="1:50" x14ac:dyDescent="0.25">
      <c r="C65" s="159" t="s">
        <v>25</v>
      </c>
      <c r="E65" s="7">
        <f>SUM(E66:E67)</f>
        <v>51.03429259</v>
      </c>
      <c r="F65" s="7">
        <f t="shared" ref="F65" si="30">SUM(F66:F67)</f>
        <v>45.421765319999999</v>
      </c>
      <c r="G65" s="329">
        <f>SUM(G66:G67)</f>
        <v>44.062052770000001</v>
      </c>
      <c r="H65" s="7">
        <f t="shared" ref="H65:W65" si="31">SUM(H66:H67)</f>
        <v>43.387530170000005</v>
      </c>
      <c r="I65" s="330">
        <f t="shared" si="31"/>
        <v>42.435442752999997</v>
      </c>
      <c r="J65" s="329">
        <f t="shared" si="31"/>
        <v>40.542547099000004</v>
      </c>
      <c r="K65" s="7">
        <f t="shared" si="31"/>
        <v>41.795525292000001</v>
      </c>
      <c r="L65" s="7">
        <f t="shared" si="31"/>
        <v>41.183949398999999</v>
      </c>
      <c r="M65" s="7">
        <f t="shared" si="31"/>
        <v>39.403358275999999</v>
      </c>
      <c r="N65" s="330">
        <f t="shared" si="31"/>
        <v>40.542547099000004</v>
      </c>
      <c r="O65" s="329">
        <f t="shared" si="31"/>
        <v>39.939130548999998</v>
      </c>
      <c r="P65" s="7">
        <f t="shared" si="31"/>
        <v>37.978424017999998</v>
      </c>
      <c r="Q65" s="7">
        <f t="shared" si="31"/>
        <v>39.403358275999999</v>
      </c>
      <c r="R65" s="7">
        <f t="shared" si="31"/>
        <v>38.669476535000001</v>
      </c>
      <c r="S65" s="330">
        <f t="shared" si="31"/>
        <v>36.043074649000005</v>
      </c>
      <c r="T65" s="332">
        <f t="shared" si="31"/>
        <v>31.632082997999998</v>
      </c>
      <c r="U65" s="330">
        <f t="shared" si="31"/>
        <v>28.771991865</v>
      </c>
      <c r="V65" s="332">
        <f t="shared" si="31"/>
        <v>27.344530485</v>
      </c>
      <c r="W65" s="332">
        <f t="shared" si="31"/>
        <v>26.700655351999998</v>
      </c>
      <c r="Y65" s="14"/>
      <c r="Z65" s="70"/>
      <c r="AA65" s="70"/>
      <c r="AB65" s="70"/>
      <c r="AC65" s="70"/>
      <c r="AF65" t="s">
        <v>25</v>
      </c>
      <c r="AH65">
        <v>40.836925142999995</v>
      </c>
      <c r="AI65">
        <v>40.331793290999997</v>
      </c>
      <c r="AJ65">
        <v>40.653174196000002</v>
      </c>
      <c r="AK65">
        <v>41.386585939</v>
      </c>
      <c r="AL65">
        <v>41.327934321000001</v>
      </c>
      <c r="AM65">
        <v>39.945869598000002</v>
      </c>
      <c r="AN65">
        <v>38.731978112</v>
      </c>
      <c r="AO65">
        <v>39.131263732000001</v>
      </c>
    </row>
    <row r="66" spans="1:50" x14ac:dyDescent="0.25">
      <c r="C66" s="111" t="s">
        <v>26</v>
      </c>
      <c r="D66" t="s">
        <v>78</v>
      </c>
      <c r="E66" s="31">
        <f>VLOOKUP($D66,result!$A$2:$AY$212,E$5,FALSE)</f>
        <v>48.17429259</v>
      </c>
      <c r="F66" s="31">
        <f>VLOOKUP($D66,result!$A$2:$AY$212,F$5,FALSE)</f>
        <v>42.533988999999998</v>
      </c>
      <c r="G66" s="54">
        <f>VLOOKUP($D66,result!$A$2:$AY$212,G$5,FALSE)</f>
        <v>41.265033899999999</v>
      </c>
      <c r="H66" s="31">
        <f>VLOOKUP($D66,result!$A$2:$AY$212,H$5,FALSE)</f>
        <v>40.610024500000002</v>
      </c>
      <c r="I66" s="328">
        <f>VLOOKUP($D66,result!$A$2:$AY$212,I$5,FALSE)</f>
        <v>39.709046489999999</v>
      </c>
      <c r="J66" s="54">
        <f>VLOOKUP($D66,result!$A$2:$AY$212,J$5,FALSE)</f>
        <v>37.94736451</v>
      </c>
      <c r="K66" s="31">
        <f>VLOOKUP($D66,result!$A$2:$AY$212,K$5,FALSE)</f>
        <v>39.11724581</v>
      </c>
      <c r="L66" s="31">
        <f>VLOOKUP($D66,result!$A$2:$AY$212,L$5,FALSE)</f>
        <v>38.54808766</v>
      </c>
      <c r="M66" s="31">
        <f>VLOOKUP($D66,result!$A$2:$AY$212,M$5,FALSE)</f>
        <v>36.870167340000002</v>
      </c>
      <c r="N66" s="328">
        <f>VLOOKUP($D66,result!$A$2:$AY$212,N$5,FALSE)</f>
        <v>37.94736451</v>
      </c>
      <c r="O66" s="54">
        <f>VLOOKUP($D66,result!$A$2:$AY$212,O$5,FALSE)</f>
        <v>37.378549169999999</v>
      </c>
      <c r="P66" s="31">
        <f>VLOOKUP($D66,result!$A$2:$AY$212,P$5,FALSE)</f>
        <v>35.474970450000001</v>
      </c>
      <c r="Q66" s="31">
        <f>VLOOKUP($D66,result!$A$2:$AY$212,Q$5,FALSE)</f>
        <v>36.870167340000002</v>
      </c>
      <c r="R66" s="31">
        <f>VLOOKUP($D66,result!$A$2:$AY$212,R$5,FALSE)</f>
        <v>36.153946619999999</v>
      </c>
      <c r="S66" s="328">
        <f>VLOOKUP($D66,result!$A$2:$AY$212,S$5,FALSE)</f>
        <v>33.561492430000001</v>
      </c>
      <c r="T66" s="235">
        <f>VLOOKUP($D66,result!$A$2:$AY$212,T$5,FALSE)</f>
        <v>29.801489369999999</v>
      </c>
      <c r="U66" s="328">
        <f>VLOOKUP($D66,result!$A$2:$AY$212,U$5,FALSE)</f>
        <v>27.37238116</v>
      </c>
      <c r="V66" s="235">
        <f>VLOOKUP($D66,result!$A$2:$AY$212,V$5,FALSE)</f>
        <v>26.132877659999998</v>
      </c>
      <c r="W66" s="235">
        <f>VLOOKUP($D66,result!$A$2:$AY$212,W$5,FALSE)</f>
        <v>25.571101469999999</v>
      </c>
      <c r="Y66" s="27"/>
      <c r="Z66" s="77"/>
      <c r="AA66" s="77"/>
      <c r="AB66" s="77"/>
      <c r="AC66" s="77"/>
      <c r="AF66" t="s">
        <v>26</v>
      </c>
      <c r="AG66" t="s">
        <v>78</v>
      </c>
      <c r="AH66">
        <v>36.837864099999997</v>
      </c>
      <c r="AI66">
        <v>36.194209069999999</v>
      </c>
      <c r="AJ66">
        <v>36.477993900000001</v>
      </c>
      <c r="AK66">
        <v>37.112206350000001</v>
      </c>
      <c r="AL66">
        <v>37.04290108</v>
      </c>
      <c r="AM66">
        <v>35.657801630000002</v>
      </c>
      <c r="AN66">
        <v>34.394745540000002</v>
      </c>
      <c r="AO66">
        <v>34.551608330000001</v>
      </c>
    </row>
    <row r="67" spans="1:50" x14ac:dyDescent="0.25">
      <c r="C67" s="111" t="s">
        <v>27</v>
      </c>
      <c r="D67" t="s">
        <v>79</v>
      </c>
      <c r="E67" s="31">
        <f>VLOOKUP($D67,result!$A$2:$AY$212,E$5,FALSE)</f>
        <v>2.86</v>
      </c>
      <c r="F67" s="31">
        <f>VLOOKUP($D67,result!$A$2:$AY$212,F$5,FALSE)</f>
        <v>2.88777632</v>
      </c>
      <c r="G67" s="54">
        <f>VLOOKUP($D67,result!$A$2:$AY$212,G$5,FALSE)</f>
        <v>2.79701887</v>
      </c>
      <c r="H67" s="31">
        <f>VLOOKUP($D67,result!$A$2:$AY$212,H$5,FALSE)</f>
        <v>2.77750567</v>
      </c>
      <c r="I67" s="328">
        <f>VLOOKUP($D67,result!$A$2:$AY$212,I$5,FALSE)</f>
        <v>2.7263962629999998</v>
      </c>
      <c r="J67" s="54">
        <f>VLOOKUP($D67,result!$A$2:$AY$212,J$5,FALSE)</f>
        <v>2.5951825890000002</v>
      </c>
      <c r="K67" s="31">
        <f>VLOOKUP($D67,result!$A$2:$AY$212,K$5,FALSE)</f>
        <v>2.6782794820000002</v>
      </c>
      <c r="L67" s="31">
        <f>VLOOKUP($D67,result!$A$2:$AY$212,L$5,FALSE)</f>
        <v>2.6358617390000001</v>
      </c>
      <c r="M67" s="31">
        <f>VLOOKUP($D67,result!$A$2:$AY$212,M$5,FALSE)</f>
        <v>2.533190936</v>
      </c>
      <c r="N67" s="328">
        <f>VLOOKUP($D67,result!$A$2:$AY$212,N$5,FALSE)</f>
        <v>2.5951825890000002</v>
      </c>
      <c r="O67" s="54">
        <f>VLOOKUP($D67,result!$A$2:$AY$212,O$5,FALSE)</f>
        <v>2.5605813789999998</v>
      </c>
      <c r="P67" s="31">
        <f>VLOOKUP($D67,result!$A$2:$AY$212,P$5,FALSE)</f>
        <v>2.5034535679999999</v>
      </c>
      <c r="Q67" s="31">
        <f>VLOOKUP($D67,result!$A$2:$AY$212,Q$5,FALSE)</f>
        <v>2.533190936</v>
      </c>
      <c r="R67" s="31">
        <f>VLOOKUP($D67,result!$A$2:$AY$212,R$5,FALSE)</f>
        <v>2.5155299150000001</v>
      </c>
      <c r="S67" s="328">
        <f>VLOOKUP($D67,result!$A$2:$AY$212,S$5,FALSE)</f>
        <v>2.4815822189999999</v>
      </c>
      <c r="T67" s="235">
        <f>VLOOKUP($D67,result!$A$2:$AY$212,T$5,FALSE)</f>
        <v>1.8305936279999999</v>
      </c>
      <c r="U67" s="328">
        <f>VLOOKUP($D67,result!$A$2:$AY$212,U$5,FALSE)</f>
        <v>1.399610705</v>
      </c>
      <c r="V67" s="235">
        <f>VLOOKUP($D67,result!$A$2:$AY$212,V$5,FALSE)</f>
        <v>1.211652825</v>
      </c>
      <c r="W67" s="235">
        <f>VLOOKUP($D67,result!$A$2:$AY$212,W$5,FALSE)</f>
        <v>1.129553882</v>
      </c>
      <c r="Y67" s="38"/>
      <c r="Z67" s="38"/>
      <c r="AA67" s="38"/>
      <c r="AB67" s="38"/>
      <c r="AC67" s="38"/>
      <c r="AF67" t="s">
        <v>27</v>
      </c>
      <c r="AG67" t="s">
        <v>79</v>
      </c>
      <c r="AH67">
        <v>3.9990610430000002</v>
      </c>
      <c r="AI67">
        <v>4.137584221</v>
      </c>
      <c r="AJ67">
        <v>4.1751802959999997</v>
      </c>
      <c r="AK67">
        <v>4.2743795889999996</v>
      </c>
      <c r="AL67">
        <v>4.2850332409999998</v>
      </c>
      <c r="AM67">
        <v>4.288067968</v>
      </c>
      <c r="AN67">
        <v>4.3372325719999996</v>
      </c>
      <c r="AO67">
        <v>4.5796554020000002</v>
      </c>
    </row>
    <row r="68" spans="1:50" x14ac:dyDescent="0.25">
      <c r="C68" s="159" t="s">
        <v>28</v>
      </c>
      <c r="E68" s="12">
        <f>SUM(E60,E63:E65)</f>
        <v>164.48475074999999</v>
      </c>
      <c r="F68" s="12">
        <f t="shared" ref="F68" si="32">SUM(F60,F63:F65)</f>
        <v>150.03506068999999</v>
      </c>
      <c r="G68" s="55">
        <f>SUM(G60,G63:G65)</f>
        <v>147.29216732</v>
      </c>
      <c r="H68" s="12">
        <f t="shared" ref="H68:W68" si="33">SUM(H60,H63:H65)</f>
        <v>144.04356815</v>
      </c>
      <c r="I68" s="331">
        <f t="shared" si="33"/>
        <v>139.60149186300001</v>
      </c>
      <c r="J68" s="55">
        <f t="shared" si="33"/>
        <v>131.30308799900001</v>
      </c>
      <c r="K68" s="12">
        <f t="shared" si="33"/>
        <v>136.369181212</v>
      </c>
      <c r="L68" s="12">
        <f t="shared" si="33"/>
        <v>133.75281846899998</v>
      </c>
      <c r="M68" s="12">
        <f t="shared" si="33"/>
        <v>127.213904996</v>
      </c>
      <c r="N68" s="331">
        <f t="shared" si="33"/>
        <v>131.30308799900001</v>
      </c>
      <c r="O68" s="55">
        <f t="shared" si="33"/>
        <v>129.13403818899999</v>
      </c>
      <c r="P68" s="12">
        <f t="shared" si="33"/>
        <v>124.29270926799998</v>
      </c>
      <c r="Q68" s="12">
        <f t="shared" si="33"/>
        <v>127.213904996</v>
      </c>
      <c r="R68" s="12">
        <f t="shared" si="33"/>
        <v>126.16274050499999</v>
      </c>
      <c r="S68" s="331">
        <f t="shared" si="33"/>
        <v>117.223270649</v>
      </c>
      <c r="T68" s="237">
        <f t="shared" si="33"/>
        <v>100.63015959800001</v>
      </c>
      <c r="U68" s="331">
        <f t="shared" si="33"/>
        <v>89.24461174599999</v>
      </c>
      <c r="V68" s="237">
        <f t="shared" si="33"/>
        <v>83.075396033999994</v>
      </c>
      <c r="W68" s="237">
        <f t="shared" si="33"/>
        <v>80.575826472000003</v>
      </c>
      <c r="Y68" s="15"/>
      <c r="Z68" s="15"/>
      <c r="AA68" s="15"/>
      <c r="AB68" s="15"/>
      <c r="AC68" s="15"/>
      <c r="AF68" t="s">
        <v>28</v>
      </c>
      <c r="AH68">
        <v>152.71989335299997</v>
      </c>
      <c r="AI68">
        <v>150.434674621</v>
      </c>
      <c r="AJ68">
        <v>150.496081616</v>
      </c>
      <c r="AK68">
        <v>146.83235247900001</v>
      </c>
      <c r="AL68">
        <v>145.25957988099998</v>
      </c>
      <c r="AM68">
        <v>137.23850006800001</v>
      </c>
      <c r="AN68">
        <v>129.21981424200001</v>
      </c>
      <c r="AO68">
        <v>127.959927752</v>
      </c>
    </row>
    <row r="71" spans="1:50" ht="23.25" x14ac:dyDescent="0.35">
      <c r="A71" s="22" t="s">
        <v>29</v>
      </c>
      <c r="C71" s="2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50" ht="18.75" x14ac:dyDescent="0.3">
      <c r="B72" s="16"/>
      <c r="C72" s="16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50" ht="23.25" x14ac:dyDescent="0.35">
      <c r="B73" s="1"/>
      <c r="C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AF73" s="1" t="s">
        <v>52</v>
      </c>
      <c r="AG73" s="16"/>
      <c r="AH73" s="17"/>
      <c r="AI73" s="17"/>
      <c r="AJ73" s="17"/>
      <c r="AK73" s="17"/>
      <c r="AL73" s="17"/>
    </row>
    <row r="74" spans="1:50" x14ac:dyDescent="0.25">
      <c r="C74" s="17"/>
      <c r="D74" s="17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8"/>
      <c r="V74" s="18"/>
      <c r="W74" s="18"/>
      <c r="Y74" s="59"/>
      <c r="Z74" s="59"/>
      <c r="AA74" s="59"/>
      <c r="AB74" s="59"/>
      <c r="AC74" s="59"/>
      <c r="AD74" s="59"/>
      <c r="AE74" s="59"/>
      <c r="AG74" s="17"/>
      <c r="AH74" s="24" t="s">
        <v>19</v>
      </c>
      <c r="AI74" s="24"/>
      <c r="AJ74" s="24"/>
      <c r="AK74" s="24"/>
      <c r="AL74" s="24"/>
      <c r="AO74" s="13"/>
      <c r="AP74" s="13"/>
      <c r="AQ74" s="13"/>
      <c r="AR74" s="13"/>
      <c r="AS74" s="13"/>
      <c r="AT74" s="13"/>
      <c r="AU74" s="13"/>
      <c r="AV74" s="13"/>
      <c r="AW74" s="13"/>
      <c r="AX74" s="13"/>
    </row>
    <row r="75" spans="1:50" x14ac:dyDescent="0.25">
      <c r="C75" s="17"/>
      <c r="D75" s="17"/>
      <c r="E75" s="56">
        <v>2006</v>
      </c>
      <c r="F75" s="56">
        <v>2015</v>
      </c>
      <c r="G75" s="52">
        <v>2018</v>
      </c>
      <c r="H75" s="5">
        <v>2019</v>
      </c>
      <c r="I75" s="269">
        <v>2020</v>
      </c>
      <c r="J75" s="52">
        <v>2021</v>
      </c>
      <c r="K75" s="5">
        <v>2022</v>
      </c>
      <c r="L75" s="5">
        <v>2023</v>
      </c>
      <c r="M75" s="5">
        <v>2024</v>
      </c>
      <c r="N75" s="269">
        <v>2025</v>
      </c>
      <c r="O75" s="52">
        <v>2026</v>
      </c>
      <c r="P75" s="5">
        <v>2027</v>
      </c>
      <c r="Q75" s="5">
        <v>2028</v>
      </c>
      <c r="R75" s="5">
        <v>2029</v>
      </c>
      <c r="S75" s="269">
        <v>2030</v>
      </c>
      <c r="T75" s="5">
        <v>2035</v>
      </c>
      <c r="U75" s="231">
        <v>2040</v>
      </c>
      <c r="V75" s="5">
        <v>2045</v>
      </c>
      <c r="W75" s="231">
        <v>2050</v>
      </c>
      <c r="Y75" s="60"/>
      <c r="Z75" s="60"/>
      <c r="AA75" s="60"/>
      <c r="AB75" s="60"/>
      <c r="AC75" s="60"/>
      <c r="AD75" s="60"/>
      <c r="AE75" s="60"/>
      <c r="AG75" s="17"/>
      <c r="AH75" s="56">
        <v>2006</v>
      </c>
      <c r="AI75" s="56">
        <v>2015</v>
      </c>
      <c r="AJ75" s="56">
        <v>2020</v>
      </c>
      <c r="AK75" s="56">
        <v>2025</v>
      </c>
      <c r="AL75" s="56">
        <v>2030</v>
      </c>
      <c r="AO75" s="33">
        <v>2006</v>
      </c>
      <c r="AP75" s="33">
        <v>2007</v>
      </c>
      <c r="AQ75" s="33">
        <v>2008</v>
      </c>
      <c r="AR75" s="33">
        <v>2009</v>
      </c>
      <c r="AS75" s="33">
        <v>2010</v>
      </c>
      <c r="AT75" s="33">
        <v>2011</v>
      </c>
      <c r="AU75" s="33">
        <v>2012</v>
      </c>
      <c r="AV75" s="33">
        <v>2013</v>
      </c>
      <c r="AW75" s="33">
        <v>2014</v>
      </c>
      <c r="AX75" s="33">
        <v>2015</v>
      </c>
    </row>
    <row r="76" spans="1:50" x14ac:dyDescent="0.25">
      <c r="C76" s="156" t="s">
        <v>599</v>
      </c>
      <c r="D76" s="156" t="s">
        <v>263</v>
      </c>
      <c r="E76" s="147">
        <f>VLOOKUP($D76,result!$A$2:$AY$212,E$5,FALSE)</f>
        <v>2373</v>
      </c>
      <c r="F76" s="147">
        <f>VLOOKUP($D76,result!$A$2:$AY$212,F$5,FALSE)</f>
        <v>2270.6972580000001</v>
      </c>
      <c r="G76" s="288">
        <f>VLOOKUP($D76,result!$A$2:$AY$212,G$5,FALSE)</f>
        <v>2663.5091470000002</v>
      </c>
      <c r="H76" s="147">
        <f>VLOOKUP($D76,result!$A$2:$AY$212,H$5,FALSE)</f>
        <v>2655.4975760000002</v>
      </c>
      <c r="I76" s="289">
        <f>VLOOKUP($D76,result!$A$2:$AY$212,I$5,FALSE)</f>
        <v>2647.7998859999998</v>
      </c>
      <c r="J76" s="288">
        <f>VLOOKUP($D76,result!$A$2:$AY$212,J$5,FALSE)</f>
        <v>2739.5519720000002</v>
      </c>
      <c r="K76" s="147">
        <f>VLOOKUP($D76,result!$A$2:$AY$212,K$5,FALSE)</f>
        <v>2688.5149200000001</v>
      </c>
      <c r="L76" s="147">
        <f>VLOOKUP($D76,result!$A$2:$AY$212,L$5,FALSE)</f>
        <v>2721.8186580000001</v>
      </c>
      <c r="M76" s="147">
        <f>VLOOKUP($D76,result!$A$2:$AY$212,M$5,FALSE)</f>
        <v>2786.541909</v>
      </c>
      <c r="N76" s="289">
        <f>VLOOKUP($D76,result!$A$2:$AY$212,N$5,FALSE)</f>
        <v>2739.5519720000002</v>
      </c>
      <c r="O76" s="288">
        <f>VLOOKUP($D76,result!$A$2:$AY$212,O$5,FALSE)</f>
        <v>2762.634853</v>
      </c>
      <c r="P76" s="147">
        <f>VLOOKUP($D76,result!$A$2:$AY$212,P$5,FALSE)</f>
        <v>2814.8170270000001</v>
      </c>
      <c r="Q76" s="147">
        <f>VLOOKUP($D76,result!$A$2:$AY$212,Q$5,FALSE)</f>
        <v>2786.541909</v>
      </c>
      <c r="R76" s="147">
        <f>VLOOKUP($D76,result!$A$2:$AY$212,R$5,FALSE)</f>
        <v>2803.262612</v>
      </c>
      <c r="S76" s="289">
        <f>VLOOKUP($D76,result!$A$2:$AY$212,S$5,FALSE)</f>
        <v>2880.2185899999999</v>
      </c>
      <c r="T76" s="147">
        <f>VLOOKUP($D76,result!$A$2:$AY$212,T$5,FALSE)</f>
        <v>2879.6614939999999</v>
      </c>
      <c r="U76" s="302">
        <f>VLOOKUP($D76,result!$A$2:$AY$212,U$5,FALSE)</f>
        <v>2957.7311249999998</v>
      </c>
      <c r="V76" s="147">
        <f>VLOOKUP($D76,result!$A$2:$AY$212,V$5,FALSE)</f>
        <v>2839.5238650000001</v>
      </c>
      <c r="W76" s="302">
        <f>VLOOKUP($D76,result!$A$2:$AY$212,W$5,FALSE)</f>
        <v>2836.9665</v>
      </c>
      <c r="Y76" s="61"/>
      <c r="Z76" s="61"/>
      <c r="AA76" s="61"/>
      <c r="AB76" s="61"/>
      <c r="AC76" s="61"/>
      <c r="AD76" s="61"/>
      <c r="AE76" s="61"/>
      <c r="AG76" s="19" t="s">
        <v>30</v>
      </c>
      <c r="AH76" s="42">
        <v>30492.968000000001</v>
      </c>
      <c r="AI76" s="42">
        <v>32462.86838</v>
      </c>
      <c r="AJ76" s="42">
        <v>33586.65554</v>
      </c>
      <c r="AK76" s="42">
        <v>34587.610050000003</v>
      </c>
      <c r="AL76" s="42">
        <v>35342.209640000001</v>
      </c>
      <c r="AO76" s="42">
        <f t="shared" ref="AO76:AX76" si="34">SUM(AO77:AO86)</f>
        <v>12056.806576190316</v>
      </c>
      <c r="AP76" s="42">
        <f t="shared" si="34"/>
        <v>12684.110283935894</v>
      </c>
      <c r="AQ76" s="42">
        <f t="shared" si="34"/>
        <v>13387.864557627126</v>
      </c>
      <c r="AR76" s="42">
        <f t="shared" si="34"/>
        <v>13929.464086878659</v>
      </c>
      <c r="AS76" s="42">
        <f t="shared" si="34"/>
        <v>14827.298636620233</v>
      </c>
      <c r="AT76" s="42">
        <f t="shared" si="34"/>
        <v>15717.848122860432</v>
      </c>
      <c r="AU76" s="42">
        <f t="shared" si="34"/>
        <v>16443.47381814578</v>
      </c>
      <c r="AV76" s="42">
        <f t="shared" si="34"/>
        <v>17306.831185121759</v>
      </c>
      <c r="AW76" s="42">
        <f t="shared" si="34"/>
        <v>18056.010898587872</v>
      </c>
      <c r="AX76" s="42">
        <f t="shared" si="34"/>
        <v>18903.200384065141</v>
      </c>
    </row>
    <row r="77" spans="1:50" x14ac:dyDescent="0.25">
      <c r="C77" s="148" t="s">
        <v>246</v>
      </c>
      <c r="D77" s="146" t="s">
        <v>272</v>
      </c>
      <c r="E77" s="151">
        <f>VLOOKUP($D77,result!$A$2:$AY$212,E$5,FALSE)</f>
        <v>1.55247523</v>
      </c>
      <c r="F77" s="151">
        <f>VLOOKUP($D77,result!$A$2:$AY$212,F$5,FALSE)</f>
        <v>26.619207039999999</v>
      </c>
      <c r="G77" s="315">
        <f>VLOOKUP($D77,result!$A$2:$AY$212,G$5,FALSE)</f>
        <v>62.80192297</v>
      </c>
      <c r="H77" s="151">
        <f>VLOOKUP($D77,result!$A$2:$AY$212,H$5,FALSE)</f>
        <v>84.328202680000004</v>
      </c>
      <c r="I77" s="316">
        <f>VLOOKUP($D77,result!$A$2:$AY$212,I$5,FALSE)</f>
        <v>114.99440269999999</v>
      </c>
      <c r="J77" s="315">
        <f>VLOOKUP($D77,result!$A$2:$AY$212,J$5,FALSE)</f>
        <v>263.1432284</v>
      </c>
      <c r="K77" s="151">
        <f>VLOOKUP($D77,result!$A$2:$AY$212,K$5,FALSE)</f>
        <v>155.25224489999999</v>
      </c>
      <c r="L77" s="151">
        <f>VLOOKUP($D77,result!$A$2:$AY$212,L$5,FALSE)</f>
        <v>204.3155304</v>
      </c>
      <c r="M77" s="151">
        <f>VLOOKUP($D77,result!$A$2:$AY$212,M$5,FALSE)</f>
        <v>417.33374149999997</v>
      </c>
      <c r="N77" s="316">
        <f>VLOOKUP($D77,result!$A$2:$AY$212,N$5,FALSE)</f>
        <v>263.1432284</v>
      </c>
      <c r="O77" s="315">
        <f>VLOOKUP($D77,result!$A$2:$AY$212,O$5,FALSE)</f>
        <v>334.01687070000003</v>
      </c>
      <c r="P77" s="151">
        <f>VLOOKUP($D77,result!$A$2:$AY$212,P$5,FALSE)</f>
        <v>625.08711170000004</v>
      </c>
      <c r="Q77" s="151">
        <f>VLOOKUP($D77,result!$A$2:$AY$212,Q$5,FALSE)</f>
        <v>417.33374149999997</v>
      </c>
      <c r="R77" s="151">
        <f>VLOOKUP($D77,result!$A$2:$AY$212,R$5,FALSE)</f>
        <v>514.07063760000005</v>
      </c>
      <c r="S77" s="316">
        <f>VLOOKUP($D77,result!$A$2:$AY$212,S$5,FALSE)</f>
        <v>1064.341831</v>
      </c>
      <c r="T77" s="151">
        <f>VLOOKUP($D77,result!$A$2:$AY$212,T$5,FALSE)</f>
        <v>1763.0738220000001</v>
      </c>
      <c r="U77" s="309">
        <f>VLOOKUP($D77,result!$A$2:$AY$212,U$5,FALSE)</f>
        <v>2326.506484</v>
      </c>
      <c r="V77" s="151">
        <f>VLOOKUP($D77,result!$A$2:$AY$212,V$5,FALSE)</f>
        <v>2482.6206109999998</v>
      </c>
      <c r="W77" s="309">
        <f>VLOOKUP($D77,result!$A$2:$AY$212,W$5,FALSE)</f>
        <v>2613.9885599999998</v>
      </c>
      <c r="Y77" s="34"/>
      <c r="Z77" s="34"/>
      <c r="AA77" s="34"/>
      <c r="AB77" s="34"/>
      <c r="AC77" s="34"/>
      <c r="AD77" s="34"/>
      <c r="AE77" s="34"/>
      <c r="AG77" s="20" t="s">
        <v>31</v>
      </c>
      <c r="AH77" s="31">
        <v>2.0761772000000001</v>
      </c>
      <c r="AI77" s="31">
        <v>2865.3661400000001</v>
      </c>
      <c r="AJ77" s="31">
        <v>5063.5301390000004</v>
      </c>
      <c r="AK77" s="31">
        <v>6652.9240239999999</v>
      </c>
      <c r="AL77" s="31">
        <v>7740.6644239999996</v>
      </c>
      <c r="AO77" s="34">
        <v>2.0761772000000001</v>
      </c>
      <c r="AP77" s="35">
        <v>12.290479454854083</v>
      </c>
      <c r="AQ77" s="35">
        <v>32.15254570225666</v>
      </c>
      <c r="AR77" s="35">
        <v>63.512080749076667</v>
      </c>
      <c r="AS77" s="35">
        <v>104.51760055773512</v>
      </c>
      <c r="AT77" s="35">
        <v>208.25556886845675</v>
      </c>
      <c r="AU77" s="35">
        <v>454.34440134776071</v>
      </c>
      <c r="AV77" s="35">
        <v>866.96354734039323</v>
      </c>
      <c r="AW77" s="35">
        <v>1294.2401576579496</v>
      </c>
      <c r="AX77" s="35">
        <v>1784.923091789135</v>
      </c>
    </row>
    <row r="78" spans="1:50" hidden="1" x14ac:dyDescent="0.25">
      <c r="C78" s="111" t="s">
        <v>31</v>
      </c>
      <c r="D78" s="157" t="s">
        <v>273</v>
      </c>
      <c r="E78" s="57">
        <f>VLOOKUP($D78,result!$A$2:$AY$212,E$5,FALSE)</f>
        <v>4.6236375700000002E-3</v>
      </c>
      <c r="F78" s="57">
        <f>VLOOKUP($D78,result!$A$2:$AY$212,F$5,FALSE)</f>
        <v>0.5649227215</v>
      </c>
      <c r="G78" s="284">
        <f>VLOOKUP($D78,result!$A$2:$AY$212,G$5,FALSE)</f>
        <v>1.691215549</v>
      </c>
      <c r="H78" s="57">
        <f>VLOOKUP($D78,result!$A$2:$AY$212,H$5,FALSE)</f>
        <v>2.530863707</v>
      </c>
      <c r="I78" s="285">
        <f>VLOOKUP($D78,result!$A$2:$AY$212,I$5,FALSE)</f>
        <v>3.8364183870000002</v>
      </c>
      <c r="J78" s="284">
        <f>VLOOKUP($D78,result!$A$2:$AY$212,J$5,FALSE)</f>
        <v>11.65576527</v>
      </c>
      <c r="K78" s="57">
        <f>VLOOKUP($D78,result!$A$2:$AY$212,K$5,FALSE)</f>
        <v>5.7221540199999996</v>
      </c>
      <c r="L78" s="57">
        <f>VLOOKUP($D78,result!$A$2:$AY$212,L$5,FALSE)</f>
        <v>8.2787942460000004</v>
      </c>
      <c r="M78" s="57">
        <f>VLOOKUP($D78,result!$A$2:$AY$212,M$5,FALSE)</f>
        <v>21.6895068</v>
      </c>
      <c r="N78" s="285">
        <f>VLOOKUP($D78,result!$A$2:$AY$212,N$5,FALSE)</f>
        <v>11.65576527</v>
      </c>
      <c r="O78" s="284">
        <f>VLOOKUP($D78,result!$A$2:$AY$212,O$5,FALSE)</f>
        <v>16.074375939999999</v>
      </c>
      <c r="P78" s="57">
        <f>VLOOKUP($D78,result!$A$2:$AY$212,P$5,FALSE)</f>
        <v>38.133844269999997</v>
      </c>
      <c r="Q78" s="57">
        <f>VLOOKUP($D78,result!$A$2:$AY$212,Q$5,FALSE)</f>
        <v>21.6895068</v>
      </c>
      <c r="R78" s="57">
        <f>VLOOKUP($D78,result!$A$2:$AY$212,R$5,FALSE)</f>
        <v>29.048633710000001</v>
      </c>
      <c r="S78" s="285">
        <f>VLOOKUP($D78,result!$A$2:$AY$212,S$5,FALSE)</f>
        <v>78.7402704</v>
      </c>
      <c r="T78" s="57">
        <f>VLOOKUP($D78,result!$A$2:$AY$212,T$5,FALSE)</f>
        <v>163.3953151</v>
      </c>
      <c r="U78" s="282">
        <f>VLOOKUP($D78,result!$A$2:$AY$212,U$5,FALSE)</f>
        <v>259.27367220000002</v>
      </c>
      <c r="V78" s="57">
        <f>VLOOKUP($D78,result!$A$2:$AY$212,V$5,FALSE)</f>
        <v>323.84554320000001</v>
      </c>
      <c r="W78" s="282">
        <f>VLOOKUP($D78,result!$A$2:$AY$212,W$5,FALSE)</f>
        <v>391.35990859999998</v>
      </c>
      <c r="Y78" s="34"/>
      <c r="Z78" s="34"/>
      <c r="AA78" s="34"/>
      <c r="AB78" s="34"/>
      <c r="AC78" s="34"/>
      <c r="AD78" s="34"/>
      <c r="AE78" s="34"/>
      <c r="AG78" s="20" t="s">
        <v>32</v>
      </c>
      <c r="AH78" s="31">
        <v>1547.1713669999999</v>
      </c>
      <c r="AI78" s="31">
        <v>6425.3308589999997</v>
      </c>
      <c r="AJ78" s="31">
        <v>9297.5664529999995</v>
      </c>
      <c r="AK78" s="31">
        <v>11334.68938</v>
      </c>
      <c r="AL78" s="31">
        <v>12730.132890000001</v>
      </c>
      <c r="AO78" s="34">
        <v>1547.1713665000002</v>
      </c>
      <c r="AP78" s="35">
        <v>1985.8378399516332</v>
      </c>
      <c r="AQ78" s="35">
        <v>2539.7719444074005</v>
      </c>
      <c r="AR78" s="35">
        <v>3214.7008339172353</v>
      </c>
      <c r="AS78" s="35">
        <v>4046.9655887506296</v>
      </c>
      <c r="AT78" s="35">
        <v>4700.3929954613332</v>
      </c>
      <c r="AU78" s="35">
        <v>5159.8830831686109</v>
      </c>
      <c r="AV78" s="35">
        <v>5615.6559961784087</v>
      </c>
      <c r="AW78" s="35">
        <v>6086.1214117092668</v>
      </c>
      <c r="AX78" s="35">
        <v>6634.753405322529</v>
      </c>
    </row>
    <row r="79" spans="1:50" hidden="1" x14ac:dyDescent="0.25">
      <c r="C79" s="111" t="s">
        <v>32</v>
      </c>
      <c r="D79" s="157" t="s">
        <v>274</v>
      </c>
      <c r="E79" s="57">
        <f>VLOOKUP($D79,result!$A$2:$AY$212,E$5,FALSE)</f>
        <v>1.05988E-2</v>
      </c>
      <c r="F79" s="57">
        <f>VLOOKUP($D79,result!$A$2:$AY$212,F$5,FALSE)</f>
        <v>0.46612990510000002</v>
      </c>
      <c r="G79" s="284">
        <f>VLOOKUP($D79,result!$A$2:$AY$212,G$5,FALSE)</f>
        <v>1.2976362450000001</v>
      </c>
      <c r="H79" s="57">
        <f>VLOOKUP($D79,result!$A$2:$AY$212,H$5,FALSE)</f>
        <v>1.8827271999999999</v>
      </c>
      <c r="I79" s="285">
        <f>VLOOKUP($D79,result!$A$2:$AY$212,I$5,FALSE)</f>
        <v>2.7717567920000001</v>
      </c>
      <c r="J79" s="284">
        <f>VLOOKUP($D79,result!$A$2:$AY$212,J$5,FALSE)</f>
        <v>7.8100420330000002</v>
      </c>
      <c r="K79" s="57">
        <f>VLOOKUP($D79,result!$A$2:$AY$212,K$5,FALSE)</f>
        <v>4.0247063130000003</v>
      </c>
      <c r="L79" s="57">
        <f>VLOOKUP($D79,result!$A$2:$AY$212,L$5,FALSE)</f>
        <v>5.6786054769999996</v>
      </c>
      <c r="M79" s="57">
        <f>VLOOKUP($D79,result!$A$2:$AY$212,M$5,FALSE)</f>
        <v>13.934628500000001</v>
      </c>
      <c r="N79" s="285">
        <f>VLOOKUP($D79,result!$A$2:$AY$212,N$5,FALSE)</f>
        <v>7.8100420330000002</v>
      </c>
      <c r="O79" s="284">
        <f>VLOOKUP($D79,result!$A$2:$AY$212,O$5,FALSE)</f>
        <v>10.53887239</v>
      </c>
      <c r="P79" s="57">
        <f>VLOOKUP($D79,result!$A$2:$AY$212,P$5,FALSE)</f>
        <v>23.463582819999999</v>
      </c>
      <c r="Q79" s="57">
        <f>VLOOKUP($D79,result!$A$2:$AY$212,Q$5,FALSE)</f>
        <v>13.934628500000001</v>
      </c>
      <c r="R79" s="57">
        <f>VLOOKUP($D79,result!$A$2:$AY$212,R$5,FALSE)</f>
        <v>18.25008145</v>
      </c>
      <c r="S79" s="285">
        <f>VLOOKUP($D79,result!$A$2:$AY$212,S$5,FALSE)</f>
        <v>45.850408450000003</v>
      </c>
      <c r="T79" s="57">
        <f>VLOOKUP($D79,result!$A$2:$AY$212,T$5,FALSE)</f>
        <v>88.528046410000002</v>
      </c>
      <c r="U79" s="282">
        <f>VLOOKUP($D79,result!$A$2:$AY$212,U$5,FALSE)</f>
        <v>131.1567977</v>
      </c>
      <c r="V79" s="57">
        <f>VLOOKUP($D79,result!$A$2:$AY$212,V$5,FALSE)</f>
        <v>152.9733463</v>
      </c>
      <c r="W79" s="282">
        <f>VLOOKUP($D79,result!$A$2:$AY$212,W$5,FALSE)</f>
        <v>172.35423359999999</v>
      </c>
      <c r="Y79" s="34"/>
      <c r="Z79" s="34"/>
      <c r="AA79" s="34"/>
      <c r="AB79" s="34"/>
      <c r="AC79" s="34"/>
      <c r="AD79" s="34"/>
      <c r="AE79" s="34"/>
      <c r="AG79" s="20"/>
      <c r="AH79" s="31"/>
      <c r="AI79" s="31"/>
      <c r="AJ79" s="31"/>
      <c r="AK79" s="31"/>
      <c r="AL79" s="31"/>
      <c r="AO79" s="34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1:50" hidden="1" x14ac:dyDescent="0.25">
      <c r="C80" s="111" t="s">
        <v>33</v>
      </c>
      <c r="D80" s="157" t="s">
        <v>275</v>
      </c>
      <c r="E80" s="57">
        <f>VLOOKUP($D80,result!$A$2:$AY$212,E$5,FALSE)</f>
        <v>4.3391060299999999E-2</v>
      </c>
      <c r="F80" s="57">
        <f>VLOOKUP($D80,result!$A$2:$AY$212,F$5,FALSE)</f>
        <v>0.79737413450000005</v>
      </c>
      <c r="G80" s="284">
        <f>VLOOKUP($D80,result!$A$2:$AY$212,G$5,FALSE)</f>
        <v>1.9010812450000001</v>
      </c>
      <c r="H80" s="57">
        <f>VLOOKUP($D80,result!$A$2:$AY$212,H$5,FALSE)</f>
        <v>2.5620093160000001</v>
      </c>
      <c r="I80" s="285">
        <f>VLOOKUP($D80,result!$A$2:$AY$212,I$5,FALSE)</f>
        <v>3.5020100969999999</v>
      </c>
      <c r="J80" s="284">
        <f>VLOOKUP($D80,result!$A$2:$AY$212,J$5,FALSE)</f>
        <v>7.9868128089999999</v>
      </c>
      <c r="K80" s="57">
        <f>VLOOKUP($D80,result!$A$2:$AY$212,K$5,FALSE)</f>
        <v>4.731615702</v>
      </c>
      <c r="L80" s="57">
        <f>VLOOKUP($D80,result!$A$2:$AY$212,L$5,FALSE)</f>
        <v>6.22031899</v>
      </c>
      <c r="M80" s="57">
        <f>VLOOKUP($D80,result!$A$2:$AY$212,M$5,FALSE)</f>
        <v>12.511113379999999</v>
      </c>
      <c r="N80" s="285">
        <f>VLOOKUP($D80,result!$A$2:$AY$212,N$5,FALSE)</f>
        <v>7.9868128089999999</v>
      </c>
      <c r="O80" s="284">
        <f>VLOOKUP($D80,result!$A$2:$AY$212,O$5,FALSE)</f>
        <v>10.08596625</v>
      </c>
      <c r="P80" s="57">
        <f>VLOOKUP($D80,result!$A$2:$AY$212,P$5,FALSE)</f>
        <v>18.2739218</v>
      </c>
      <c r="Q80" s="57">
        <f>VLOOKUP($D80,result!$A$2:$AY$212,Q$5,FALSE)</f>
        <v>12.511113379999999</v>
      </c>
      <c r="R80" s="57">
        <f>VLOOKUP($D80,result!$A$2:$AY$212,R$5,FALSE)</f>
        <v>15.239839460000001</v>
      </c>
      <c r="S80" s="285">
        <f>VLOOKUP($D80,result!$A$2:$AY$212,S$5,FALSE)</f>
        <v>29.392424030000001</v>
      </c>
      <c r="T80" s="57">
        <f>VLOOKUP($D80,result!$A$2:$AY$212,T$5,FALSE)</f>
        <v>42.725471810000002</v>
      </c>
      <c r="U80" s="282">
        <f>VLOOKUP($D80,result!$A$2:$AY$212,U$5,FALSE)</f>
        <v>45.905769909999997</v>
      </c>
      <c r="V80" s="57">
        <f>VLOOKUP($D80,result!$A$2:$AY$212,V$5,FALSE)</f>
        <v>35.263469290000003</v>
      </c>
      <c r="W80" s="282">
        <f>VLOOKUP($D80,result!$A$2:$AY$212,W$5,FALSE)</f>
        <v>20.289217130000001</v>
      </c>
      <c r="Y80" s="34"/>
      <c r="Z80" s="34"/>
      <c r="AA80" s="34"/>
      <c r="AB80" s="34"/>
      <c r="AC80" s="34"/>
      <c r="AD80" s="34"/>
      <c r="AE80" s="34"/>
      <c r="AG80" s="20"/>
      <c r="AH80" s="31"/>
      <c r="AI80" s="31"/>
      <c r="AJ80" s="31"/>
      <c r="AK80" s="31"/>
      <c r="AL80" s="31"/>
      <c r="AO80" s="34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3:50" hidden="1" x14ac:dyDescent="0.25">
      <c r="C81" s="111" t="s">
        <v>34</v>
      </c>
      <c r="D81" s="157" t="s">
        <v>276</v>
      </c>
      <c r="E81" s="57">
        <f>VLOOKUP($D81,result!$A$2:$AY$212,E$5,FALSE)</f>
        <v>1.0193342519999999</v>
      </c>
      <c r="F81" s="57">
        <f>VLOOKUP($D81,result!$A$2:$AY$212,F$5,FALSE)</f>
        <v>17.384238660000001</v>
      </c>
      <c r="G81" s="284">
        <f>VLOOKUP($D81,result!$A$2:$AY$212,G$5,FALSE)</f>
        <v>40.926126170000003</v>
      </c>
      <c r="H81" s="57">
        <f>VLOOKUP($D81,result!$A$2:$AY$212,H$5,FALSE)</f>
        <v>54.885594079999997</v>
      </c>
      <c r="I81" s="285">
        <f>VLOOKUP($D81,result!$A$2:$AY$212,I$5,FALSE)</f>
        <v>74.738345120000005</v>
      </c>
      <c r="J81" s="284">
        <f>VLOOKUP($D81,result!$A$2:$AY$212,J$5,FALSE)</f>
        <v>170.15075189999999</v>
      </c>
      <c r="K81" s="57">
        <f>VLOOKUP($D81,result!$A$2:$AY$212,K$5,FALSE)</f>
        <v>100.74578750000001</v>
      </c>
      <c r="L81" s="57">
        <f>VLOOKUP($D81,result!$A$2:$AY$212,L$5,FALSE)</f>
        <v>132.3567031</v>
      </c>
      <c r="M81" s="57">
        <f>VLOOKUP($D81,result!$A$2:$AY$212,M$5,FALSE)</f>
        <v>268.77284070000002</v>
      </c>
      <c r="N81" s="285">
        <f>VLOOKUP($D81,result!$A$2:$AY$212,N$5,FALSE)</f>
        <v>170.15075189999999</v>
      </c>
      <c r="O81" s="284">
        <f>VLOOKUP($D81,result!$A$2:$AY$212,O$5,FALSE)</f>
        <v>215.5557518</v>
      </c>
      <c r="P81" s="57">
        <f>VLOOKUP($D81,result!$A$2:$AY$212,P$5,FALSE)</f>
        <v>400.51904990000003</v>
      </c>
      <c r="Q81" s="57">
        <f>VLOOKUP($D81,result!$A$2:$AY$212,Q$5,FALSE)</f>
        <v>268.77284070000002</v>
      </c>
      <c r="R81" s="57">
        <f>VLOOKUP($D81,result!$A$2:$AY$212,R$5,FALSE)</f>
        <v>330.24239310000002</v>
      </c>
      <c r="S81" s="285">
        <f>VLOOKUP($D81,result!$A$2:$AY$212,S$5,FALSE)</f>
        <v>676.52485630000001</v>
      </c>
      <c r="T81" s="57">
        <f>VLOOKUP($D81,result!$A$2:$AY$212,T$5,FALSE)</f>
        <v>1106.486709</v>
      </c>
      <c r="U81" s="282">
        <f>VLOOKUP($D81,result!$A$2:$AY$212,U$5,FALSE)</f>
        <v>1439.9979149999999</v>
      </c>
      <c r="V81" s="57">
        <f>VLOOKUP($D81,result!$A$2:$AY$212,V$5,FALSE)</f>
        <v>1514.0633150000001</v>
      </c>
      <c r="W81" s="282">
        <f>VLOOKUP($D81,result!$A$2:$AY$212,W$5,FALSE)</f>
        <v>1569.7215160000001</v>
      </c>
      <c r="Y81" s="34"/>
      <c r="Z81" s="34"/>
      <c r="AA81" s="34"/>
      <c r="AB81" s="34"/>
      <c r="AC81" s="34"/>
      <c r="AD81" s="34"/>
      <c r="AE81" s="34"/>
      <c r="AG81" s="20"/>
      <c r="AH81" s="31"/>
      <c r="AI81" s="31"/>
      <c r="AJ81" s="31"/>
      <c r="AK81" s="31"/>
      <c r="AL81" s="31"/>
      <c r="AO81" s="34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3:50" hidden="1" x14ac:dyDescent="0.25">
      <c r="C82" s="111" t="s">
        <v>35</v>
      </c>
      <c r="D82" s="157" t="s">
        <v>277</v>
      </c>
      <c r="E82" s="57">
        <f>VLOOKUP($D82,result!$A$2:$AY$212,E$5,FALSE)</f>
        <v>0.40175853839999998</v>
      </c>
      <c r="F82" s="57">
        <f>VLOOKUP($D82,result!$A$2:$AY$212,F$5,FALSE)</f>
        <v>6.5987367560000001</v>
      </c>
      <c r="G82" s="284">
        <f>VLOOKUP($D82,result!$A$2:$AY$212,G$5,FALSE)</f>
        <v>15.354280810000001</v>
      </c>
      <c r="H82" s="57">
        <f>VLOOKUP($D82,result!$A$2:$AY$212,H$5,FALSE)</f>
        <v>20.462638269999999</v>
      </c>
      <c r="I82" s="285">
        <f>VLOOKUP($D82,result!$A$2:$AY$212,I$5,FALSE)</f>
        <v>27.675884079999999</v>
      </c>
      <c r="J82" s="284">
        <f>VLOOKUP($D82,result!$A$2:$AY$212,J$5,FALSE)</f>
        <v>61.649987090000003</v>
      </c>
      <c r="K82" s="57">
        <f>VLOOKUP($D82,result!$A$2:$AY$212,K$5,FALSE)</f>
        <v>37.045282309999997</v>
      </c>
      <c r="L82" s="57">
        <f>VLOOKUP($D82,result!$A$2:$AY$212,L$5,FALSE)</f>
        <v>48.314868339999997</v>
      </c>
      <c r="M82" s="57">
        <f>VLOOKUP($D82,result!$A$2:$AY$212,M$5,FALSE)</f>
        <v>95.944893660000005</v>
      </c>
      <c r="N82" s="285">
        <f>VLOOKUP($D82,result!$A$2:$AY$212,N$5,FALSE)</f>
        <v>61.649987090000003</v>
      </c>
      <c r="O82" s="284">
        <f>VLOOKUP($D82,result!$A$2:$AY$212,O$5,FALSE)</f>
        <v>77.51993693</v>
      </c>
      <c r="P82" s="57">
        <f>VLOOKUP($D82,result!$A$2:$AY$212,P$5,FALSE)</f>
        <v>140.57074729999999</v>
      </c>
      <c r="Q82" s="57">
        <f>VLOOKUP($D82,result!$A$2:$AY$212,Q$5,FALSE)</f>
        <v>95.944893660000005</v>
      </c>
      <c r="R82" s="57">
        <f>VLOOKUP($D82,result!$A$2:$AY$212,R$5,FALSE)</f>
        <v>116.87902680000001</v>
      </c>
      <c r="S82" s="285">
        <f>VLOOKUP($D82,result!$A$2:$AY$212,S$5,FALSE)</f>
        <v>232.02042159999999</v>
      </c>
      <c r="T82" s="57">
        <f>VLOOKUP($D82,result!$A$2:$AY$212,T$5,FALSE)</f>
        <v>368.21427060000002</v>
      </c>
      <c r="U82" s="282">
        <f>VLOOKUP($D82,result!$A$2:$AY$212,U$5,FALSE)</f>
        <v>466.9271632</v>
      </c>
      <c r="V82" s="57">
        <f>VLOOKUP($D82,result!$A$2:$AY$212,V$5,FALSE)</f>
        <v>480.5022166</v>
      </c>
      <c r="W82" s="282">
        <f>VLOOKUP($D82,result!$A$2:$AY$212,W$5,FALSE)</f>
        <v>489.85481870000001</v>
      </c>
      <c r="Y82" s="34"/>
      <c r="Z82" s="34"/>
      <c r="AA82" s="34"/>
      <c r="AB82" s="34"/>
      <c r="AC82" s="34"/>
      <c r="AD82" s="34"/>
      <c r="AE82" s="34"/>
      <c r="AG82" s="20"/>
      <c r="AH82" s="31"/>
      <c r="AI82" s="31"/>
      <c r="AJ82" s="31"/>
      <c r="AK82" s="31"/>
      <c r="AL82" s="31"/>
      <c r="AO82" s="34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3:50" hidden="1" x14ac:dyDescent="0.25">
      <c r="C83" s="111" t="s">
        <v>36</v>
      </c>
      <c r="D83" s="157" t="s">
        <v>278</v>
      </c>
      <c r="E83" s="57">
        <f>VLOOKUP($D83,result!$A$2:$AY$212,E$5,FALSE)</f>
        <v>5.4772322000000003E-3</v>
      </c>
      <c r="F83" s="57">
        <f>VLOOKUP($D83,result!$A$2:$AY$212,F$5,FALSE)</f>
        <v>0</v>
      </c>
      <c r="G83" s="284">
        <f>VLOOKUP($D83,result!$A$2:$AY$212,G$5,FALSE)</f>
        <v>0</v>
      </c>
      <c r="H83" s="57">
        <f>VLOOKUP($D83,result!$A$2:$AY$212,H$5,FALSE)</f>
        <v>0</v>
      </c>
      <c r="I83" s="285">
        <f>VLOOKUP($D83,result!$A$2:$AY$212,I$5,FALSE)</f>
        <v>0</v>
      </c>
      <c r="J83" s="284">
        <f>VLOOKUP($D83,result!$A$2:$AY$212,J$5,FALSE)</f>
        <v>0</v>
      </c>
      <c r="K83" s="57">
        <f>VLOOKUP($D83,result!$A$2:$AY$212,K$5,FALSE)</f>
        <v>0</v>
      </c>
      <c r="L83" s="57">
        <f>VLOOKUP($D83,result!$A$2:$AY$212,L$5,FALSE)</f>
        <v>0</v>
      </c>
      <c r="M83" s="57">
        <f>VLOOKUP($D83,result!$A$2:$AY$212,M$5,FALSE)</f>
        <v>0</v>
      </c>
      <c r="N83" s="285">
        <f>VLOOKUP($D83,result!$A$2:$AY$212,N$5,FALSE)</f>
        <v>0</v>
      </c>
      <c r="O83" s="284">
        <f>VLOOKUP($D83,result!$A$2:$AY$212,O$5,FALSE)</f>
        <v>0</v>
      </c>
      <c r="P83" s="57">
        <f>VLOOKUP($D83,result!$A$2:$AY$212,P$5,FALSE)</f>
        <v>0</v>
      </c>
      <c r="Q83" s="57">
        <f>VLOOKUP($D83,result!$A$2:$AY$212,Q$5,FALSE)</f>
        <v>0</v>
      </c>
      <c r="R83" s="57">
        <f>VLOOKUP($D83,result!$A$2:$AY$212,R$5,FALSE)</f>
        <v>0</v>
      </c>
      <c r="S83" s="285">
        <f>VLOOKUP($D83,result!$A$2:$AY$212,S$5,FALSE)</f>
        <v>0</v>
      </c>
      <c r="T83" s="57">
        <f>VLOOKUP($D83,result!$A$2:$AY$212,T$5,FALSE)</f>
        <v>0</v>
      </c>
      <c r="U83" s="282">
        <f>VLOOKUP($D83,result!$A$2:$AY$212,U$5,FALSE)</f>
        <v>0</v>
      </c>
      <c r="V83" s="57">
        <f>VLOOKUP($D83,result!$A$2:$AY$212,V$5,FALSE)</f>
        <v>0</v>
      </c>
      <c r="W83" s="282">
        <f>VLOOKUP($D83,result!$A$2:$AY$212,W$5,FALSE)</f>
        <v>0</v>
      </c>
      <c r="Y83" s="34"/>
      <c r="Z83" s="34"/>
      <c r="AA83" s="34"/>
      <c r="AB83" s="34"/>
      <c r="AC83" s="34"/>
      <c r="AD83" s="34"/>
      <c r="AE83" s="34"/>
      <c r="AG83" s="20"/>
      <c r="AH83" s="31"/>
      <c r="AI83" s="31"/>
      <c r="AJ83" s="31"/>
      <c r="AK83" s="31"/>
      <c r="AL83" s="31"/>
      <c r="AO83" s="34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3:50" hidden="1" x14ac:dyDescent="0.25">
      <c r="C84" s="111" t="s">
        <v>37</v>
      </c>
      <c r="D84" s="157" t="s">
        <v>279</v>
      </c>
      <c r="E84" s="152">
        <f>VLOOKUP($D84,result!$A$2:$AY$212,E$5,FALSE)</f>
        <v>6.7291709899999996E-2</v>
      </c>
      <c r="F84" s="152">
        <f>VLOOKUP($D84,result!$A$2:$AY$212,F$5,FALSE)</f>
        <v>0.98463747859999995</v>
      </c>
      <c r="G84" s="317">
        <f>VLOOKUP($D84,result!$A$2:$AY$212,G$5,FALSE)</f>
        <v>2.2251651699999999</v>
      </c>
      <c r="H84" s="152">
        <f>VLOOKUP($D84,result!$A$2:$AY$212,H$5,FALSE)</f>
        <v>2.923187982</v>
      </c>
      <c r="I84" s="318">
        <f>VLOOKUP($D84,result!$A$2:$AY$212,I$5,FALSE)</f>
        <v>3.896775571</v>
      </c>
      <c r="J84" s="317">
        <f>VLOOKUP($D84,result!$A$2:$AY$212,J$5,FALSE)</f>
        <v>8.3458655309999994</v>
      </c>
      <c r="K84" s="152">
        <f>VLOOKUP($D84,result!$A$2:$AY$212,K$5,FALSE)</f>
        <v>5.144091274</v>
      </c>
      <c r="L84" s="152">
        <f>VLOOKUP($D84,result!$A$2:$AY$212,L$5,FALSE)</f>
        <v>6.6209561499999996</v>
      </c>
      <c r="M84" s="152">
        <f>VLOOKUP($D84,result!$A$2:$AY$212,M$5,FALSE)</f>
        <v>12.723905670000001</v>
      </c>
      <c r="N84" s="318">
        <f>VLOOKUP($D84,result!$A$2:$AY$212,N$5,FALSE)</f>
        <v>8.3458655309999994</v>
      </c>
      <c r="O84" s="317">
        <f>VLOOKUP($D84,result!$A$2:$AY$212,O$5,FALSE)</f>
        <v>10.379814290000001</v>
      </c>
      <c r="P84" s="152">
        <f>VLOOKUP($D84,result!$A$2:$AY$212,P$5,FALSE)</f>
        <v>18.320371519999998</v>
      </c>
      <c r="Q84" s="152">
        <f>VLOOKUP($D84,result!$A$2:$AY$212,Q$5,FALSE)</f>
        <v>12.723905670000001</v>
      </c>
      <c r="R84" s="152">
        <f>VLOOKUP($D84,result!$A$2:$AY$212,R$5,FALSE)</f>
        <v>15.351772329999999</v>
      </c>
      <c r="S84" s="318">
        <f>VLOOKUP($D84,result!$A$2:$AY$212,S$5,FALSE)</f>
        <v>29.82779738</v>
      </c>
      <c r="T84" s="152">
        <f>VLOOKUP($D84,result!$A$2:$AY$212,T$5,FALSE)</f>
        <v>47.271227430000003</v>
      </c>
      <c r="U84" s="310">
        <f>VLOOKUP($D84,result!$A$2:$AY$212,U$5,FALSE)</f>
        <v>60.729091310000001</v>
      </c>
      <c r="V84" s="152">
        <f>VLOOKUP($D84,result!$A$2:$AY$212,V$5,FALSE)</f>
        <v>63.809820309999999</v>
      </c>
      <c r="W84" s="310">
        <f>VLOOKUP($D84,result!$A$2:$AY$212,W$5,FALSE)</f>
        <v>66.619143960000002</v>
      </c>
      <c r="Y84" s="34"/>
      <c r="Z84" s="34"/>
      <c r="AA84" s="34"/>
      <c r="AB84" s="34"/>
      <c r="AC84" s="34"/>
      <c r="AD84" s="34"/>
      <c r="AE84" s="34"/>
      <c r="AG84" s="20" t="s">
        <v>33</v>
      </c>
      <c r="AH84" s="31">
        <v>3662.0526359999999</v>
      </c>
      <c r="AI84" s="31">
        <v>6250.5215159999998</v>
      </c>
      <c r="AJ84" s="31">
        <v>6906.0123789999998</v>
      </c>
      <c r="AK84" s="31">
        <v>7387.3918270000004</v>
      </c>
      <c r="AL84" s="31">
        <v>7730.9028280000002</v>
      </c>
      <c r="AO84" s="34">
        <v>3662.0526360903132</v>
      </c>
      <c r="AP84" s="35">
        <v>4068.22926256339</v>
      </c>
      <c r="AQ84" s="35">
        <v>4454.6100806823924</v>
      </c>
      <c r="AR84" s="35">
        <v>4756.7661594460142</v>
      </c>
      <c r="AS84" s="35">
        <v>5131.399840586394</v>
      </c>
      <c r="AT84" s="35">
        <v>5585.539702549544</v>
      </c>
      <c r="AU84" s="35">
        <v>5886.6703337109811</v>
      </c>
      <c r="AV84" s="35">
        <v>6094.2519634581977</v>
      </c>
      <c r="AW84" s="35">
        <v>6188.3404119500819</v>
      </c>
      <c r="AX84" s="35">
        <v>6226.8459899119189</v>
      </c>
    </row>
    <row r="85" spans="3:50" x14ac:dyDescent="0.25">
      <c r="C85" s="148" t="s">
        <v>247</v>
      </c>
      <c r="D85" s="146" t="s">
        <v>264</v>
      </c>
      <c r="E85" s="151">
        <f>VLOOKUP($D85,result!$A$2:$AY$212,E$5,FALSE)</f>
        <v>2371.447525</v>
      </c>
      <c r="F85" s="151">
        <f>VLOOKUP($D85,result!$A$2:$AY$212,F$5,FALSE)</f>
        <v>2244.078051</v>
      </c>
      <c r="G85" s="315">
        <f>VLOOKUP($D85,result!$A$2:$AY$212,G$5,FALSE)</f>
        <v>2600.7072240000002</v>
      </c>
      <c r="H85" s="151">
        <f>VLOOKUP($D85,result!$A$2:$AY$212,H$5,FALSE)</f>
        <v>2571.1693730000002</v>
      </c>
      <c r="I85" s="316">
        <f>VLOOKUP($D85,result!$A$2:$AY$212,I$5,FALSE)</f>
        <v>2532.8054830000001</v>
      </c>
      <c r="J85" s="315">
        <f>VLOOKUP($D85,result!$A$2:$AY$212,J$5,FALSE)</f>
        <v>2476.4087439999998</v>
      </c>
      <c r="K85" s="151">
        <f>VLOOKUP($D85,result!$A$2:$AY$212,K$5,FALSE)</f>
        <v>2533.2626749999999</v>
      </c>
      <c r="L85" s="151">
        <f>VLOOKUP($D85,result!$A$2:$AY$212,L$5,FALSE)</f>
        <v>2517.5031269999999</v>
      </c>
      <c r="M85" s="151">
        <f>VLOOKUP($D85,result!$A$2:$AY$212,M$5,FALSE)</f>
        <v>2369.2081680000001</v>
      </c>
      <c r="N85" s="316">
        <f>VLOOKUP($D85,result!$A$2:$AY$212,N$5,FALSE)</f>
        <v>2476.4087439999998</v>
      </c>
      <c r="O85" s="315">
        <f>VLOOKUP($D85,result!$A$2:$AY$212,O$5,FALSE)</f>
        <v>2428.6179820000002</v>
      </c>
      <c r="P85" s="151">
        <f>VLOOKUP($D85,result!$A$2:$AY$212,P$5,FALSE)</f>
        <v>2189.7299159999998</v>
      </c>
      <c r="Q85" s="151">
        <f>VLOOKUP($D85,result!$A$2:$AY$212,Q$5,FALSE)</f>
        <v>2369.2081680000001</v>
      </c>
      <c r="R85" s="151">
        <f>VLOOKUP($D85,result!$A$2:$AY$212,R$5,FALSE)</f>
        <v>2289.1919750000002</v>
      </c>
      <c r="S85" s="316">
        <f>VLOOKUP($D85,result!$A$2:$AY$212,S$5,FALSE)</f>
        <v>1815.876759</v>
      </c>
      <c r="T85" s="151">
        <f>VLOOKUP($D85,result!$A$2:$AY$212,T$5,FALSE)</f>
        <v>1116.5876720000001</v>
      </c>
      <c r="U85" s="309">
        <f>VLOOKUP($D85,result!$A$2:$AY$212,U$5,FALSE)</f>
        <v>631.22464149999996</v>
      </c>
      <c r="V85" s="151">
        <f>VLOOKUP($D85,result!$A$2:$AY$212,V$5,FALSE)</f>
        <v>356.90325410000003</v>
      </c>
      <c r="W85" s="309">
        <f>VLOOKUP($D85,result!$A$2:$AY$212,W$5,FALSE)</f>
        <v>222.9779399</v>
      </c>
      <c r="Y85" s="34"/>
      <c r="Z85" s="34"/>
      <c r="AA85" s="34"/>
      <c r="AB85" s="34"/>
      <c r="AC85" s="34"/>
      <c r="AD85" s="34"/>
      <c r="AE85" s="34"/>
      <c r="AG85" s="20" t="s">
        <v>36</v>
      </c>
      <c r="AH85" s="31">
        <v>4694.5509089999996</v>
      </c>
      <c r="AI85" s="31">
        <v>2636.9309239999998</v>
      </c>
      <c r="AJ85" s="31">
        <v>1770.3635409999999</v>
      </c>
      <c r="AK85" s="31">
        <v>1186.55798</v>
      </c>
      <c r="AL85" s="31">
        <v>795.20703019999996</v>
      </c>
      <c r="AO85" s="34">
        <v>4694.5509085000022</v>
      </c>
      <c r="AP85" s="40">
        <v>4554.7902816189189</v>
      </c>
      <c r="AQ85" s="40">
        <v>4391.1122340932961</v>
      </c>
      <c r="AR85" s="40">
        <v>4079.3585592032264</v>
      </c>
      <c r="AS85" s="40">
        <v>3844.0199115734758</v>
      </c>
      <c r="AT85" s="40">
        <v>3628.3948833844361</v>
      </c>
      <c r="AU85" s="40">
        <v>3435.0419367083532</v>
      </c>
      <c r="AV85" s="40">
        <v>3288.0275444820086</v>
      </c>
      <c r="AW85" s="40">
        <v>3119.6796545189036</v>
      </c>
      <c r="AX85" s="40">
        <v>2959.5004490405104</v>
      </c>
    </row>
    <row r="86" spans="3:50" x14ac:dyDescent="0.25">
      <c r="C86" s="111" t="s">
        <v>31</v>
      </c>
      <c r="D86" s="4" t="s">
        <v>265</v>
      </c>
      <c r="E86" s="57">
        <f>VLOOKUP($D86,result!$A$2:$AY$212,E$5,FALSE)</f>
        <v>1.186316921</v>
      </c>
      <c r="F86" s="57">
        <f>VLOOKUP($D86,result!$A$2:$AY$212,F$5,FALSE)</f>
        <v>129.19494800000001</v>
      </c>
      <c r="G86" s="284">
        <f>VLOOKUP($D86,result!$A$2:$AY$212,G$5,FALSE)</f>
        <v>141.08529110000001</v>
      </c>
      <c r="H86" s="57">
        <f>VLOOKUP($D86,result!$A$2:$AY$212,H$5,FALSE)</f>
        <v>156.2531894</v>
      </c>
      <c r="I86" s="285">
        <f>VLOOKUP($D86,result!$A$2:$AY$212,I$5,FALSE)</f>
        <v>173.14679849999999</v>
      </c>
      <c r="J86" s="284">
        <f>VLOOKUP($D86,result!$A$2:$AY$212,J$5,FALSE)</f>
        <v>218.65739020000001</v>
      </c>
      <c r="K86" s="57">
        <f>VLOOKUP($D86,result!$A$2:$AY$212,K$5,FALSE)</f>
        <v>189.18787620000001</v>
      </c>
      <c r="L86" s="57">
        <f>VLOOKUP($D86,result!$A$2:$AY$212,L$5,FALSE)</f>
        <v>204.3273781</v>
      </c>
      <c r="M86" s="57">
        <f>VLOOKUP($D86,result!$A$2:$AY$212,M$5,FALSE)</f>
        <v>240.80227060000001</v>
      </c>
      <c r="N86" s="285">
        <f>VLOOKUP($D86,result!$A$2:$AY$212,N$5,FALSE)</f>
        <v>218.65739020000001</v>
      </c>
      <c r="O86" s="284">
        <f>VLOOKUP($D86,result!$A$2:$AY$212,O$5,FALSE)</f>
        <v>231.0187454</v>
      </c>
      <c r="P86" s="57">
        <f>VLOOKUP($D86,result!$A$2:$AY$212,P$5,FALSE)</f>
        <v>253.24650349999999</v>
      </c>
      <c r="Q86" s="57">
        <f>VLOOKUP($D86,result!$A$2:$AY$212,Q$5,FALSE)</f>
        <v>240.80227060000001</v>
      </c>
      <c r="R86" s="57">
        <f>VLOOKUP($D86,result!$A$2:$AY$212,R$5,FALSE)</f>
        <v>248.6849254</v>
      </c>
      <c r="S86" s="285">
        <f>VLOOKUP($D86,result!$A$2:$AY$212,S$5,FALSE)</f>
        <v>247.79933510000001</v>
      </c>
      <c r="T86" s="57">
        <f>VLOOKUP($D86,result!$A$2:$AY$212,T$5,FALSE)</f>
        <v>168.9114022</v>
      </c>
      <c r="U86" s="282">
        <f>VLOOKUP($D86,result!$A$2:$AY$212,U$5,FALSE)</f>
        <v>104.1129466</v>
      </c>
      <c r="V86" s="57">
        <f>VLOOKUP($D86,result!$A$2:$AY$212,V$5,FALSE)</f>
        <v>62.273169209999999</v>
      </c>
      <c r="W86" s="282">
        <f>VLOOKUP($D86,result!$A$2:$AY$212,W$5,FALSE)</f>
        <v>40.86446153</v>
      </c>
      <c r="Y86" s="34"/>
      <c r="Z86" s="34"/>
      <c r="AA86" s="34"/>
      <c r="AB86" s="34"/>
      <c r="AC86" s="34"/>
      <c r="AD86" s="34"/>
      <c r="AE86" s="34"/>
      <c r="AG86" s="20" t="s">
        <v>37</v>
      </c>
      <c r="AH86" s="32">
        <v>2150.9554880000001</v>
      </c>
      <c r="AI86" s="32">
        <v>1071.7425539999999</v>
      </c>
      <c r="AJ86" s="32">
        <v>718.32575099999997</v>
      </c>
      <c r="AK86" s="32">
        <v>481.40754240000001</v>
      </c>
      <c r="AL86" s="32">
        <v>322.62829440000002</v>
      </c>
      <c r="AO86" s="41">
        <v>2150.9554878999998</v>
      </c>
      <c r="AP86" s="39">
        <v>2062.9624203470967</v>
      </c>
      <c r="AQ86" s="39">
        <v>1970.21775274178</v>
      </c>
      <c r="AR86" s="39">
        <v>1815.126453563108</v>
      </c>
      <c r="AS86" s="39">
        <v>1700.3956951519997</v>
      </c>
      <c r="AT86" s="39">
        <v>1595.2649725966628</v>
      </c>
      <c r="AU86" s="39">
        <v>1507.5340632100738</v>
      </c>
      <c r="AV86" s="39">
        <v>1441.9321336627506</v>
      </c>
      <c r="AW86" s="39">
        <v>1367.6292627516691</v>
      </c>
      <c r="AX86" s="39">
        <v>1297.1774480010465</v>
      </c>
    </row>
    <row r="87" spans="3:50" x14ac:dyDescent="0.25">
      <c r="C87" s="111" t="s">
        <v>32</v>
      </c>
      <c r="D87" s="4" t="s">
        <v>266</v>
      </c>
      <c r="E87" s="57">
        <f>VLOOKUP($D87,result!$A$2:$AY$212,E$5,FALSE)</f>
        <v>427.07409150000001</v>
      </c>
      <c r="F87" s="57">
        <f>VLOOKUP($D87,result!$A$2:$AY$212,F$5,FALSE)</f>
        <v>422.8069496</v>
      </c>
      <c r="G87" s="284">
        <f>VLOOKUP($D87,result!$A$2:$AY$212,G$5,FALSE)</f>
        <v>508.95251960000002</v>
      </c>
      <c r="H87" s="57">
        <f>VLOOKUP($D87,result!$A$2:$AY$212,H$5,FALSE)</f>
        <v>505.16174439999998</v>
      </c>
      <c r="I87" s="285">
        <f>VLOOKUP($D87,result!$A$2:$AY$212,I$5,FALSE)</f>
        <v>499.62133169999998</v>
      </c>
      <c r="J87" s="284">
        <f>VLOOKUP($D87,result!$A$2:$AY$212,J$5,FALSE)</f>
        <v>495.45070809999999</v>
      </c>
      <c r="K87" s="57">
        <f>VLOOKUP($D87,result!$A$2:$AY$212,K$5,FALSE)</f>
        <v>502.4920353</v>
      </c>
      <c r="L87" s="57">
        <f>VLOOKUP($D87,result!$A$2:$AY$212,L$5,FALSE)</f>
        <v>501.75343290000001</v>
      </c>
      <c r="M87" s="57">
        <f>VLOOKUP($D87,result!$A$2:$AY$212,M$5,FALSE)</f>
        <v>476.91778620000002</v>
      </c>
      <c r="N87" s="285">
        <f>VLOOKUP($D87,result!$A$2:$AY$212,N$5,FALSE)</f>
        <v>495.45070809999999</v>
      </c>
      <c r="O87" s="284">
        <f>VLOOKUP($D87,result!$A$2:$AY$212,O$5,FALSE)</f>
        <v>487.5637241</v>
      </c>
      <c r="P87" s="57">
        <f>VLOOKUP($D87,result!$A$2:$AY$212,P$5,FALSE)</f>
        <v>442.92482969999998</v>
      </c>
      <c r="Q87" s="57">
        <f>VLOOKUP($D87,result!$A$2:$AY$212,Q$5,FALSE)</f>
        <v>476.91778620000002</v>
      </c>
      <c r="R87" s="57">
        <f>VLOOKUP($D87,result!$A$2:$AY$212,R$5,FALSE)</f>
        <v>462.11178230000002</v>
      </c>
      <c r="S87" s="285">
        <f>VLOOKUP($D87,result!$A$2:$AY$212,S$5,FALSE)</f>
        <v>367.58009499999997</v>
      </c>
      <c r="T87" s="57">
        <f>VLOOKUP($D87,result!$A$2:$AY$212,T$5,FALSE)</f>
        <v>229.8447256</v>
      </c>
      <c r="U87" s="282">
        <f>VLOOKUP($D87,result!$A$2:$AY$212,U$5,FALSE)</f>
        <v>132.44440979999999</v>
      </c>
      <c r="V87" s="57">
        <f>VLOOKUP($D87,result!$A$2:$AY$212,V$5,FALSE)</f>
        <v>76.724841330000004</v>
      </c>
      <c r="W87" s="282">
        <f>VLOOKUP($D87,result!$A$2:$AY$212,W$5,FALSE)</f>
        <v>49.082977210000003</v>
      </c>
      <c r="Y87" s="34"/>
      <c r="Z87" s="34"/>
      <c r="AA87" s="34"/>
      <c r="AB87" s="34"/>
      <c r="AC87" s="34"/>
      <c r="AD87" s="34"/>
      <c r="AE87" s="34"/>
      <c r="AG87" s="21" t="s">
        <v>42</v>
      </c>
      <c r="AH87" s="42">
        <v>30492.968003348567</v>
      </c>
      <c r="AI87" s="42">
        <v>32462.868385771002</v>
      </c>
      <c r="AJ87" s="42">
        <v>33586.655535705999</v>
      </c>
      <c r="AK87" s="42">
        <v>34587.610051712996</v>
      </c>
      <c r="AL87" s="42">
        <v>35342.209638557004</v>
      </c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3:50" x14ac:dyDescent="0.25">
      <c r="C88" s="111" t="s">
        <v>33</v>
      </c>
      <c r="D88" s="4" t="s">
        <v>267</v>
      </c>
      <c r="E88" s="57">
        <f>VLOOKUP($D88,result!$A$2:$AY$212,E$5,FALSE)</f>
        <v>673.82801099999995</v>
      </c>
      <c r="F88" s="57">
        <f>VLOOKUP($D88,result!$A$2:$AY$212,F$5,FALSE)</f>
        <v>632.15156979999995</v>
      </c>
      <c r="G88" s="284">
        <f>VLOOKUP($D88,result!$A$2:$AY$212,G$5,FALSE)</f>
        <v>739.07531900000004</v>
      </c>
      <c r="H88" s="57">
        <f>VLOOKUP($D88,result!$A$2:$AY$212,H$5,FALSE)</f>
        <v>727.81237099999998</v>
      </c>
      <c r="I88" s="285">
        <f>VLOOKUP($D88,result!$A$2:$AY$212,I$5,FALSE)</f>
        <v>713.44785709999996</v>
      </c>
      <c r="J88" s="284">
        <f>VLOOKUP($D88,result!$A$2:$AY$212,J$5,FALSE)</f>
        <v>688.01025389999995</v>
      </c>
      <c r="K88" s="57">
        <f>VLOOKUP($D88,result!$A$2:$AY$212,K$5,FALSE)</f>
        <v>710.75212550000003</v>
      </c>
      <c r="L88" s="57">
        <f>VLOOKUP($D88,result!$A$2:$AY$212,L$5,FALSE)</f>
        <v>703.1871519</v>
      </c>
      <c r="M88" s="57">
        <f>VLOOKUP($D88,result!$A$2:$AY$212,M$5,FALSE)</f>
        <v>651.09210389999998</v>
      </c>
      <c r="N88" s="285">
        <f>VLOOKUP($D88,result!$A$2:$AY$212,N$5,FALSE)</f>
        <v>688.01025389999995</v>
      </c>
      <c r="O88" s="284">
        <f>VLOOKUP($D88,result!$A$2:$AY$212,O$5,FALSE)</f>
        <v>671.086277</v>
      </c>
      <c r="P88" s="57">
        <f>VLOOKUP($D88,result!$A$2:$AY$212,P$5,FALSE)</f>
        <v>594.19454229999997</v>
      </c>
      <c r="Q88" s="57">
        <f>VLOOKUP($D88,result!$A$2:$AY$212,Q$5,FALSE)</f>
        <v>651.09210389999998</v>
      </c>
      <c r="R88" s="57">
        <f>VLOOKUP($D88,result!$A$2:$AY$212,R$5,FALSE)</f>
        <v>625.23834469999997</v>
      </c>
      <c r="S88" s="285">
        <f>VLOOKUP($D88,result!$A$2:$AY$212,S$5,FALSE)</f>
        <v>482.4972047</v>
      </c>
      <c r="T88" s="57">
        <f>VLOOKUP($D88,result!$A$2:$AY$212,T$5,FALSE)</f>
        <v>291.83028259999998</v>
      </c>
      <c r="U88" s="282">
        <f>VLOOKUP($D88,result!$A$2:$AY$212,U$5,FALSE)</f>
        <v>162.11494980000001</v>
      </c>
      <c r="V88" s="57">
        <f>VLOOKUP($D88,result!$A$2:$AY$212,V$5,FALSE)</f>
        <v>90.31064868</v>
      </c>
      <c r="W88" s="282">
        <f>VLOOKUP($D88,result!$A$2:$AY$212,W$5,FALSE)</f>
        <v>55.533880179999997</v>
      </c>
      <c r="Y88" s="59"/>
      <c r="Z88" s="59"/>
      <c r="AA88" s="59"/>
      <c r="AB88" s="59"/>
      <c r="AC88" s="59"/>
      <c r="AD88" s="59"/>
      <c r="AE88" s="59"/>
      <c r="AG88" s="20" t="s">
        <v>9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</row>
    <row r="89" spans="3:50" x14ac:dyDescent="0.25">
      <c r="C89" s="111" t="s">
        <v>34</v>
      </c>
      <c r="D89" s="4" t="s">
        <v>268</v>
      </c>
      <c r="E89" s="57">
        <f>VLOOKUP($D89,result!$A$2:$AY$212,E$5,FALSE)</f>
        <v>664.33747570000003</v>
      </c>
      <c r="F89" s="57">
        <f>VLOOKUP($D89,result!$A$2:$AY$212,F$5,FALSE)</f>
        <v>603.06490289999999</v>
      </c>
      <c r="G89" s="284">
        <f>VLOOKUP($D89,result!$A$2:$AY$212,G$5,FALSE)</f>
        <v>697.64908960000002</v>
      </c>
      <c r="H89" s="57">
        <f>VLOOKUP($D89,result!$A$2:$AY$212,H$5,FALSE)</f>
        <v>684.25810720000004</v>
      </c>
      <c r="I89" s="285">
        <f>VLOOKUP($D89,result!$A$2:$AY$212,I$5,FALSE)</f>
        <v>667.68303779999997</v>
      </c>
      <c r="J89" s="284">
        <f>VLOOKUP($D89,result!$A$2:$AY$212,J$5,FALSE)</f>
        <v>635.30883180000001</v>
      </c>
      <c r="K89" s="57">
        <f>VLOOKUP($D89,result!$A$2:$AY$212,K$5,FALSE)</f>
        <v>662.17546579999998</v>
      </c>
      <c r="L89" s="57">
        <f>VLOOKUP($D89,result!$A$2:$AY$212,L$5,FALSE)</f>
        <v>652.24709889999997</v>
      </c>
      <c r="M89" s="57">
        <f>VLOOKUP($D89,result!$A$2:$AY$212,M$5,FALSE)</f>
        <v>596.2949251</v>
      </c>
      <c r="N89" s="285">
        <f>VLOOKUP($D89,result!$A$2:$AY$212,N$5,FALSE)</f>
        <v>635.30883180000001</v>
      </c>
      <c r="O89" s="284">
        <f>VLOOKUP($D89,result!$A$2:$AY$212,O$5,FALSE)</f>
        <v>617.03365369999995</v>
      </c>
      <c r="P89" s="57">
        <f>VLOOKUP($D89,result!$A$2:$AY$212,P$5,FALSE)</f>
        <v>539.70057929999996</v>
      </c>
      <c r="Q89" s="57">
        <f>VLOOKUP($D89,result!$A$2:$AY$212,Q$5,FALSE)</f>
        <v>596.2949251</v>
      </c>
      <c r="R89" s="57">
        <f>VLOOKUP($D89,result!$A$2:$AY$212,R$5,FALSE)</f>
        <v>570.19385390000002</v>
      </c>
      <c r="S89" s="285">
        <f>VLOOKUP($D89,result!$A$2:$AY$212,S$5,FALSE)</f>
        <v>433.6916895</v>
      </c>
      <c r="T89" s="57">
        <f>VLOOKUP($D89,result!$A$2:$AY$212,T$5,FALSE)</f>
        <v>259.04412769999999</v>
      </c>
      <c r="U89" s="282">
        <f>VLOOKUP($D89,result!$A$2:$AY$212,U$5,FALSE)</f>
        <v>142.06786729999999</v>
      </c>
      <c r="V89" s="57">
        <f>VLOOKUP($D89,result!$A$2:$AY$212,V$5,FALSE)</f>
        <v>78.165253800000002</v>
      </c>
      <c r="W89" s="282">
        <f>VLOOKUP($D89,result!$A$2:$AY$212,W$5,FALSE)</f>
        <v>47.505229280000002</v>
      </c>
      <c r="Y89" s="59"/>
      <c r="Z89" s="59"/>
      <c r="AA89" s="59"/>
      <c r="AB89" s="59"/>
      <c r="AC89" s="59"/>
      <c r="AD89" s="59"/>
      <c r="AE89" s="59"/>
      <c r="AG89" s="20" t="s">
        <v>7</v>
      </c>
      <c r="AH89" s="31">
        <v>30492.863379999999</v>
      </c>
      <c r="AI89" s="31">
        <v>31675.426490000002</v>
      </c>
      <c r="AJ89" s="31">
        <v>31752.358</v>
      </c>
      <c r="AK89" s="31">
        <v>32116.892049999999</v>
      </c>
      <c r="AL89" s="31">
        <v>32513.31007</v>
      </c>
    </row>
    <row r="90" spans="3:50" x14ac:dyDescent="0.25">
      <c r="C90" s="111" t="s">
        <v>35</v>
      </c>
      <c r="D90" s="4" t="s">
        <v>269</v>
      </c>
      <c r="E90" s="57">
        <f>VLOOKUP($D90,result!$A$2:$AY$212,E$5,FALSE)</f>
        <v>427.07409150000001</v>
      </c>
      <c r="F90" s="57">
        <f>VLOOKUP($D90,result!$A$2:$AY$212,F$5,FALSE)</f>
        <v>345.93889539999998</v>
      </c>
      <c r="G90" s="284">
        <f>VLOOKUP($D90,result!$A$2:$AY$212,G$5,FALSE)</f>
        <v>393.38527349999998</v>
      </c>
      <c r="H90" s="57">
        <f>VLOOKUP($D90,result!$A$2:$AY$212,H$5,FALSE)</f>
        <v>383.03163979999999</v>
      </c>
      <c r="I90" s="285">
        <f>VLOOKUP($D90,result!$A$2:$AY$212,I$5,FALSE)</f>
        <v>370.73218300000002</v>
      </c>
      <c r="J90" s="284">
        <f>VLOOKUP($D90,result!$A$2:$AY$212,J$5,FALSE)</f>
        <v>344.71879790000003</v>
      </c>
      <c r="K90" s="57">
        <f>VLOOKUP($D90,result!$A$2:$AY$212,K$5,FALSE)</f>
        <v>364.68442829999998</v>
      </c>
      <c r="L90" s="57">
        <f>VLOOKUP($D90,result!$A$2:$AY$212,L$5,FALSE)</f>
        <v>356.4978873</v>
      </c>
      <c r="M90" s="57">
        <f>VLOOKUP($D90,result!$A$2:$AY$212,M$5,FALSE)</f>
        <v>319.56828819999998</v>
      </c>
      <c r="N90" s="285">
        <f>VLOOKUP($D90,result!$A$2:$AY$212,N$5,FALSE)</f>
        <v>344.71879790000003</v>
      </c>
      <c r="O90" s="284">
        <f>VLOOKUP($D90,result!$A$2:$AY$212,O$5,FALSE)</f>
        <v>332.5867609</v>
      </c>
      <c r="P90" s="57">
        <f>VLOOKUP($D90,result!$A$2:$AY$212,P$5,FALSE)</f>
        <v>286.07378449999999</v>
      </c>
      <c r="Q90" s="57">
        <f>VLOOKUP($D90,result!$A$2:$AY$212,Q$5,FALSE)</f>
        <v>319.56828819999998</v>
      </c>
      <c r="R90" s="57">
        <f>VLOOKUP($D90,result!$A$2:$AY$212,R$5,FALSE)</f>
        <v>303.79710069999999</v>
      </c>
      <c r="S90" s="285">
        <f>VLOOKUP($D90,result!$A$2:$AY$212,S$5,FALSE)</f>
        <v>227.39127999999999</v>
      </c>
      <c r="T90" s="57">
        <f>VLOOKUP($D90,result!$A$2:$AY$212,T$5,FALSE)</f>
        <v>134.06622350000001</v>
      </c>
      <c r="U90" s="282">
        <f>VLOOKUP($D90,result!$A$2:$AY$212,U$5,FALSE)</f>
        <v>72.791725499999998</v>
      </c>
      <c r="V90" s="57">
        <f>VLOOKUP($D90,result!$A$2:$AY$212,V$5,FALSE)</f>
        <v>39.769321640000001</v>
      </c>
      <c r="W90" s="282">
        <f>VLOOKUP($D90,result!$A$2:$AY$212,W$5,FALSE)</f>
        <v>24.10447048</v>
      </c>
      <c r="Y90" s="59"/>
      <c r="Z90" s="59"/>
      <c r="AA90" s="59"/>
      <c r="AB90" s="59"/>
      <c r="AC90" s="59"/>
      <c r="AD90" s="59"/>
      <c r="AE90" s="59"/>
      <c r="AG90" s="20" t="s">
        <v>38</v>
      </c>
      <c r="AH90" s="31">
        <v>0.10100000000000001</v>
      </c>
      <c r="AI90" s="31">
        <v>784.57010430000003</v>
      </c>
      <c r="AJ90" s="31">
        <v>1829.224708</v>
      </c>
      <c r="AK90" s="31">
        <v>2464.0537429999999</v>
      </c>
      <c r="AL90" s="31">
        <v>2821.146174</v>
      </c>
    </row>
    <row r="91" spans="3:50" x14ac:dyDescent="0.25">
      <c r="C91" s="111" t="s">
        <v>36</v>
      </c>
      <c r="D91" s="4" t="s">
        <v>270</v>
      </c>
      <c r="E91" s="57">
        <f>VLOOKUP($D91,result!$A$2:$AY$212,E$5,FALSE)</f>
        <v>142.35803050000001</v>
      </c>
      <c r="F91" s="57">
        <f>VLOOKUP($D91,result!$A$2:$AY$212,F$5,FALSE)</f>
        <v>93.880601630000001</v>
      </c>
      <c r="G91" s="284">
        <f>VLOOKUP($D91,result!$A$2:$AY$212,G$5,FALSE)</f>
        <v>103.4461301</v>
      </c>
      <c r="H91" s="57">
        <f>VLOOKUP($D91,result!$A$2:$AY$212,H$5,FALSE)</f>
        <v>99.04321444</v>
      </c>
      <c r="I91" s="285">
        <f>VLOOKUP($D91,result!$A$2:$AY$212,I$5,FALSE)</f>
        <v>94.109236050000007</v>
      </c>
      <c r="J91" s="284">
        <f>VLOOKUP($D91,result!$A$2:$AY$212,J$5,FALSE)</f>
        <v>83.302618899999999</v>
      </c>
      <c r="K91" s="57">
        <f>VLOOKUP($D91,result!$A$2:$AY$212,K$5,FALSE)</f>
        <v>90.965964369999995</v>
      </c>
      <c r="L91" s="57">
        <f>VLOOKUP($D91,result!$A$2:$AY$212,L$5,FALSE)</f>
        <v>87.49440199</v>
      </c>
      <c r="M91" s="57">
        <f>VLOOKUP($D91,result!$A$2:$AY$212,M$5,FALSE)</f>
        <v>75.267132009999997</v>
      </c>
      <c r="N91" s="285">
        <f>VLOOKUP($D91,result!$A$2:$AY$212,N$5,FALSE)</f>
        <v>83.302618899999999</v>
      </c>
      <c r="O91" s="284">
        <f>VLOOKUP($D91,result!$A$2:$AY$212,O$5,FALSE)</f>
        <v>79.267360370000006</v>
      </c>
      <c r="P91" s="57">
        <f>VLOOKUP($D91,result!$A$2:$AY$212,P$5,FALSE)</f>
        <v>65.908203119999996</v>
      </c>
      <c r="Q91" s="57">
        <f>VLOOKUP($D91,result!$A$2:$AY$212,Q$5,FALSE)</f>
        <v>75.267132009999997</v>
      </c>
      <c r="R91" s="57">
        <f>VLOOKUP($D91,result!$A$2:$AY$212,R$5,FALSE)</f>
        <v>70.713119469999995</v>
      </c>
      <c r="S91" s="285">
        <f>VLOOKUP($D91,result!$A$2:$AY$212,S$5,FALSE)</f>
        <v>51.2546398</v>
      </c>
      <c r="T91" s="57">
        <f>VLOOKUP($D91,result!$A$2:$AY$212,T$5,FALSE)</f>
        <v>29.6905079</v>
      </c>
      <c r="U91" s="282">
        <f>VLOOKUP($D91,result!$A$2:$AY$212,U$5,FALSE)</f>
        <v>15.9839971</v>
      </c>
      <c r="V91" s="57">
        <f>VLOOKUP($D91,result!$A$2:$AY$212,V$5,FALSE)</f>
        <v>8.7255268699999995</v>
      </c>
      <c r="W91" s="282">
        <f>VLOOKUP($D91,result!$A$2:$AY$212,W$5,FALSE)</f>
        <v>5.3148144339999996</v>
      </c>
      <c r="AG91" s="20" t="s">
        <v>39</v>
      </c>
      <c r="AH91" s="31">
        <v>3.6233485700000001E-3</v>
      </c>
      <c r="AI91" s="31">
        <v>2.8717914709999999</v>
      </c>
      <c r="AJ91" s="31">
        <v>5.072827706</v>
      </c>
      <c r="AK91" s="31">
        <v>6.6642587129999997</v>
      </c>
      <c r="AL91" s="31">
        <v>7.753394557</v>
      </c>
    </row>
    <row r="92" spans="3:50" x14ac:dyDescent="0.25">
      <c r="C92" s="158" t="s">
        <v>37</v>
      </c>
      <c r="D92" s="9" t="s">
        <v>271</v>
      </c>
      <c r="E92" s="153">
        <f>VLOOKUP($D92,result!$A$2:$AY$212,E$5,FALSE)</f>
        <v>35.58950763</v>
      </c>
      <c r="F92" s="153">
        <f>VLOOKUP($D92,result!$A$2:$AY$212,F$5,FALSE)</f>
        <v>17.04018379</v>
      </c>
      <c r="G92" s="319">
        <f>VLOOKUP($D92,result!$A$2:$AY$212,G$5,FALSE)</f>
        <v>17.113600980000001</v>
      </c>
      <c r="H92" s="153">
        <f>VLOOKUP($D92,result!$A$2:$AY$212,H$5,FALSE)</f>
        <v>15.60910664</v>
      </c>
      <c r="I92" s="320">
        <f>VLOOKUP($D92,result!$A$2:$AY$212,I$5,FALSE)</f>
        <v>14.06503871</v>
      </c>
      <c r="J92" s="319">
        <f>VLOOKUP($D92,result!$A$2:$AY$212,J$5,FALSE)</f>
        <v>10.96014293</v>
      </c>
      <c r="K92" s="153">
        <f>VLOOKUP($D92,result!$A$2:$AY$212,K$5,FALSE)</f>
        <v>13.004779190000001</v>
      </c>
      <c r="L92" s="153">
        <f>VLOOKUP($D92,result!$A$2:$AY$212,L$5,FALSE)</f>
        <v>11.995776210000001</v>
      </c>
      <c r="M92" s="153">
        <f>VLOOKUP($D92,result!$A$2:$AY$212,M$5,FALSE)</f>
        <v>9.2656618890000004</v>
      </c>
      <c r="N92" s="320">
        <f>VLOOKUP($D92,result!$A$2:$AY$212,N$5,FALSE)</f>
        <v>10.96014293</v>
      </c>
      <c r="O92" s="319">
        <f>VLOOKUP($D92,result!$A$2:$AY$212,O$5,FALSE)</f>
        <v>10.061460179999999</v>
      </c>
      <c r="P92" s="153">
        <f>VLOOKUP($D92,result!$A$2:$AY$212,P$5,FALSE)</f>
        <v>7.6814732530000001</v>
      </c>
      <c r="Q92" s="153">
        <f>VLOOKUP($D92,result!$A$2:$AY$212,Q$5,FALSE)</f>
        <v>9.2656618890000004</v>
      </c>
      <c r="R92" s="153">
        <f>VLOOKUP($D92,result!$A$2:$AY$212,R$5,FALSE)</f>
        <v>8.452848264</v>
      </c>
      <c r="S92" s="320">
        <f>VLOOKUP($D92,result!$A$2:$AY$212,S$5,FALSE)</f>
        <v>5.6625143610000004</v>
      </c>
      <c r="T92" s="153">
        <f>VLOOKUP($D92,result!$A$2:$AY$212,T$5,FALSE)</f>
        <v>3.2004029150000002</v>
      </c>
      <c r="U92" s="311">
        <f>VLOOKUP($D92,result!$A$2:$AY$212,U$5,FALSE)</f>
        <v>1.708745381</v>
      </c>
      <c r="V92" s="153">
        <f>VLOOKUP($D92,result!$A$2:$AY$212,V$5,FALSE)</f>
        <v>0.93449255220000005</v>
      </c>
      <c r="W92" s="311">
        <f>VLOOKUP($D92,result!$A$2:$AY$212,W$5,FALSE)</f>
        <v>0.57210675310000003</v>
      </c>
      <c r="AG92" s="21" t="s">
        <v>40</v>
      </c>
      <c r="AH92" s="10">
        <v>1</v>
      </c>
      <c r="AI92" s="10">
        <v>1.0000000001178002</v>
      </c>
      <c r="AJ92" s="10">
        <v>0.99999999989991006</v>
      </c>
      <c r="AK92" s="10">
        <v>0.99999999995281019</v>
      </c>
      <c r="AL92" s="10">
        <v>0.99999999901954328</v>
      </c>
    </row>
    <row r="93" spans="3:50" x14ac:dyDescent="0.25">
      <c r="C93" s="160" t="s">
        <v>598</v>
      </c>
      <c r="D93" s="156"/>
      <c r="E93" s="147">
        <f>SUM(E94:E97)</f>
        <v>30509.205410998802</v>
      </c>
      <c r="F93" s="147">
        <f t="shared" ref="F93:G93" si="35">SUM(F94:F97)</f>
        <v>32020.727594938198</v>
      </c>
      <c r="G93" s="288">
        <f t="shared" si="35"/>
        <v>32215.528180697202</v>
      </c>
      <c r="H93" s="147">
        <f t="shared" ref="H93:W93" si="36">SUM(H94:H97)</f>
        <v>32364.181142559999</v>
      </c>
      <c r="I93" s="289">
        <f t="shared" si="36"/>
        <v>32493.589690571003</v>
      </c>
      <c r="J93" s="288">
        <f t="shared" si="36"/>
        <v>33019.212727653998</v>
      </c>
      <c r="K93" s="147">
        <f t="shared" si="36"/>
        <v>32653.663103728999</v>
      </c>
      <c r="L93" s="147">
        <f t="shared" si="36"/>
        <v>32834.602540811</v>
      </c>
      <c r="M93" s="147">
        <f t="shared" si="36"/>
        <v>33414.770826779997</v>
      </c>
      <c r="N93" s="289">
        <f t="shared" si="36"/>
        <v>33019.212727653998</v>
      </c>
      <c r="O93" s="288">
        <f t="shared" si="36"/>
        <v>33212.555045647001</v>
      </c>
      <c r="P93" s="147">
        <f t="shared" si="36"/>
        <v>33816.936898118998</v>
      </c>
      <c r="Q93" s="147">
        <f t="shared" si="36"/>
        <v>33414.770826779997</v>
      </c>
      <c r="R93" s="147">
        <f t="shared" si="36"/>
        <v>33617.980745876004</v>
      </c>
      <c r="S93" s="289">
        <f t="shared" si="36"/>
        <v>34445.718133776005</v>
      </c>
      <c r="T93" s="147">
        <f t="shared" si="36"/>
        <v>35246.890455786983</v>
      </c>
      <c r="U93" s="302">
        <f t="shared" si="36"/>
        <v>36021.887270667001</v>
      </c>
      <c r="V93" s="147">
        <f t="shared" si="36"/>
        <v>36362.632186065995</v>
      </c>
      <c r="W93" s="302">
        <f t="shared" si="36"/>
        <v>36383.270591213004</v>
      </c>
      <c r="AG93" s="20" t="s">
        <v>31</v>
      </c>
      <c r="AH93" s="36">
        <v>1E-3</v>
      </c>
      <c r="AI93" s="36">
        <v>0.25400115280000002</v>
      </c>
      <c r="AJ93" s="36">
        <v>0.2687962659</v>
      </c>
      <c r="AK93" s="36">
        <v>0.2699078036</v>
      </c>
      <c r="AL93" s="36">
        <v>0.2698876885</v>
      </c>
    </row>
    <row r="94" spans="3:50" x14ac:dyDescent="0.25">
      <c r="C94" s="111" t="s">
        <v>9</v>
      </c>
      <c r="D94" s="157" t="s">
        <v>81</v>
      </c>
      <c r="E94" s="57">
        <f>VLOOKUP($D94,result!$A$2:$AY$212,E$5,FALSE)</f>
        <v>0</v>
      </c>
      <c r="F94" s="57">
        <f>VLOOKUP($D94,result!$A$2:$AY$212,F$5,FALSE)</f>
        <v>0</v>
      </c>
      <c r="G94" s="284">
        <f>VLOOKUP($D94,result!$A$2:$AY$212,G$5,FALSE)</f>
        <v>0</v>
      </c>
      <c r="H94" s="57">
        <f>VLOOKUP($D94,result!$A$2:$AY$212,H$5,FALSE)</f>
        <v>0</v>
      </c>
      <c r="I94" s="285">
        <f>VLOOKUP($D94,result!$A$2:$AY$212,I$5,FALSE)</f>
        <v>0</v>
      </c>
      <c r="J94" s="284">
        <f>VLOOKUP($D94,result!$A$2:$AY$212,J$5,FALSE)</f>
        <v>0</v>
      </c>
      <c r="K94" s="57">
        <f>VLOOKUP($D94,result!$A$2:$AY$212,K$5,FALSE)</f>
        <v>0</v>
      </c>
      <c r="L94" s="57">
        <f>VLOOKUP($D94,result!$A$2:$AY$212,L$5,FALSE)</f>
        <v>0</v>
      </c>
      <c r="M94" s="57">
        <f>VLOOKUP($D94,result!$A$2:$AY$212,M$5,FALSE)</f>
        <v>0</v>
      </c>
      <c r="N94" s="285">
        <f>VLOOKUP($D94,result!$A$2:$AY$212,N$5,FALSE)</f>
        <v>0</v>
      </c>
      <c r="O94" s="284">
        <f>VLOOKUP($D94,result!$A$2:$AY$212,O$5,FALSE)</f>
        <v>0</v>
      </c>
      <c r="P94" s="57">
        <f>VLOOKUP($D94,result!$A$2:$AY$212,P$5,FALSE)</f>
        <v>0</v>
      </c>
      <c r="Q94" s="57">
        <f>VLOOKUP($D94,result!$A$2:$AY$212,Q$5,FALSE)</f>
        <v>0</v>
      </c>
      <c r="R94" s="57">
        <f>VLOOKUP($D94,result!$A$2:$AY$212,R$5,FALSE)</f>
        <v>0</v>
      </c>
      <c r="S94" s="285">
        <f>VLOOKUP($D94,result!$A$2:$AY$212,S$5,FALSE)</f>
        <v>0</v>
      </c>
      <c r="T94" s="57">
        <f>VLOOKUP($D94,result!$A$2:$AY$212,T$5,FALSE)</f>
        <v>0</v>
      </c>
      <c r="U94" s="282">
        <f>VLOOKUP($D94,result!$A$2:$AY$212,U$5,FALSE)</f>
        <v>0</v>
      </c>
      <c r="V94" s="57">
        <f>VLOOKUP($D94,result!$A$2:$AY$212,V$5,FALSE)</f>
        <v>0</v>
      </c>
      <c r="W94" s="282">
        <f>VLOOKUP($D94,result!$A$2:$AY$212,W$5,FALSE)</f>
        <v>0</v>
      </c>
      <c r="AG94" s="20" t="s">
        <v>32</v>
      </c>
      <c r="AH94" s="36">
        <v>0.18</v>
      </c>
      <c r="AI94" s="36">
        <v>0.40966768910000001</v>
      </c>
      <c r="AJ94" s="36">
        <v>0.42300337160000001</v>
      </c>
      <c r="AK94" s="36">
        <v>0.4223310106</v>
      </c>
      <c r="AL94" s="36">
        <v>0.42197125169999999</v>
      </c>
    </row>
    <row r="95" spans="3:50" x14ac:dyDescent="0.25">
      <c r="C95" s="111" t="s">
        <v>7</v>
      </c>
      <c r="D95" s="4" t="s">
        <v>262</v>
      </c>
      <c r="E95" s="57">
        <f>VLOOKUP($D95,result!$A$2:$AY$212,E$5,FALSE)</f>
        <v>30505.19284</v>
      </c>
      <c r="F95" s="57">
        <f>VLOOKUP($D95,result!$A$2:$AY$212,F$5,FALSE)</f>
        <v>31925.25059</v>
      </c>
      <c r="G95" s="284">
        <f>VLOOKUP($D95,result!$A$2:$AY$212,G$5,FALSE)</f>
        <v>32005.596140000001</v>
      </c>
      <c r="H95" s="57">
        <f>VLOOKUP($D95,result!$A$2:$AY$212,H$5,FALSE)</f>
        <v>32086.057639999999</v>
      </c>
      <c r="I95" s="285">
        <f>VLOOKUP($D95,result!$A$2:$AY$212,I$5,FALSE)</f>
        <v>32121.893650000002</v>
      </c>
      <c r="J95" s="284">
        <f>VLOOKUP($D95,result!$A$2:$AY$212,J$5,FALSE)</f>
        <v>32143.400710000002</v>
      </c>
      <c r="K95" s="57">
        <f>VLOOKUP($D95,result!$A$2:$AY$212,K$5,FALSE)</f>
        <v>32155.398069999999</v>
      </c>
      <c r="L95" s="57">
        <f>VLOOKUP($D95,result!$A$2:$AY$212,L$5,FALSE)</f>
        <v>32170.53559</v>
      </c>
      <c r="M95" s="57">
        <f>VLOOKUP($D95,result!$A$2:$AY$212,M$5,FALSE)</f>
        <v>31944.02939</v>
      </c>
      <c r="N95" s="285">
        <f>VLOOKUP($D95,result!$A$2:$AY$212,N$5,FALSE)</f>
        <v>32143.400710000002</v>
      </c>
      <c r="O95" s="284">
        <f>VLOOKUP($D95,result!$A$2:$AY$212,O$5,FALSE)</f>
        <v>32070.586729999999</v>
      </c>
      <c r="P95" s="57">
        <f>VLOOKUP($D95,result!$A$2:$AY$212,P$5,FALSE)</f>
        <v>31466.427230000001</v>
      </c>
      <c r="Q95" s="57">
        <f>VLOOKUP($D95,result!$A$2:$AY$212,Q$5,FALSE)</f>
        <v>31944.02939</v>
      </c>
      <c r="R95" s="57">
        <f>VLOOKUP($D95,result!$A$2:$AY$212,R$5,FALSE)</f>
        <v>31747.304680000001</v>
      </c>
      <c r="S95" s="285">
        <f>VLOOKUP($D95,result!$A$2:$AY$212,S$5,FALSE)</f>
        <v>30066.048999999999</v>
      </c>
      <c r="T95" s="57">
        <f>VLOOKUP($D95,result!$A$2:$AY$212,T$5,FALSE)</f>
        <v>25850.228139999999</v>
      </c>
      <c r="U95" s="282">
        <f>VLOOKUP($D95,result!$A$2:$AY$212,U$5,FALSE)</f>
        <v>20632.110240000002</v>
      </c>
      <c r="V95" s="57">
        <f>VLOOKUP($D95,result!$A$2:$AY$212,V$5,FALSE)</f>
        <v>15650.448329999999</v>
      </c>
      <c r="W95" s="282">
        <f>VLOOKUP($D95,result!$A$2:$AY$212,W$5,FALSE)</f>
        <v>11579.75057</v>
      </c>
      <c r="AG95" s="20" t="s">
        <v>33</v>
      </c>
      <c r="AH95" s="36">
        <v>0.28399999999999997</v>
      </c>
      <c r="AI95" s="36">
        <v>0.23285198100000001</v>
      </c>
      <c r="AJ95" s="36">
        <v>0.2287284138</v>
      </c>
      <c r="AK95" s="36">
        <v>0.22848251989999999</v>
      </c>
      <c r="AL95" s="36">
        <v>0.22859517469999999</v>
      </c>
    </row>
    <row r="96" spans="3:50" x14ac:dyDescent="0.25">
      <c r="C96" s="111" t="s">
        <v>38</v>
      </c>
      <c r="D96" s="4" t="s">
        <v>82</v>
      </c>
      <c r="E96" s="57">
        <f>VLOOKUP($D96,result!$A$2:$AY$212,E$5,FALSE)</f>
        <v>3.992730082</v>
      </c>
      <c r="F96" s="57">
        <f>VLOOKUP($D96,result!$A$2:$AY$212,F$5,FALSE)</f>
        <v>94.766460809999998</v>
      </c>
      <c r="G96" s="284">
        <f>VLOOKUP($D96,result!$A$2:$AY$212,G$5,FALSE)</f>
        <v>208.9334911</v>
      </c>
      <c r="H96" s="57">
        <f>VLOOKUP($D96,result!$A$2:$AY$212,H$5,FALSE)</f>
        <v>277.00227810000001</v>
      </c>
      <c r="I96" s="285">
        <f>VLOOKUP($D96,result!$A$2:$AY$212,I$5,FALSE)</f>
        <v>370.44008330000003</v>
      </c>
      <c r="J96" s="284">
        <f>VLOOKUP($D96,result!$A$2:$AY$212,J$5,FALSE)</f>
        <v>874.09912269999995</v>
      </c>
      <c r="K96" s="57">
        <f>VLOOKUP($D96,result!$A$2:$AY$212,K$5,FALSE)</f>
        <v>496.86430619999999</v>
      </c>
      <c r="L96" s="57">
        <f>VLOOKUP($D96,result!$A$2:$AY$212,L$5,FALSE)</f>
        <v>662.51335359999996</v>
      </c>
      <c r="M96" s="57">
        <f>VLOOKUP($D96,result!$A$2:$AY$212,M$5,FALSE)</f>
        <v>1468.7032879999999</v>
      </c>
      <c r="N96" s="285">
        <f>VLOOKUP($D96,result!$A$2:$AY$212,N$5,FALSE)</f>
        <v>874.09912269999995</v>
      </c>
      <c r="O96" s="284">
        <f>VLOOKUP($D96,result!$A$2:$AY$212,O$5,FALSE)</f>
        <v>1140.092715</v>
      </c>
      <c r="P96" s="57">
        <f>VLOOKUP($D96,result!$A$2:$AY$212,P$5,FALSE)</f>
        <v>2348.158218</v>
      </c>
      <c r="Q96" s="57">
        <f>VLOOKUP($D96,result!$A$2:$AY$212,Q$5,FALSE)</f>
        <v>1468.7032879999999</v>
      </c>
      <c r="R96" s="57">
        <f>VLOOKUP($D96,result!$A$2:$AY$212,R$5,FALSE)</f>
        <v>1868.47795</v>
      </c>
      <c r="S96" s="285">
        <f>VLOOKUP($D96,result!$A$2:$AY$212,S$5,FALSE)</f>
        <v>4376.9308890000002</v>
      </c>
      <c r="T96" s="57">
        <f>VLOOKUP($D96,result!$A$2:$AY$212,T$5,FALSE)</f>
        <v>9393.7571389999903</v>
      </c>
      <c r="U96" s="282">
        <f>VLOOKUP($D96,result!$A$2:$AY$212,U$5,FALSE)</f>
        <v>15387.14689</v>
      </c>
      <c r="V96" s="57">
        <f>VLOOKUP($D96,result!$A$2:$AY$212,V$5,FALSE)</f>
        <v>20710.01657</v>
      </c>
      <c r="W96" s="282">
        <f>VLOOKUP($D96,result!$A$2:$AY$212,W$5,FALSE)</f>
        <v>24801.811860000002</v>
      </c>
      <c r="AG96" s="20" t="s">
        <v>34</v>
      </c>
      <c r="AH96" s="36">
        <v>0.28000000000000003</v>
      </c>
      <c r="AI96" s="36">
        <v>7.0453321200000002E-2</v>
      </c>
      <c r="AJ96" s="36">
        <v>5.7245422999999997E-2</v>
      </c>
      <c r="AK96" s="36">
        <v>5.74475994E-2</v>
      </c>
      <c r="AL96" s="36">
        <v>5.7637622700000002E-2</v>
      </c>
    </row>
    <row r="97" spans="3:38" x14ac:dyDescent="0.25">
      <c r="C97" s="111" t="s">
        <v>39</v>
      </c>
      <c r="D97" s="4" t="s">
        <v>83</v>
      </c>
      <c r="E97" s="57">
        <f>VLOOKUP($D97,result!$A$2:$AY$212,E$5,FALSE)</f>
        <v>1.98409168E-2</v>
      </c>
      <c r="F97" s="57">
        <f>VLOOKUP($D97,result!$A$2:$AY$212,F$5,FALSE)</f>
        <v>0.71054412820000001</v>
      </c>
      <c r="G97" s="284">
        <f>VLOOKUP($D97,result!$A$2:$AY$212,G$5,FALSE)</f>
        <v>0.99854959720000003</v>
      </c>
      <c r="H97" s="57">
        <f>VLOOKUP($D97,result!$A$2:$AY$212,H$5,FALSE)</f>
        <v>1.1212244600000001</v>
      </c>
      <c r="I97" s="285">
        <f>VLOOKUP($D97,result!$A$2:$AY$212,I$5,FALSE)</f>
        <v>1.255957271</v>
      </c>
      <c r="J97" s="284">
        <f>VLOOKUP($D97,result!$A$2:$AY$212,J$5,FALSE)</f>
        <v>1.712894954</v>
      </c>
      <c r="K97" s="57">
        <f>VLOOKUP($D97,result!$A$2:$AY$212,K$5,FALSE)</f>
        <v>1.4007275290000001</v>
      </c>
      <c r="L97" s="57">
        <f>VLOOKUP($D97,result!$A$2:$AY$212,L$5,FALSE)</f>
        <v>1.553597211</v>
      </c>
      <c r="M97" s="57">
        <f>VLOOKUP($D97,result!$A$2:$AY$212,M$5,FALSE)</f>
        <v>2.0381487800000002</v>
      </c>
      <c r="N97" s="285">
        <f>VLOOKUP($D97,result!$A$2:$AY$212,N$5,FALSE)</f>
        <v>1.712894954</v>
      </c>
      <c r="O97" s="284">
        <f>VLOOKUP($D97,result!$A$2:$AY$212,O$5,FALSE)</f>
        <v>1.875600647</v>
      </c>
      <c r="P97" s="57">
        <f>VLOOKUP($D97,result!$A$2:$AY$212,P$5,FALSE)</f>
        <v>2.3514501189999999</v>
      </c>
      <c r="Q97" s="57">
        <f>VLOOKUP($D97,result!$A$2:$AY$212,Q$5,FALSE)</f>
        <v>2.0381487800000002</v>
      </c>
      <c r="R97" s="57">
        <f>VLOOKUP($D97,result!$A$2:$AY$212,R$5,FALSE)</f>
        <v>2.1981158760000001</v>
      </c>
      <c r="S97" s="285">
        <f>VLOOKUP($D97,result!$A$2:$AY$212,S$5,FALSE)</f>
        <v>2.7382447760000002</v>
      </c>
      <c r="T97" s="57">
        <f>VLOOKUP($D97,result!$A$2:$AY$212,T$5,FALSE)</f>
        <v>2.9051767869999998</v>
      </c>
      <c r="U97" s="282">
        <f>VLOOKUP($D97,result!$A$2:$AY$212,U$5,FALSE)</f>
        <v>2.630140667</v>
      </c>
      <c r="V97" s="57">
        <f>VLOOKUP($D97,result!$A$2:$AY$212,V$5,FALSE)</f>
        <v>2.167286066</v>
      </c>
      <c r="W97" s="282">
        <f>VLOOKUP($D97,result!$A$2:$AY$212,W$5,FALSE)</f>
        <v>1.7081612129999999</v>
      </c>
      <c r="AG97" s="20" t="s">
        <v>35</v>
      </c>
      <c r="AH97" s="36">
        <v>0.18</v>
      </c>
      <c r="AI97" s="36">
        <v>3.1466492499999998E-2</v>
      </c>
      <c r="AJ97" s="36">
        <v>2.21777999E-2</v>
      </c>
      <c r="AK97" s="36">
        <v>2.1829534899999999E-2</v>
      </c>
      <c r="AL97" s="36">
        <v>2.19082115E-2</v>
      </c>
    </row>
    <row r="98" spans="3:38" x14ac:dyDescent="0.25">
      <c r="C98" s="160" t="s">
        <v>598</v>
      </c>
      <c r="D98" s="160" t="s">
        <v>80</v>
      </c>
      <c r="E98" s="154">
        <f>+E107+E99</f>
        <v>30509.185570082002</v>
      </c>
      <c r="F98" s="154">
        <f t="shared" ref="F98:G98" si="37">+F107+F99</f>
        <v>32020.017050809998</v>
      </c>
      <c r="G98" s="294">
        <f t="shared" si="37"/>
        <v>32214.529631100002</v>
      </c>
      <c r="H98" s="154">
        <f t="shared" ref="H98:W98" si="38">+H107+H99</f>
        <v>32363.0599181</v>
      </c>
      <c r="I98" s="295">
        <f t="shared" si="38"/>
        <v>32492.333733300002</v>
      </c>
      <c r="J98" s="294">
        <f t="shared" si="38"/>
        <v>33017.499832699999</v>
      </c>
      <c r="K98" s="154">
        <f t="shared" si="38"/>
        <v>32652.2623762</v>
      </c>
      <c r="L98" s="154">
        <f t="shared" si="38"/>
        <v>32833.048943599999</v>
      </c>
      <c r="M98" s="154">
        <f t="shared" si="38"/>
        <v>33412.732678</v>
      </c>
      <c r="N98" s="295">
        <f t="shared" si="38"/>
        <v>33017.499832699999</v>
      </c>
      <c r="O98" s="294">
        <f t="shared" si="38"/>
        <v>33210.679445000002</v>
      </c>
      <c r="P98" s="154">
        <f t="shared" si="38"/>
        <v>33814.585447999998</v>
      </c>
      <c r="Q98" s="154">
        <f t="shared" si="38"/>
        <v>33412.732678</v>
      </c>
      <c r="R98" s="154">
        <f t="shared" si="38"/>
        <v>33615.782630000002</v>
      </c>
      <c r="S98" s="295">
        <f t="shared" si="38"/>
        <v>34442.979889000002</v>
      </c>
      <c r="T98" s="154">
        <f t="shared" si="38"/>
        <v>35243.985278999986</v>
      </c>
      <c r="U98" s="305">
        <f t="shared" si="38"/>
        <v>36019.257129999998</v>
      </c>
      <c r="V98" s="154">
        <f t="shared" si="38"/>
        <v>36360.464899999999</v>
      </c>
      <c r="W98" s="305">
        <f t="shared" si="38"/>
        <v>36381.562430000005</v>
      </c>
      <c r="AG98" s="20" t="s">
        <v>36</v>
      </c>
      <c r="AH98" s="36">
        <v>0.06</v>
      </c>
      <c r="AI98" s="36">
        <v>1.5261501799999999E-3</v>
      </c>
      <c r="AJ98" s="36">
        <v>4.7687783099999999E-5</v>
      </c>
      <c r="AK98" s="36">
        <v>1.4991179099999999E-6</v>
      </c>
      <c r="AL98" s="36">
        <v>4.9919543300000001E-8</v>
      </c>
    </row>
    <row r="99" spans="3:38" x14ac:dyDescent="0.25">
      <c r="C99" s="144" t="s">
        <v>246</v>
      </c>
      <c r="D99" s="8" t="s">
        <v>82</v>
      </c>
      <c r="E99" s="155">
        <f>VLOOKUP($D99,result!$A$2:$AY$212,E$5,FALSE)</f>
        <v>3.992730082</v>
      </c>
      <c r="F99" s="155">
        <f>VLOOKUP($D99,result!$A$2:$AY$212,F$5,FALSE)</f>
        <v>94.766460809999998</v>
      </c>
      <c r="G99" s="321">
        <f>VLOOKUP($D99,result!$A$2:$AY$212,G$5,FALSE)</f>
        <v>208.9334911</v>
      </c>
      <c r="H99" s="155">
        <f>VLOOKUP($D99,result!$A$2:$AY$212,H$5,FALSE)</f>
        <v>277.00227810000001</v>
      </c>
      <c r="I99" s="322">
        <f>VLOOKUP($D99,result!$A$2:$AY$212,I$5,FALSE)</f>
        <v>370.44008330000003</v>
      </c>
      <c r="J99" s="321">
        <f>VLOOKUP($D99,result!$A$2:$AY$212,J$5,FALSE)</f>
        <v>874.09912269999995</v>
      </c>
      <c r="K99" s="155">
        <f>VLOOKUP($D99,result!$A$2:$AY$212,K$5,FALSE)</f>
        <v>496.86430619999999</v>
      </c>
      <c r="L99" s="155">
        <f>VLOOKUP($D99,result!$A$2:$AY$212,L$5,FALSE)</f>
        <v>662.51335359999996</v>
      </c>
      <c r="M99" s="155">
        <f>VLOOKUP($D99,result!$A$2:$AY$212,M$5,FALSE)</f>
        <v>1468.7032879999999</v>
      </c>
      <c r="N99" s="322">
        <f>VLOOKUP($D99,result!$A$2:$AY$212,N$5,FALSE)</f>
        <v>874.09912269999995</v>
      </c>
      <c r="O99" s="321">
        <f>VLOOKUP($D99,result!$A$2:$AY$212,O$5,FALSE)</f>
        <v>1140.092715</v>
      </c>
      <c r="P99" s="155">
        <f>VLOOKUP($D99,result!$A$2:$AY$212,P$5,FALSE)</f>
        <v>2348.158218</v>
      </c>
      <c r="Q99" s="155">
        <f>VLOOKUP($D99,result!$A$2:$AY$212,Q$5,FALSE)</f>
        <v>1468.7032879999999</v>
      </c>
      <c r="R99" s="155">
        <f>VLOOKUP($D99,result!$A$2:$AY$212,R$5,FALSE)</f>
        <v>1868.47795</v>
      </c>
      <c r="S99" s="322">
        <f>VLOOKUP($D99,result!$A$2:$AY$212,S$5,FALSE)</f>
        <v>4376.9308890000002</v>
      </c>
      <c r="T99" s="155">
        <f>VLOOKUP($D99,result!$A$2:$AY$212,T$5,FALSE)</f>
        <v>9393.7571389999903</v>
      </c>
      <c r="U99" s="312">
        <f>VLOOKUP($D99,result!$A$2:$AY$212,U$5,FALSE)</f>
        <v>15387.14689</v>
      </c>
      <c r="V99" s="155">
        <f>VLOOKUP($D99,result!$A$2:$AY$212,V$5,FALSE)</f>
        <v>20710.01657</v>
      </c>
      <c r="W99" s="312">
        <f>VLOOKUP($D99,result!$A$2:$AY$212,W$5,FALSE)</f>
        <v>24801.811860000002</v>
      </c>
      <c r="AG99" s="20"/>
      <c r="AH99" s="36"/>
      <c r="AI99" s="36"/>
      <c r="AJ99" s="36"/>
      <c r="AK99" s="36"/>
      <c r="AL99" s="36"/>
    </row>
    <row r="100" spans="3:38" hidden="1" x14ac:dyDescent="0.25">
      <c r="C100" s="161" t="s">
        <v>31</v>
      </c>
      <c r="D100" s="162" t="s">
        <v>255</v>
      </c>
      <c r="E100" s="57">
        <f>VLOOKUP($D100,result!$A$2:$AY$212,E$5,FALSE)</f>
        <v>1.18912923E-2</v>
      </c>
      <c r="F100" s="57">
        <f>VLOOKUP($D100,result!$A$2:$AY$212,F$5,FALSE)</f>
        <v>1.679095435</v>
      </c>
      <c r="G100" s="284">
        <f>VLOOKUP($D100,result!$A$2:$AY$212,G$5,FALSE)</f>
        <v>4.7169375459999996</v>
      </c>
      <c r="H100" s="57">
        <f>VLOOKUP($D100,result!$A$2:$AY$212,H$5,FALSE)</f>
        <v>6.8807244020000002</v>
      </c>
      <c r="I100" s="285">
        <f>VLOOKUP($D100,result!$A$2:$AY$212,I$5,FALSE)</f>
        <v>10.181677860000001</v>
      </c>
      <c r="J100" s="284">
        <f>VLOOKUP($D100,result!$A$2:$AY$212,J$5,FALSE)</f>
        <v>32.14131373</v>
      </c>
      <c r="K100" s="57">
        <f>VLOOKUP($D100,result!$A$2:$AY$212,K$5,FALSE)</f>
        <v>15.111483399999999</v>
      </c>
      <c r="L100" s="57">
        <f>VLOOKUP($D100,result!$A$2:$AY$212,L$5,FALSE)</f>
        <v>22.21428672</v>
      </c>
      <c r="M100" s="57">
        <f>VLOOKUP($D100,result!$A$2:$AY$212,M$5,FALSE)</f>
        <v>63.846384499999999</v>
      </c>
      <c r="N100" s="285">
        <f>VLOOKUP($D100,result!$A$2:$AY$212,N$5,FALSE)</f>
        <v>32.14131373</v>
      </c>
      <c r="O100" s="284">
        <f>VLOOKUP($D100,result!$A$2:$AY$212,O$5,FALSE)</f>
        <v>45.71442012</v>
      </c>
      <c r="P100" s="57">
        <f>VLOOKUP($D100,result!$A$2:$AY$212,P$5,FALSE)</f>
        <v>119.2177487</v>
      </c>
      <c r="Q100" s="57">
        <f>VLOOKUP($D100,result!$A$2:$AY$212,Q$5,FALSE)</f>
        <v>63.846384499999999</v>
      </c>
      <c r="R100" s="57">
        <f>VLOOKUP($D100,result!$A$2:$AY$212,R$5,FALSE)</f>
        <v>87.926427970000006</v>
      </c>
      <c r="S100" s="285">
        <f>VLOOKUP($D100,result!$A$2:$AY$212,S$5,FALSE)</f>
        <v>272.0519645</v>
      </c>
      <c r="T100" s="57">
        <f>VLOOKUP($D100,result!$A$2:$AY$212,T$5,FALSE)</f>
        <v>741.48426310000002</v>
      </c>
      <c r="U100" s="282">
        <f>VLOOKUP($D100,result!$A$2:$AY$212,U$5,FALSE)</f>
        <v>1451.3473300000001</v>
      </c>
      <c r="V100" s="57">
        <f>VLOOKUP($D100,result!$A$2:$AY$212,V$5,FALSE)</f>
        <v>2258.107309</v>
      </c>
      <c r="W100" s="282">
        <f>VLOOKUP($D100,result!$A$2:$AY$212,W$5,FALSE)</f>
        <v>3074.6309040000001</v>
      </c>
      <c r="AG100" s="20"/>
      <c r="AH100" s="36"/>
      <c r="AI100" s="36"/>
      <c r="AJ100" s="36"/>
      <c r="AK100" s="36"/>
      <c r="AL100" s="36"/>
    </row>
    <row r="101" spans="3:38" hidden="1" x14ac:dyDescent="0.25">
      <c r="C101" s="111" t="s">
        <v>32</v>
      </c>
      <c r="D101" s="157" t="s">
        <v>256</v>
      </c>
      <c r="E101" s="57">
        <f>VLOOKUP($D101,result!$A$2:$AY$212,E$5,FALSE)</f>
        <v>2.72585009E-2</v>
      </c>
      <c r="F101" s="57">
        <f>VLOOKUP($D101,result!$A$2:$AY$212,F$5,FALSE)</f>
        <v>1.4697115510000001</v>
      </c>
      <c r="G101" s="284">
        <f>VLOOKUP($D101,result!$A$2:$AY$212,G$5,FALSE)</f>
        <v>3.810556101</v>
      </c>
      <c r="H101" s="57">
        <f>VLOOKUP($D101,result!$A$2:$AY$212,H$5,FALSE)</f>
        <v>5.3967419699999999</v>
      </c>
      <c r="I101" s="285">
        <f>VLOOKUP($D101,result!$A$2:$AY$212,I$5,FALSE)</f>
        <v>7.7485188420000002</v>
      </c>
      <c r="J101" s="284">
        <f>VLOOKUP($D101,result!$A$2:$AY$212,J$5,FALSE)</f>
        <v>22.546051569999999</v>
      </c>
      <c r="K101" s="57">
        <f>VLOOKUP($D101,result!$A$2:$AY$212,K$5,FALSE)</f>
        <v>11.170227580000001</v>
      </c>
      <c r="L101" s="57">
        <f>VLOOKUP($D101,result!$A$2:$AY$212,L$5,FALSE)</f>
        <v>15.979554650000001</v>
      </c>
      <c r="M101" s="57">
        <f>VLOOKUP($D101,result!$A$2:$AY$212,M$5,FALSE)</f>
        <v>42.826835029999998</v>
      </c>
      <c r="N101" s="285">
        <f>VLOOKUP($D101,result!$A$2:$AY$212,N$5,FALSE)</f>
        <v>22.546051569999999</v>
      </c>
      <c r="O101" s="284">
        <f>VLOOKUP($D101,result!$A$2:$AY$212,O$5,FALSE)</f>
        <v>31.330367420000002</v>
      </c>
      <c r="P101" s="57">
        <f>VLOOKUP($D101,result!$A$2:$AY$212,P$5,FALSE)</f>
        <v>76.713968269999995</v>
      </c>
      <c r="Q101" s="57">
        <f>VLOOKUP($D101,result!$A$2:$AY$212,Q$5,FALSE)</f>
        <v>42.826835029999998</v>
      </c>
      <c r="R101" s="57">
        <f>VLOOKUP($D101,result!$A$2:$AY$212,R$5,FALSE)</f>
        <v>57.744088859999998</v>
      </c>
      <c r="S101" s="285">
        <f>VLOOKUP($D101,result!$A$2:$AY$212,S$5,FALSE)</f>
        <v>165.6135567</v>
      </c>
      <c r="T101" s="57">
        <f>VLOOKUP($D101,result!$A$2:$AY$212,T$5,FALSE)</f>
        <v>420.76745099999999</v>
      </c>
      <c r="U101" s="282">
        <f>VLOOKUP($D101,result!$A$2:$AY$212,U$5,FALSE)</f>
        <v>775.92844479999997</v>
      </c>
      <c r="V101" s="57">
        <f>VLOOKUP($D101,result!$A$2:$AY$212,V$5,FALSE)</f>
        <v>1141.9906920000001</v>
      </c>
      <c r="W101" s="282">
        <f>VLOOKUP($D101,result!$A$2:$AY$212,W$5,FALSE)</f>
        <v>1469.880236</v>
      </c>
      <c r="AG101" s="20"/>
      <c r="AH101" s="36"/>
      <c r="AI101" s="36"/>
      <c r="AJ101" s="36"/>
      <c r="AK101" s="36"/>
      <c r="AL101" s="36"/>
    </row>
    <row r="102" spans="3:38" hidden="1" x14ac:dyDescent="0.25">
      <c r="C102" s="111" t="s">
        <v>33</v>
      </c>
      <c r="D102" s="157" t="s">
        <v>257</v>
      </c>
      <c r="E102" s="57">
        <f>VLOOKUP($D102,result!$A$2:$AY$212,E$5,FALSE)</f>
        <v>0.1115952051</v>
      </c>
      <c r="F102" s="57">
        <f>VLOOKUP($D102,result!$A$2:$AY$212,F$5,FALSE)</f>
        <v>2.810019525</v>
      </c>
      <c r="G102" s="284">
        <f>VLOOKUP($D102,result!$A$2:$AY$212,G$5,FALSE)</f>
        <v>6.2673112829999997</v>
      </c>
      <c r="H102" s="57">
        <f>VLOOKUP($D102,result!$A$2:$AY$212,H$5,FALSE)</f>
        <v>8.3415920949999904</v>
      </c>
      <c r="I102" s="285">
        <f>VLOOKUP($D102,result!$A$2:$AY$212,I$5,FALSE)</f>
        <v>11.19445106</v>
      </c>
      <c r="J102" s="284">
        <f>VLOOKUP($D102,result!$A$2:$AY$212,J$5,FALSE)</f>
        <v>26.525962079999999</v>
      </c>
      <c r="K102" s="57">
        <f>VLOOKUP($D102,result!$A$2:$AY$212,K$5,FALSE)</f>
        <v>15.054903250000001</v>
      </c>
      <c r="L102" s="57">
        <f>VLOOKUP($D102,result!$A$2:$AY$212,L$5,FALSE)</f>
        <v>20.10363444</v>
      </c>
      <c r="M102" s="57">
        <f>VLOOKUP($D102,result!$A$2:$AY$212,M$5,FALSE)</f>
        <v>44.370231349999997</v>
      </c>
      <c r="N102" s="285">
        <f>VLOOKUP($D102,result!$A$2:$AY$212,N$5,FALSE)</f>
        <v>26.525962079999999</v>
      </c>
      <c r="O102" s="284">
        <f>VLOOKUP($D102,result!$A$2:$AY$212,O$5,FALSE)</f>
        <v>34.547651119999998</v>
      </c>
      <c r="P102" s="57">
        <f>VLOOKUP($D102,result!$A$2:$AY$212,P$5,FALSE)</f>
        <v>70.060851290000002</v>
      </c>
      <c r="Q102" s="57">
        <f>VLOOKUP($D102,result!$A$2:$AY$212,Q$5,FALSE)</f>
        <v>44.370231349999997</v>
      </c>
      <c r="R102" s="57">
        <f>VLOOKUP($D102,result!$A$2:$AY$212,R$5,FALSE)</f>
        <v>56.157134509999999</v>
      </c>
      <c r="S102" s="285">
        <f>VLOOKUP($D102,result!$A$2:$AY$212,S$5,FALSE)</f>
        <v>126.18856510000001</v>
      </c>
      <c r="T102" s="57">
        <f>VLOOKUP($D102,result!$A$2:$AY$212,T$5,FALSE)</f>
        <v>248.85233299999999</v>
      </c>
      <c r="U102" s="282">
        <f>VLOOKUP($D102,result!$A$2:$AY$212,U$5,FALSE)</f>
        <v>361.00084779999997</v>
      </c>
      <c r="V102" s="57">
        <f>VLOOKUP($D102,result!$A$2:$AY$212,V$5,FALSE)</f>
        <v>411.02929949999998</v>
      </c>
      <c r="W102" s="282">
        <f>VLOOKUP($D102,result!$A$2:$AY$212,W$5,FALSE)</f>
        <v>385.71009620000001</v>
      </c>
      <c r="AG102" s="20"/>
      <c r="AH102" s="36"/>
      <c r="AI102" s="36"/>
      <c r="AJ102" s="36"/>
      <c r="AK102" s="36"/>
      <c r="AL102" s="36"/>
    </row>
    <row r="103" spans="3:38" hidden="1" x14ac:dyDescent="0.25">
      <c r="C103" s="111" t="s">
        <v>34</v>
      </c>
      <c r="D103" s="157" t="s">
        <v>258</v>
      </c>
      <c r="E103" s="57">
        <f>VLOOKUP($D103,result!$A$2:$AY$212,E$5,FALSE)</f>
        <v>2.6215726039999998</v>
      </c>
      <c r="F103" s="57">
        <f>VLOOKUP($D103,result!$A$2:$AY$212,F$5,FALSE)</f>
        <v>61.960933830000002</v>
      </c>
      <c r="G103" s="284">
        <f>VLOOKUP($D103,result!$A$2:$AY$212,G$5,FALSE)</f>
        <v>136.3723402</v>
      </c>
      <c r="H103" s="57">
        <f>VLOOKUP($D103,result!$A$2:$AY$212,H$5,FALSE)</f>
        <v>180.6453008</v>
      </c>
      <c r="I103" s="285">
        <f>VLOOKUP($D103,result!$A$2:$AY$212,I$5,FALSE)</f>
        <v>241.32564590000001</v>
      </c>
      <c r="J103" s="284">
        <f>VLOOKUP($D103,result!$A$2:$AY$212,J$5,FALSE)</f>
        <v>567.13873639999997</v>
      </c>
      <c r="K103" s="57">
        <f>VLOOKUP($D103,result!$A$2:$AY$212,K$5,FALSE)</f>
        <v>323.29122740000003</v>
      </c>
      <c r="L103" s="57">
        <f>VLOOKUP($D103,result!$A$2:$AY$212,L$5,FALSE)</f>
        <v>430.48908019999999</v>
      </c>
      <c r="M103" s="57">
        <f>VLOOKUP($D103,result!$A$2:$AY$212,M$5,FALSE)</f>
        <v>949.85659629999998</v>
      </c>
      <c r="N103" s="285">
        <f>VLOOKUP($D103,result!$A$2:$AY$212,N$5,FALSE)</f>
        <v>567.13873639999997</v>
      </c>
      <c r="O103" s="284">
        <f>VLOOKUP($D103,result!$A$2:$AY$212,O$5,FALSE)</f>
        <v>738.55917799999997</v>
      </c>
      <c r="P103" s="57">
        <f>VLOOKUP($D103,result!$A$2:$AY$212,P$5,FALSE)</f>
        <v>1512.833075</v>
      </c>
      <c r="Q103" s="57">
        <f>VLOOKUP($D103,result!$A$2:$AY$212,Q$5,FALSE)</f>
        <v>949.85659629999998</v>
      </c>
      <c r="R103" s="57">
        <f>VLOOKUP($D103,result!$A$2:$AY$212,R$5,FALSE)</f>
        <v>1206.180188</v>
      </c>
      <c r="S103" s="285">
        <f>VLOOKUP($D103,result!$A$2:$AY$212,S$5,FALSE)</f>
        <v>2801.6249160000002</v>
      </c>
      <c r="T103" s="57">
        <f>VLOOKUP($D103,result!$A$2:$AY$212,T$5,FALSE)</f>
        <v>5949.4308229999997</v>
      </c>
      <c r="U103" s="282">
        <f>VLOOKUP($D103,result!$A$2:$AY$212,U$5,FALSE)</f>
        <v>9641.8591739999902</v>
      </c>
      <c r="V103" s="57">
        <f>VLOOKUP($D103,result!$A$2:$AY$212,V$5,FALSE)</f>
        <v>12837.19549</v>
      </c>
      <c r="W103" s="282">
        <f>VLOOKUP($D103,result!$A$2:$AY$212,W$5,FALSE)</f>
        <v>15198.185149999999</v>
      </c>
      <c r="AG103" s="20"/>
      <c r="AH103" s="36"/>
      <c r="AI103" s="36"/>
      <c r="AJ103" s="36"/>
      <c r="AK103" s="36"/>
      <c r="AL103" s="36"/>
    </row>
    <row r="104" spans="3:38" hidden="1" x14ac:dyDescent="0.25">
      <c r="C104" s="111" t="s">
        <v>35</v>
      </c>
      <c r="D104" s="157" t="s">
        <v>259</v>
      </c>
      <c r="E104" s="57">
        <f>VLOOKUP($D104,result!$A$2:$AY$212,E$5,FALSE)</f>
        <v>1.0332618330000001</v>
      </c>
      <c r="F104" s="57">
        <f>VLOOKUP($D104,result!$A$2:$AY$212,F$5,FALSE)</f>
        <v>23.69063191</v>
      </c>
      <c r="G104" s="284">
        <f>VLOOKUP($D104,result!$A$2:$AY$212,G$5,FALSE)</f>
        <v>51.624688169999999</v>
      </c>
      <c r="H104" s="57">
        <f>VLOOKUP($D104,result!$A$2:$AY$212,H$5,FALSE)</f>
        <v>68.069840979999995</v>
      </c>
      <c r="I104" s="285">
        <f>VLOOKUP($D104,result!$A$2:$AY$212,I$5,FALSE)</f>
        <v>90.448461179999995</v>
      </c>
      <c r="J104" s="284">
        <f>VLOOKUP($D104,result!$A$2:$AY$212,J$5,FALSE)</f>
        <v>208.64153210000001</v>
      </c>
      <c r="K104" s="57">
        <f>VLOOKUP($D104,result!$A$2:$AY$212,K$5,FALSE)</f>
        <v>120.45495270000001</v>
      </c>
      <c r="L104" s="57">
        <f>VLOOKUP($D104,result!$A$2:$AY$212,L$5,FALSE)</f>
        <v>159.39589480000001</v>
      </c>
      <c r="M104" s="57">
        <f>VLOOKUP($D104,result!$A$2:$AY$212,M$5,FALSE)</f>
        <v>344.86384859999998</v>
      </c>
      <c r="N104" s="285">
        <f>VLOOKUP($D104,result!$A$2:$AY$212,N$5,FALSE)</f>
        <v>208.64153210000001</v>
      </c>
      <c r="O104" s="284">
        <f>VLOOKUP($D104,result!$A$2:$AY$212,O$5,FALSE)</f>
        <v>269.92477389999999</v>
      </c>
      <c r="P104" s="57">
        <f>VLOOKUP($D104,result!$A$2:$AY$212,P$5,FALSE)</f>
        <v>541.63120479999998</v>
      </c>
      <c r="Q104" s="57">
        <f>VLOOKUP($D104,result!$A$2:$AY$212,Q$5,FALSE)</f>
        <v>344.86384859999998</v>
      </c>
      <c r="R104" s="57">
        <f>VLOOKUP($D104,result!$A$2:$AY$212,R$5,FALSE)</f>
        <v>434.90522179999999</v>
      </c>
      <c r="S104" s="285">
        <f>VLOOKUP($D104,result!$A$2:$AY$212,S$5,FALSE)</f>
        <v>982.19259269999998</v>
      </c>
      <c r="T104" s="57">
        <f>VLOOKUP($D104,result!$A$2:$AY$212,T$5,FALSE)</f>
        <v>2026.37932</v>
      </c>
      <c r="U104" s="282">
        <f>VLOOKUP($D104,result!$A$2:$AY$212,U$5,FALSE)</f>
        <v>3207.4903519999998</v>
      </c>
      <c r="V104" s="57">
        <f>VLOOKUP($D104,result!$A$2:$AY$212,V$5,FALSE)</f>
        <v>4187.8085769999998</v>
      </c>
      <c r="W104" s="282">
        <f>VLOOKUP($D104,result!$A$2:$AY$212,W$5,FALSE)</f>
        <v>4875.9842779999999</v>
      </c>
      <c r="AG104" s="20"/>
      <c r="AH104" s="36"/>
      <c r="AI104" s="36"/>
      <c r="AJ104" s="36"/>
      <c r="AK104" s="36"/>
      <c r="AL104" s="36"/>
    </row>
    <row r="105" spans="3:38" hidden="1" x14ac:dyDescent="0.25">
      <c r="C105" s="111" t="s">
        <v>36</v>
      </c>
      <c r="D105" s="157" t="s">
        <v>260</v>
      </c>
      <c r="E105" s="57">
        <f>VLOOKUP($D105,result!$A$2:$AY$212,E$5,FALSE)</f>
        <v>1.4086607900000001E-2</v>
      </c>
      <c r="F105" s="57">
        <f>VLOOKUP($D105,result!$A$2:$AY$212,F$5,FALSE)</f>
        <v>1.0151640599999999E-2</v>
      </c>
      <c r="G105" s="284">
        <f>VLOOKUP($D105,result!$A$2:$AY$212,G$5,FALSE)</f>
        <v>7.9612617599999994E-3</v>
      </c>
      <c r="H105" s="57">
        <f>VLOOKUP($D105,result!$A$2:$AY$212,H$5,FALSE)</f>
        <v>7.3417083100000002E-3</v>
      </c>
      <c r="I105" s="285">
        <f>VLOOKUP($D105,result!$A$2:$AY$212,I$5,FALSE)</f>
        <v>6.7703691400000003E-3</v>
      </c>
      <c r="J105" s="284">
        <f>VLOOKUP($D105,result!$A$2:$AY$212,J$5,FALSE)</f>
        <v>5.3095536899999997E-3</v>
      </c>
      <c r="K105" s="57">
        <f>VLOOKUP($D105,result!$A$2:$AY$212,K$5,FALSE)</f>
        <v>6.24349217E-3</v>
      </c>
      <c r="L105" s="57">
        <f>VLOOKUP($D105,result!$A$2:$AY$212,L$5,FALSE)</f>
        <v>5.7576172900000002E-3</v>
      </c>
      <c r="M105" s="57">
        <f>VLOOKUP($D105,result!$A$2:$AY$212,M$5,FALSE)</f>
        <v>4.5153192500000001E-3</v>
      </c>
      <c r="N105" s="285">
        <f>VLOOKUP($D105,result!$A$2:$AY$212,N$5,FALSE)</f>
        <v>5.3095536899999997E-3</v>
      </c>
      <c r="O105" s="284">
        <f>VLOOKUP($D105,result!$A$2:$AY$212,O$5,FALSE)</f>
        <v>4.89635885E-3</v>
      </c>
      <c r="P105" s="57">
        <f>VLOOKUP($D105,result!$A$2:$AY$212,P$5,FALSE)</f>
        <v>3.8398910999999998E-3</v>
      </c>
      <c r="Q105" s="57">
        <f>VLOOKUP($D105,result!$A$2:$AY$212,Q$5,FALSE)</f>
        <v>4.5153192500000001E-3</v>
      </c>
      <c r="R105" s="57">
        <f>VLOOKUP($D105,result!$A$2:$AY$212,R$5,FALSE)</f>
        <v>4.16393254E-3</v>
      </c>
      <c r="S105" s="285">
        <f>VLOOKUP($D105,result!$A$2:$AY$212,S$5,FALSE)</f>
        <v>3.0113731600000001E-3</v>
      </c>
      <c r="T105" s="57">
        <f>VLOOKUP($D105,result!$A$2:$AY$212,T$5,FALSE)</f>
        <v>2.0083559599999999E-3</v>
      </c>
      <c r="U105" s="282">
        <f>VLOOKUP($D105,result!$A$2:$AY$212,U$5,FALSE)</f>
        <v>1.33942007E-3</v>
      </c>
      <c r="V105" s="57">
        <f>VLOOKUP($D105,result!$A$2:$AY$212,V$5,FALSE)</f>
        <v>8.9329091199999997E-4</v>
      </c>
      <c r="W105" s="282">
        <f>VLOOKUP($D105,result!$A$2:$AY$212,W$5,FALSE)</f>
        <v>5.9575682899999996E-4</v>
      </c>
      <c r="AG105" s="20"/>
      <c r="AH105" s="36"/>
      <c r="AI105" s="36"/>
      <c r="AJ105" s="36"/>
      <c r="AK105" s="36"/>
      <c r="AL105" s="36"/>
    </row>
    <row r="106" spans="3:38" hidden="1" x14ac:dyDescent="0.25">
      <c r="C106" s="111" t="s">
        <v>37</v>
      </c>
      <c r="D106" s="157" t="s">
        <v>261</v>
      </c>
      <c r="E106" s="57">
        <f>VLOOKUP($D106,result!$A$2:$AY$212,E$5,FALSE)</f>
        <v>0.1730640393</v>
      </c>
      <c r="F106" s="57">
        <f>VLOOKUP($D106,result!$A$2:$AY$212,F$5,FALSE)</f>
        <v>3.6097962259999998</v>
      </c>
      <c r="G106" s="284">
        <f>VLOOKUP($D106,result!$A$2:$AY$212,G$5,FALSE)</f>
        <v>7.6604885999999999</v>
      </c>
      <c r="H106" s="57">
        <f>VLOOKUP($D106,result!$A$2:$AY$212,H$5,FALSE)</f>
        <v>9.9875296099999904</v>
      </c>
      <c r="I106" s="285">
        <f>VLOOKUP($D106,result!$A$2:$AY$212,I$5,FALSE)</f>
        <v>13.107065520000001</v>
      </c>
      <c r="J106" s="284">
        <f>VLOOKUP($D106,result!$A$2:$AY$212,J$5,FALSE)</f>
        <v>29.105186310000001</v>
      </c>
      <c r="K106" s="57">
        <f>VLOOKUP($D106,result!$A$2:$AY$212,K$5,FALSE)</f>
        <v>17.231151700000002</v>
      </c>
      <c r="L106" s="57">
        <f>VLOOKUP($D106,result!$A$2:$AY$212,L$5,FALSE)</f>
        <v>22.51116219</v>
      </c>
      <c r="M106" s="57">
        <f>VLOOKUP($D106,result!$A$2:$AY$212,M$5,FALSE)</f>
        <v>47.047412729999998</v>
      </c>
      <c r="N106" s="285">
        <f>VLOOKUP($D106,result!$A$2:$AY$212,N$5,FALSE)</f>
        <v>29.105186310000001</v>
      </c>
      <c r="O106" s="284">
        <f>VLOOKUP($D106,result!$A$2:$AY$212,O$5,FALSE)</f>
        <v>37.220005550000003</v>
      </c>
      <c r="P106" s="57">
        <f>VLOOKUP($D106,result!$A$2:$AY$212,P$5,FALSE)</f>
        <v>72.487235909999995</v>
      </c>
      <c r="Q106" s="57">
        <f>VLOOKUP($D106,result!$A$2:$AY$212,Q$5,FALSE)</f>
        <v>47.047412729999998</v>
      </c>
      <c r="R106" s="57">
        <f>VLOOKUP($D106,result!$A$2:$AY$212,R$5,FALSE)</f>
        <v>58.737907800000002</v>
      </c>
      <c r="S106" s="285">
        <f>VLOOKUP($D106,result!$A$2:$AY$212,S$5,FALSE)</f>
        <v>128.72265920000001</v>
      </c>
      <c r="T106" s="57">
        <f>VLOOKUP($D106,result!$A$2:$AY$212,T$5,FALSE)</f>
        <v>261.74665720000002</v>
      </c>
      <c r="U106" s="282">
        <f>VLOOKUP($D106,result!$A$2:$AY$212,U$5,FALSE)</f>
        <v>414.6728392</v>
      </c>
      <c r="V106" s="57">
        <f>VLOOKUP($D106,result!$A$2:$AY$212,V$5,FALSE)</f>
        <v>546.43619699999999</v>
      </c>
      <c r="W106" s="282">
        <f>VLOOKUP($D106,result!$A$2:$AY$212,W$5,FALSE)</f>
        <v>645.26056779999999</v>
      </c>
      <c r="AG106" s="20"/>
      <c r="AH106" s="36"/>
      <c r="AI106" s="36"/>
      <c r="AJ106" s="36"/>
      <c r="AK106" s="36"/>
      <c r="AL106" s="36"/>
    </row>
    <row r="107" spans="3:38" x14ac:dyDescent="0.25">
      <c r="C107" s="145" t="s">
        <v>247</v>
      </c>
      <c r="D107" s="146" t="s">
        <v>262</v>
      </c>
      <c r="E107" s="155">
        <f>VLOOKUP($D107,result!$A$2:$AY$212,E$5,FALSE)</f>
        <v>30505.19284</v>
      </c>
      <c r="F107" s="155">
        <f>VLOOKUP($D107,result!$A$2:$AY$212,F$5,FALSE)</f>
        <v>31925.25059</v>
      </c>
      <c r="G107" s="321">
        <f>VLOOKUP($D107,result!$A$2:$AY$212,G$5,FALSE)</f>
        <v>32005.596140000001</v>
      </c>
      <c r="H107" s="155">
        <f>VLOOKUP($D107,result!$A$2:$AY$212,H$5,FALSE)</f>
        <v>32086.057639999999</v>
      </c>
      <c r="I107" s="322">
        <f>VLOOKUP($D107,result!$A$2:$AY$212,I$5,FALSE)</f>
        <v>32121.893650000002</v>
      </c>
      <c r="J107" s="321">
        <f>VLOOKUP($D107,result!$A$2:$AY$212,J$5,FALSE)</f>
        <v>32143.400710000002</v>
      </c>
      <c r="K107" s="155">
        <f>VLOOKUP($D107,result!$A$2:$AY$212,K$5,FALSE)</f>
        <v>32155.398069999999</v>
      </c>
      <c r="L107" s="155">
        <f>VLOOKUP($D107,result!$A$2:$AY$212,L$5,FALSE)</f>
        <v>32170.53559</v>
      </c>
      <c r="M107" s="155">
        <f>VLOOKUP($D107,result!$A$2:$AY$212,M$5,FALSE)</f>
        <v>31944.02939</v>
      </c>
      <c r="N107" s="322">
        <f>VLOOKUP($D107,result!$A$2:$AY$212,N$5,FALSE)</f>
        <v>32143.400710000002</v>
      </c>
      <c r="O107" s="321">
        <f>VLOOKUP($D107,result!$A$2:$AY$212,O$5,FALSE)</f>
        <v>32070.586729999999</v>
      </c>
      <c r="P107" s="155">
        <f>VLOOKUP($D107,result!$A$2:$AY$212,P$5,FALSE)</f>
        <v>31466.427230000001</v>
      </c>
      <c r="Q107" s="155">
        <f>VLOOKUP($D107,result!$A$2:$AY$212,Q$5,FALSE)</f>
        <v>31944.02939</v>
      </c>
      <c r="R107" s="155">
        <f>VLOOKUP($D107,result!$A$2:$AY$212,R$5,FALSE)</f>
        <v>31747.304680000001</v>
      </c>
      <c r="S107" s="322">
        <f>VLOOKUP($D107,result!$A$2:$AY$212,S$5,FALSE)</f>
        <v>30066.048999999999</v>
      </c>
      <c r="T107" s="155">
        <f>VLOOKUP($D107,result!$A$2:$AY$212,T$5,FALSE)</f>
        <v>25850.228139999999</v>
      </c>
      <c r="U107" s="312">
        <f>VLOOKUP($D107,result!$A$2:$AY$212,U$5,FALSE)</f>
        <v>20632.110240000002</v>
      </c>
      <c r="V107" s="155">
        <f>VLOOKUP($D107,result!$A$2:$AY$212,V$5,FALSE)</f>
        <v>15650.448329999999</v>
      </c>
      <c r="W107" s="312">
        <f>VLOOKUP($D107,result!$A$2:$AY$212,W$5,FALSE)</f>
        <v>11579.75057</v>
      </c>
      <c r="X107" s="35"/>
      <c r="AG107" s="20"/>
      <c r="AH107" s="36"/>
      <c r="AI107" s="36"/>
      <c r="AJ107" s="36"/>
      <c r="AK107" s="36"/>
      <c r="AL107" s="36"/>
    </row>
    <row r="108" spans="3:38" x14ac:dyDescent="0.25">
      <c r="C108" s="111" t="s">
        <v>31</v>
      </c>
      <c r="D108" s="157" t="s">
        <v>248</v>
      </c>
      <c r="E108" s="149">
        <f>VLOOKUP($D108,result!$A$2:$AY$212,E$5,FALSE)</f>
        <v>14.301015359999999</v>
      </c>
      <c r="F108" s="149">
        <f>VLOOKUP($D108,result!$A$2:$AY$212,F$5,FALSE)</f>
        <v>552.3393638</v>
      </c>
      <c r="G108" s="323">
        <f>VLOOKUP($D108,result!$A$2:$AY$212,G$5,FALSE)</f>
        <v>777.09679619999997</v>
      </c>
      <c r="H108" s="149">
        <f>VLOOKUP($D108,result!$A$2:$AY$212,H$5,FALSE)</f>
        <v>872.87552679999999</v>
      </c>
      <c r="I108" s="324">
        <f>VLOOKUP($D108,result!$A$2:$AY$212,I$5,FALSE)</f>
        <v>978.09426870000004</v>
      </c>
      <c r="J108" s="323">
        <f>VLOOKUP($D108,result!$A$2:$AY$212,J$5,FALSE)</f>
        <v>1335.026623</v>
      </c>
      <c r="K108" s="149">
        <f>VLOOKUP($D108,result!$A$2:$AY$212,K$5,FALSE)</f>
        <v>1091.165859</v>
      </c>
      <c r="L108" s="149">
        <f>VLOOKUP($D108,result!$A$2:$AY$212,L$5,FALSE)</f>
        <v>1210.5776060000001</v>
      </c>
      <c r="M108" s="149">
        <f>VLOOKUP($D108,result!$A$2:$AY$212,M$5,FALSE)</f>
        <v>1589.168349</v>
      </c>
      <c r="N108" s="324">
        <f>VLOOKUP($D108,result!$A$2:$AY$212,N$5,FALSE)</f>
        <v>1335.026623</v>
      </c>
      <c r="O108" s="323">
        <f>VLOOKUP($D108,result!$A$2:$AY$212,O$5,FALSE)</f>
        <v>1462.1522460000001</v>
      </c>
      <c r="P108" s="149">
        <f>VLOOKUP($D108,result!$A$2:$AY$212,P$5,FALSE)</f>
        <v>1834.029667</v>
      </c>
      <c r="Q108" s="149">
        <f>VLOOKUP($D108,result!$A$2:$AY$212,Q$5,FALSE)</f>
        <v>1589.168349</v>
      </c>
      <c r="R108" s="149">
        <f>VLOOKUP($D108,result!$A$2:$AY$212,R$5,FALSE)</f>
        <v>1714.1825859999999</v>
      </c>
      <c r="S108" s="324">
        <f>VLOOKUP($D108,result!$A$2:$AY$212,S$5,FALSE)</f>
        <v>2136.4572629999998</v>
      </c>
      <c r="T108" s="149">
        <f>VLOOKUP($D108,result!$A$2:$AY$212,T$5,FALSE)</f>
        <v>2267.4100960000001</v>
      </c>
      <c r="U108" s="313">
        <f>VLOOKUP($D108,result!$A$2:$AY$212,U$5,FALSE)</f>
        <v>2053.0805479999999</v>
      </c>
      <c r="V108" s="149">
        <f>VLOOKUP($D108,result!$A$2:$AY$212,V$5,FALSE)</f>
        <v>1691.9366259999999</v>
      </c>
      <c r="W108" s="313">
        <f>VLOOKUP($D108,result!$A$2:$AY$212,W$5,FALSE)</f>
        <v>1333.5984820000001</v>
      </c>
      <c r="AG108" s="28" t="s">
        <v>37</v>
      </c>
      <c r="AH108" s="37">
        <v>1.4999999999999999E-2</v>
      </c>
      <c r="AI108" s="37">
        <v>3.3213337799999997E-5</v>
      </c>
      <c r="AJ108" s="37">
        <v>1.03791681E-6</v>
      </c>
      <c r="AK108" s="37">
        <v>3.2434900199999997E-8</v>
      </c>
      <c r="AL108" s="37">
        <v>0</v>
      </c>
    </row>
    <row r="109" spans="3:38" x14ac:dyDescent="0.25">
      <c r="C109" s="111" t="s">
        <v>32</v>
      </c>
      <c r="D109" s="157" t="s">
        <v>249</v>
      </c>
      <c r="E109" s="149">
        <f>VLOOKUP($D109,result!$A$2:$AY$212,E$5,FALSE)</f>
        <v>1547.1713669999999</v>
      </c>
      <c r="F109" s="149">
        <f>VLOOKUP($D109,result!$A$2:$AY$212,F$5,FALSE)</f>
        <v>3995.9941789999998</v>
      </c>
      <c r="G109" s="323">
        <f>VLOOKUP($D109,result!$A$2:$AY$212,G$5,FALSE)</f>
        <v>4493.5379039999998</v>
      </c>
      <c r="H109" s="149">
        <f>VLOOKUP($D109,result!$A$2:$AY$212,H$5,FALSE)</f>
        <v>4649.0079830000004</v>
      </c>
      <c r="I109" s="324">
        <f>VLOOKUP($D109,result!$A$2:$AY$212,I$5,FALSE)</f>
        <v>4786.8388100000002</v>
      </c>
      <c r="J109" s="323">
        <f>VLOOKUP($D109,result!$A$2:$AY$212,J$5,FALSE)</f>
        <v>5139.4852430000001</v>
      </c>
      <c r="K109" s="149">
        <f>VLOOKUP($D109,result!$A$2:$AY$212,K$5,FALSE)</f>
        <v>4916.814206</v>
      </c>
      <c r="L109" s="149">
        <f>VLOOKUP($D109,result!$A$2:$AY$212,L$5,FALSE)</f>
        <v>5035.9361829999998</v>
      </c>
      <c r="M109" s="149">
        <f>VLOOKUP($D109,result!$A$2:$AY$212,M$5,FALSE)</f>
        <v>5297.229456</v>
      </c>
      <c r="N109" s="324">
        <f>VLOOKUP($D109,result!$A$2:$AY$212,N$5,FALSE)</f>
        <v>5139.4852430000001</v>
      </c>
      <c r="O109" s="323">
        <f>VLOOKUP($D109,result!$A$2:$AY$212,O$5,FALSE)</f>
        <v>5227.0890259999996</v>
      </c>
      <c r="P109" s="149">
        <f>VLOOKUP($D109,result!$A$2:$AY$212,P$5,FALSE)</f>
        <v>5373.9131550000002</v>
      </c>
      <c r="Q109" s="149">
        <f>VLOOKUP($D109,result!$A$2:$AY$212,Q$5,FALSE)</f>
        <v>5297.229456</v>
      </c>
      <c r="R109" s="149">
        <f>VLOOKUP($D109,result!$A$2:$AY$212,R$5,FALSE)</f>
        <v>5347.1054830000003</v>
      </c>
      <c r="S109" s="324">
        <f>VLOOKUP($D109,result!$A$2:$AY$212,S$5,FALSE)</f>
        <v>5305.5864009999996</v>
      </c>
      <c r="T109" s="149">
        <f>VLOOKUP($D109,result!$A$2:$AY$212,T$5,FALSE)</f>
        <v>4723.7736420000001</v>
      </c>
      <c r="U109" s="313">
        <f>VLOOKUP($D109,result!$A$2:$AY$212,U$5,FALSE)</f>
        <v>3856.310387</v>
      </c>
      <c r="V109" s="149">
        <f>VLOOKUP($D109,result!$A$2:$AY$212,V$5,FALSE)</f>
        <v>2974.1510229999999</v>
      </c>
      <c r="W109" s="313">
        <f>VLOOKUP($D109,result!$A$2:$AY$212,W$5,FALSE)</f>
        <v>2232.6107019999999</v>
      </c>
    </row>
    <row r="110" spans="3:38" x14ac:dyDescent="0.25">
      <c r="C110" s="111" t="s">
        <v>33</v>
      </c>
      <c r="D110" s="157" t="s">
        <v>250</v>
      </c>
      <c r="E110" s="149">
        <f>VLOOKUP($D110,result!$A$2:$AY$212,E$5,FALSE)</f>
        <v>3662.0526359999999</v>
      </c>
      <c r="F110" s="149">
        <f>VLOOKUP($D110,result!$A$2:$AY$212,F$5,FALSE)</f>
        <v>6641.2641919999996</v>
      </c>
      <c r="G110" s="323">
        <f>VLOOKUP($D110,result!$A$2:$AY$212,G$5,FALSE)</f>
        <v>7194.1915710000003</v>
      </c>
      <c r="H110" s="149">
        <f>VLOOKUP($D110,result!$A$2:$AY$212,H$5,FALSE)</f>
        <v>7362.1446749999996</v>
      </c>
      <c r="I110" s="324">
        <f>VLOOKUP($D110,result!$A$2:$AY$212,I$5,FALSE)</f>
        <v>7502.6629860000003</v>
      </c>
      <c r="J110" s="323">
        <f>VLOOKUP($D110,result!$A$2:$AY$212,J$5,FALSE)</f>
        <v>7824.7517079999998</v>
      </c>
      <c r="K110" s="149">
        <f>VLOOKUP($D110,result!$A$2:$AY$212,K$5,FALSE)</f>
        <v>7629.550287</v>
      </c>
      <c r="L110" s="149">
        <f>VLOOKUP($D110,result!$A$2:$AY$212,L$5,FALSE)</f>
        <v>7738.9981170000001</v>
      </c>
      <c r="M110" s="149">
        <f>VLOOKUP($D110,result!$A$2:$AY$212,M$5,FALSE)</f>
        <v>7924.2328440000001</v>
      </c>
      <c r="N110" s="324">
        <f>VLOOKUP($D110,result!$A$2:$AY$212,N$5,FALSE)</f>
        <v>7824.7517079999998</v>
      </c>
      <c r="O110" s="323">
        <f>VLOOKUP($D110,result!$A$2:$AY$212,O$5,FALSE)</f>
        <v>7886.9078909999998</v>
      </c>
      <c r="P110" s="149">
        <f>VLOOKUP($D110,result!$A$2:$AY$212,P$5,FALSE)</f>
        <v>7909.6554420000002</v>
      </c>
      <c r="Q110" s="149">
        <f>VLOOKUP($D110,result!$A$2:$AY$212,Q$5,FALSE)</f>
        <v>7924.2328440000001</v>
      </c>
      <c r="R110" s="149">
        <f>VLOOKUP($D110,result!$A$2:$AY$212,R$5,FALSE)</f>
        <v>7932.7993720000004</v>
      </c>
      <c r="S110" s="324">
        <f>VLOOKUP($D110,result!$A$2:$AY$212,S$5,FALSE)</f>
        <v>7645.2424250000004</v>
      </c>
      <c r="T110" s="149">
        <f>VLOOKUP($D110,result!$A$2:$AY$212,T$5,FALSE)</f>
        <v>6624.6750050000001</v>
      </c>
      <c r="U110" s="313">
        <f>VLOOKUP($D110,result!$A$2:$AY$212,U$5,FALSE)</f>
        <v>5295.6344479999998</v>
      </c>
      <c r="V110" s="149">
        <f>VLOOKUP($D110,result!$A$2:$AY$212,V$5,FALSE)</f>
        <v>4013.0684999999999</v>
      </c>
      <c r="W110" s="313">
        <f>VLOOKUP($D110,result!$A$2:$AY$212,W$5,FALSE)</f>
        <v>2962.7446930000001</v>
      </c>
    </row>
    <row r="111" spans="3:38" x14ac:dyDescent="0.25">
      <c r="C111" s="111" t="s">
        <v>34</v>
      </c>
      <c r="D111" s="157" t="s">
        <v>251</v>
      </c>
      <c r="E111" s="149">
        <f>VLOOKUP($D111,result!$A$2:$AY$212,E$5,FALSE)</f>
        <v>5126.8649009999999</v>
      </c>
      <c r="F111" s="149">
        <f>VLOOKUP($D111,result!$A$2:$AY$212,F$5,FALSE)</f>
        <v>7182.0448939999997</v>
      </c>
      <c r="G111" s="323">
        <f>VLOOKUP($D111,result!$A$2:$AY$212,G$5,FALSE)</f>
        <v>7512.5845790000003</v>
      </c>
      <c r="H111" s="149">
        <f>VLOOKUP($D111,result!$A$2:$AY$212,H$5,FALSE)</f>
        <v>7612.2057539999996</v>
      </c>
      <c r="I111" s="324">
        <f>VLOOKUP($D111,result!$A$2:$AY$212,I$5,FALSE)</f>
        <v>7687.4992389999998</v>
      </c>
      <c r="J111" s="323">
        <f>VLOOKUP($D111,result!$A$2:$AY$212,J$5,FALSE)</f>
        <v>7828.7190380000002</v>
      </c>
      <c r="K111" s="149">
        <f>VLOOKUP($D111,result!$A$2:$AY$212,K$5,FALSE)</f>
        <v>7751.4257360000001</v>
      </c>
      <c r="L111" s="149">
        <f>VLOOKUP($D111,result!$A$2:$AY$212,L$5,FALSE)</f>
        <v>7800.4490429999996</v>
      </c>
      <c r="M111" s="149">
        <f>VLOOKUP($D111,result!$A$2:$AY$212,M$5,FALSE)</f>
        <v>7822.9633450000001</v>
      </c>
      <c r="N111" s="324">
        <f>VLOOKUP($D111,result!$A$2:$AY$212,N$5,FALSE)</f>
        <v>7828.7190380000002</v>
      </c>
      <c r="O111" s="323">
        <f>VLOOKUP($D111,result!$A$2:$AY$212,O$5,FALSE)</f>
        <v>7836.5138569999999</v>
      </c>
      <c r="P111" s="149">
        <f>VLOOKUP($D111,result!$A$2:$AY$212,P$5,FALSE)</f>
        <v>7718.2795980000001</v>
      </c>
      <c r="Q111" s="149">
        <f>VLOOKUP($D111,result!$A$2:$AY$212,Q$5,FALSE)</f>
        <v>7822.9633450000001</v>
      </c>
      <c r="R111" s="149">
        <f>VLOOKUP($D111,result!$A$2:$AY$212,R$5,FALSE)</f>
        <v>7784.3662770000001</v>
      </c>
      <c r="S111" s="324">
        <f>VLOOKUP($D111,result!$A$2:$AY$212,S$5,FALSE)</f>
        <v>7353.6030920000003</v>
      </c>
      <c r="T111" s="149">
        <f>VLOOKUP($D111,result!$A$2:$AY$212,T$5,FALSE)</f>
        <v>6265.7328520000001</v>
      </c>
      <c r="U111" s="313">
        <f>VLOOKUP($D111,result!$A$2:$AY$212,U$5,FALSE)</f>
        <v>4951.8515600000001</v>
      </c>
      <c r="V111" s="149">
        <f>VLOOKUP($D111,result!$A$2:$AY$212,V$5,FALSE)</f>
        <v>3721.2042940000001</v>
      </c>
      <c r="W111" s="313">
        <f>VLOOKUP($D111,result!$A$2:$AY$212,W$5,FALSE)</f>
        <v>2727.8454700000002</v>
      </c>
    </row>
    <row r="112" spans="3:38" x14ac:dyDescent="0.25">
      <c r="C112" s="111" t="s">
        <v>35</v>
      </c>
      <c r="D112" s="157" t="s">
        <v>252</v>
      </c>
      <c r="E112" s="149">
        <f>VLOOKUP($D112,result!$A$2:$AY$212,E$5,FALSE)</f>
        <v>13309.29652</v>
      </c>
      <c r="F112" s="149">
        <f>VLOOKUP($D112,result!$A$2:$AY$212,F$5,FALSE)</f>
        <v>9249.3111129999998</v>
      </c>
      <c r="G112" s="323">
        <f>VLOOKUP($D112,result!$A$2:$AY$212,G$5,FALSE)</f>
        <v>8319.7192350000005</v>
      </c>
      <c r="H112" s="149">
        <f>VLOOKUP($D112,result!$A$2:$AY$212,H$5,FALSE)</f>
        <v>8055.301907</v>
      </c>
      <c r="I112" s="324">
        <f>VLOOKUP($D112,result!$A$2:$AY$212,I$5,FALSE)</f>
        <v>7799.1623470000004</v>
      </c>
      <c r="J112" s="323">
        <f>VLOOKUP($D112,result!$A$2:$AY$212,J$5,FALSE)</f>
        <v>7099.974733</v>
      </c>
      <c r="K112" s="149">
        <f>VLOOKUP($D112,result!$A$2:$AY$212,K$5,FALSE)</f>
        <v>7556.9080709999998</v>
      </c>
      <c r="L112" s="149">
        <f>VLOOKUP($D112,result!$A$2:$AY$212,L$5,FALSE)</f>
        <v>7325.3197270000001</v>
      </c>
      <c r="M112" s="149">
        <f>VLOOKUP($D112,result!$A$2:$AY$212,M$5,FALSE)</f>
        <v>6664.1913379999996</v>
      </c>
      <c r="N112" s="324">
        <f>VLOOKUP($D112,result!$A$2:$AY$212,N$5,FALSE)</f>
        <v>7099.974733</v>
      </c>
      <c r="O112" s="323">
        <f>VLOOKUP($D112,result!$A$2:$AY$212,O$5,FALSE)</f>
        <v>6880.0342769999997</v>
      </c>
      <c r="P112" s="149">
        <f>VLOOKUP($D112,result!$A$2:$AY$212,P$5,FALSE)</f>
        <v>6233.5512760000001</v>
      </c>
      <c r="Q112" s="149">
        <f>VLOOKUP($D112,result!$A$2:$AY$212,Q$5,FALSE)</f>
        <v>6664.1913379999996</v>
      </c>
      <c r="R112" s="149">
        <f>VLOOKUP($D112,result!$A$2:$AY$212,R$5,FALSE)</f>
        <v>6449.3743270000004</v>
      </c>
      <c r="S112" s="324">
        <f>VLOOKUP($D112,result!$A$2:$AY$212,S$5,FALSE)</f>
        <v>5572.7141890000003</v>
      </c>
      <c r="T112" s="149">
        <f>VLOOKUP($D112,result!$A$2:$AY$212,T$5,FALSE)</f>
        <v>4424.7858770000003</v>
      </c>
      <c r="U112" s="313">
        <f>VLOOKUP($D112,result!$A$2:$AY$212,U$5,FALSE)</f>
        <v>3348.6534769999998</v>
      </c>
      <c r="V112" s="149">
        <f>VLOOKUP($D112,result!$A$2:$AY$212,V$5,FALSE)</f>
        <v>2446.881359</v>
      </c>
      <c r="W112" s="313">
        <f>VLOOKUP($D112,result!$A$2:$AY$212,W$5,FALSE)</f>
        <v>1756.836718</v>
      </c>
    </row>
    <row r="113" spans="2:38" ht="23.25" x14ac:dyDescent="0.35">
      <c r="B113" s="1"/>
      <c r="C113" s="111" t="s">
        <v>36</v>
      </c>
      <c r="D113" s="157" t="s">
        <v>253</v>
      </c>
      <c r="E113" s="149">
        <f>VLOOKUP($D113,result!$A$2:$AY$212,E$5,FALSE)</f>
        <v>4694.5509089999996</v>
      </c>
      <c r="F113" s="149">
        <f>VLOOKUP($D113,result!$A$2:$AY$212,F$5,FALSE)</f>
        <v>3098.6757769999999</v>
      </c>
      <c r="G113" s="323">
        <f>VLOOKUP($D113,result!$A$2:$AY$212,G$5,FALSE)</f>
        <v>2714.1127940000001</v>
      </c>
      <c r="H113" s="149">
        <f>VLOOKUP($D113,result!$A$2:$AY$212,H$5,FALSE)</f>
        <v>2601.9410050000001</v>
      </c>
      <c r="I113" s="324">
        <f>VLOOKUP($D113,result!$A$2:$AY$212,I$5,FALSE)</f>
        <v>2493.5645599999998</v>
      </c>
      <c r="J113" s="323">
        <f>VLOOKUP($D113,result!$A$2:$AY$212,J$5,FALSE)</f>
        <v>2196.8849690000002</v>
      </c>
      <c r="K113" s="149">
        <f>VLOOKUP($D113,result!$A$2:$AY$212,K$5,FALSE)</f>
        <v>2390.478807</v>
      </c>
      <c r="L113" s="149">
        <f>VLOOKUP($D113,result!$A$2:$AY$212,L$5,FALSE)</f>
        <v>2291.94373</v>
      </c>
      <c r="M113" s="149">
        <f>VLOOKUP($D113,result!$A$2:$AY$212,M$5,FALSE)</f>
        <v>2016.627751</v>
      </c>
      <c r="N113" s="324">
        <f>VLOOKUP($D113,result!$A$2:$AY$212,N$5,FALSE)</f>
        <v>2196.8849690000002</v>
      </c>
      <c r="O113" s="323">
        <f>VLOOKUP($D113,result!$A$2:$AY$212,O$5,FALSE)</f>
        <v>2105.1885189999998</v>
      </c>
      <c r="P113" s="149">
        <f>VLOOKUP($D113,result!$A$2:$AY$212,P$5,FALSE)</f>
        <v>1846.087002</v>
      </c>
      <c r="Q113" s="149">
        <f>VLOOKUP($D113,result!$A$2:$AY$212,Q$5,FALSE)</f>
        <v>2016.627751</v>
      </c>
      <c r="R113" s="149">
        <f>VLOOKUP($D113,result!$A$2:$AY$212,R$5,FALSE)</f>
        <v>1930.4048580000001</v>
      </c>
      <c r="S113" s="324">
        <f>VLOOKUP($D113,result!$A$2:$AY$212,S$5,FALSE)</f>
        <v>1602.979634</v>
      </c>
      <c r="T113" s="149">
        <f>VLOOKUP($D113,result!$A$2:$AY$212,T$5,FALSE)</f>
        <v>1226.928097</v>
      </c>
      <c r="U113" s="313">
        <f>VLOOKUP($D113,result!$A$2:$AY$212,U$5,FALSE)</f>
        <v>905.83356979999996</v>
      </c>
      <c r="V113" s="149">
        <f>VLOOKUP($D113,result!$A$2:$AY$212,V$5,FALSE)</f>
        <v>650.97384490000002</v>
      </c>
      <c r="W113" s="313">
        <f>VLOOKUP($D113,result!$A$2:$AY$212,W$5,FALSE)</f>
        <v>461.63480170000003</v>
      </c>
      <c r="AF113" s="1" t="s">
        <v>51</v>
      </c>
      <c r="AG113" s="16"/>
    </row>
    <row r="114" spans="2:38" x14ac:dyDescent="0.25">
      <c r="C114" s="158" t="s">
        <v>37</v>
      </c>
      <c r="D114" s="163" t="s">
        <v>254</v>
      </c>
      <c r="E114" s="150">
        <f>VLOOKUP($D114,result!$A$2:$AY$212,E$5,FALSE)</f>
        <v>2150.9554880000001</v>
      </c>
      <c r="F114" s="150">
        <f>VLOOKUP($D114,result!$A$2:$AY$212,F$5,FALSE)</f>
        <v>1205.6210679999999</v>
      </c>
      <c r="G114" s="325">
        <f>VLOOKUP($D114,result!$A$2:$AY$212,G$5,FALSE)</f>
        <v>994.35325609999995</v>
      </c>
      <c r="H114" s="150">
        <f>VLOOKUP($D114,result!$A$2:$AY$212,H$5,FALSE)</f>
        <v>932.58078639999997</v>
      </c>
      <c r="I114" s="326">
        <f>VLOOKUP($D114,result!$A$2:$AY$212,I$5,FALSE)</f>
        <v>874.07144479999999</v>
      </c>
      <c r="J114" s="325">
        <f>VLOOKUP($D114,result!$A$2:$AY$212,J$5,FALSE)</f>
        <v>718.55839030000004</v>
      </c>
      <c r="K114" s="150">
        <f>VLOOKUP($D114,result!$A$2:$AY$212,K$5,FALSE)</f>
        <v>819.05509989999996</v>
      </c>
      <c r="L114" s="150">
        <f>VLOOKUP($D114,result!$A$2:$AY$212,L$5,FALSE)</f>
        <v>767.31117959999995</v>
      </c>
      <c r="M114" s="150">
        <f>VLOOKUP($D114,result!$A$2:$AY$212,M$5,FALSE)</f>
        <v>629.61630609999997</v>
      </c>
      <c r="N114" s="326">
        <f>VLOOKUP($D114,result!$A$2:$AY$212,N$5,FALSE)</f>
        <v>718.55839030000004</v>
      </c>
      <c r="O114" s="325">
        <f>VLOOKUP($D114,result!$A$2:$AY$212,O$5,FALSE)</f>
        <v>672.70090960000005</v>
      </c>
      <c r="P114" s="150">
        <f>VLOOKUP($D114,result!$A$2:$AY$212,P$5,FALSE)</f>
        <v>550.91108810000003</v>
      </c>
      <c r="Q114" s="150">
        <f>VLOOKUP($D114,result!$A$2:$AY$212,Q$5,FALSE)</f>
        <v>629.61630609999997</v>
      </c>
      <c r="R114" s="150">
        <f>VLOOKUP($D114,result!$A$2:$AY$212,R$5,FALSE)</f>
        <v>589.07177650000006</v>
      </c>
      <c r="S114" s="326">
        <f>VLOOKUP($D114,result!$A$2:$AY$212,S$5,FALSE)</f>
        <v>449.46599140000001</v>
      </c>
      <c r="T114" s="150">
        <f>VLOOKUP($D114,result!$A$2:$AY$212,T$5,FALSE)</f>
        <v>316.92257419999999</v>
      </c>
      <c r="U114" s="314">
        <f>VLOOKUP($D114,result!$A$2:$AY$212,U$5,FALSE)</f>
        <v>220.74625309999999</v>
      </c>
      <c r="V114" s="150">
        <f>VLOOKUP($D114,result!$A$2:$AY$212,V$5,FALSE)</f>
        <v>152.23267770000001</v>
      </c>
      <c r="W114" s="314">
        <f>VLOOKUP($D114,result!$A$2:$AY$212,W$5,FALSE)</f>
        <v>104.47970530000001</v>
      </c>
    </row>
    <row r="115" spans="2:38" x14ac:dyDescent="0.25">
      <c r="W115" s="226"/>
      <c r="AG115" s="17"/>
      <c r="AH115" s="56">
        <v>2006</v>
      </c>
      <c r="AI115" s="56">
        <v>2015</v>
      </c>
      <c r="AJ115" s="56">
        <v>2020</v>
      </c>
      <c r="AK115" s="56">
        <v>2025</v>
      </c>
      <c r="AL115" s="56">
        <v>2030</v>
      </c>
    </row>
    <row r="116" spans="2:38" x14ac:dyDescent="0.25">
      <c r="AG116" s="19" t="s">
        <v>49</v>
      </c>
      <c r="AH116" s="42">
        <v>2393165780</v>
      </c>
      <c r="AI116" s="42">
        <v>2519571737</v>
      </c>
      <c r="AJ116" s="42">
        <v>2681781043</v>
      </c>
      <c r="AK116" s="42">
        <v>2844004536</v>
      </c>
      <c r="AL116" s="42">
        <v>3006240148</v>
      </c>
    </row>
    <row r="117" spans="2:38" x14ac:dyDescent="0.25">
      <c r="C117" s="17"/>
      <c r="D117" s="17"/>
      <c r="E117" s="56">
        <v>2006</v>
      </c>
      <c r="F117" s="56">
        <v>2015</v>
      </c>
      <c r="G117" s="52">
        <v>2018</v>
      </c>
      <c r="H117" s="5">
        <v>2019</v>
      </c>
      <c r="I117" s="269">
        <v>2020</v>
      </c>
      <c r="J117" s="52">
        <v>2021</v>
      </c>
      <c r="K117" s="5">
        <v>2022</v>
      </c>
      <c r="L117" s="5">
        <v>2023</v>
      </c>
      <c r="M117" s="5">
        <v>2024</v>
      </c>
      <c r="N117" s="269">
        <v>2025</v>
      </c>
      <c r="O117" s="52">
        <v>2026</v>
      </c>
      <c r="P117" s="5">
        <v>2027</v>
      </c>
      <c r="Q117" s="5">
        <v>2028</v>
      </c>
      <c r="R117" s="5">
        <v>2029</v>
      </c>
      <c r="S117" s="269">
        <v>2030</v>
      </c>
      <c r="T117" s="231">
        <v>2035</v>
      </c>
      <c r="U117" s="231">
        <v>2040</v>
      </c>
      <c r="V117" s="231">
        <v>2045</v>
      </c>
      <c r="W117" s="231">
        <v>2050</v>
      </c>
      <c r="AG117" s="106"/>
      <c r="AH117" s="143"/>
      <c r="AI117" s="143"/>
      <c r="AJ117" s="143"/>
      <c r="AK117" s="143"/>
      <c r="AL117" s="143"/>
    </row>
    <row r="118" spans="2:38" x14ac:dyDescent="0.25">
      <c r="C118" s="156" t="s">
        <v>590</v>
      </c>
      <c r="D118" s="156" t="s">
        <v>263</v>
      </c>
      <c r="E118" s="147">
        <f>VLOOKUP($D118,result!$A$2:$AY$212,E$5,FALSE)</f>
        <v>2373</v>
      </c>
      <c r="F118" s="147">
        <f>VLOOKUP($D118,result!$A$2:$AY$212,F$5,FALSE)</f>
        <v>2270.6972580000001</v>
      </c>
      <c r="G118" s="288">
        <f>VLOOKUP($D118,result!$A$2:$AY$212,G$5,FALSE)</f>
        <v>2663.5091470000002</v>
      </c>
      <c r="H118" s="147">
        <f>VLOOKUP($D118,result!$A$2:$AY$212,H$5,FALSE)</f>
        <v>2655.4975760000002</v>
      </c>
      <c r="I118" s="289">
        <f>VLOOKUP($D118,result!$A$2:$AY$212,I$5,FALSE)</f>
        <v>2647.7998859999998</v>
      </c>
      <c r="J118" s="288">
        <f>VLOOKUP($D118,result!$A$2:$AY$212,J$5,FALSE)</f>
        <v>2739.5519720000002</v>
      </c>
      <c r="K118" s="147">
        <f>VLOOKUP($D118,result!$A$2:$AY$212,K$5,FALSE)</f>
        <v>2688.5149200000001</v>
      </c>
      <c r="L118" s="147">
        <f>VLOOKUP($D118,result!$A$2:$AY$212,L$5,FALSE)</f>
        <v>2721.8186580000001</v>
      </c>
      <c r="M118" s="147">
        <f>VLOOKUP($D118,result!$A$2:$AY$212,M$5,FALSE)</f>
        <v>2786.541909</v>
      </c>
      <c r="N118" s="289">
        <f>VLOOKUP($D118,result!$A$2:$AY$212,N$5,FALSE)</f>
        <v>2739.5519720000002</v>
      </c>
      <c r="O118" s="288">
        <f>VLOOKUP($D118,result!$A$2:$AY$212,O$5,FALSE)</f>
        <v>2762.634853</v>
      </c>
      <c r="P118" s="147">
        <f>VLOOKUP($D118,result!$A$2:$AY$212,P$5,FALSE)</f>
        <v>2814.8170270000001</v>
      </c>
      <c r="Q118" s="147">
        <f>VLOOKUP($D118,result!$A$2:$AY$212,Q$5,FALSE)</f>
        <v>2786.541909</v>
      </c>
      <c r="R118" s="147">
        <f>VLOOKUP($D118,result!$A$2:$AY$212,R$5,FALSE)</f>
        <v>2803.262612</v>
      </c>
      <c r="S118" s="289">
        <f>VLOOKUP($D118,result!$A$2:$AY$212,S$5,FALSE)</f>
        <v>2880.2185899999999</v>
      </c>
      <c r="T118" s="302">
        <f>VLOOKUP($D118,result!$A$2:$AY$212,T$5,FALSE)</f>
        <v>2879.6614939999999</v>
      </c>
      <c r="U118" s="302">
        <f>VLOOKUP($D118,result!$A$2:$AY$212,U$5,FALSE)</f>
        <v>2957.7311249999998</v>
      </c>
      <c r="V118" s="302">
        <f>VLOOKUP($D118,result!$A$2:$AY$212,V$5,FALSE)</f>
        <v>2839.5238650000001</v>
      </c>
      <c r="W118" s="302">
        <f>VLOOKUP($D118,result!$A$2:$AY$212,W$5,FALSE)</f>
        <v>2836.9665</v>
      </c>
      <c r="AG118" s="106"/>
      <c r="AH118" s="143"/>
      <c r="AI118" s="143"/>
      <c r="AJ118" s="143"/>
      <c r="AK118" s="143"/>
      <c r="AL118" s="143"/>
    </row>
    <row r="119" spans="2:38" x14ac:dyDescent="0.25">
      <c r="C119" s="148" t="s">
        <v>246</v>
      </c>
      <c r="D119" s="146" t="s">
        <v>272</v>
      </c>
      <c r="E119" s="167">
        <f>E77/E$76</f>
        <v>6.5422470712178681E-4</v>
      </c>
      <c r="F119" s="167">
        <f>F77/F$76</f>
        <v>1.1722922087573154E-2</v>
      </c>
      <c r="G119" s="290">
        <f t="shared" ref="G119" si="39">G77/G$76</f>
        <v>2.3578639870914624E-2</v>
      </c>
      <c r="H119" s="167">
        <f t="shared" ref="H119:W119" si="40">H77/H$76</f>
        <v>3.1756083470813906E-2</v>
      </c>
      <c r="I119" s="291">
        <f t="shared" si="40"/>
        <v>4.3430171331308838E-2</v>
      </c>
      <c r="J119" s="290">
        <f t="shared" si="40"/>
        <v>9.6053380658404963E-2</v>
      </c>
      <c r="K119" s="167">
        <f t="shared" si="40"/>
        <v>5.7746469526752706E-2</v>
      </c>
      <c r="L119" s="167">
        <f t="shared" si="40"/>
        <v>7.5065812999508069E-2</v>
      </c>
      <c r="M119" s="167">
        <f t="shared" si="40"/>
        <v>0.14976761704250396</v>
      </c>
      <c r="N119" s="291">
        <f t="shared" si="40"/>
        <v>9.6053380658404963E-2</v>
      </c>
      <c r="O119" s="290">
        <f t="shared" si="40"/>
        <v>0.12090518236142735</v>
      </c>
      <c r="P119" s="167">
        <f t="shared" si="40"/>
        <v>0.22207024673508202</v>
      </c>
      <c r="Q119" s="167">
        <f t="shared" si="40"/>
        <v>0.14976761704250396</v>
      </c>
      <c r="R119" s="167">
        <f t="shared" si="40"/>
        <v>0.18338297503751677</v>
      </c>
      <c r="S119" s="291">
        <f t="shared" si="40"/>
        <v>0.36953508830730797</v>
      </c>
      <c r="T119" s="303">
        <f t="shared" si="40"/>
        <v>0.6122503723696352</v>
      </c>
      <c r="U119" s="303">
        <f t="shared" si="40"/>
        <v>0.78658484685621999</v>
      </c>
      <c r="V119" s="303">
        <f t="shared" si="40"/>
        <v>0.87430876760741705</v>
      </c>
      <c r="W119" s="303">
        <f t="shared" si="40"/>
        <v>0.9214026883997396</v>
      </c>
      <c r="AG119" s="106"/>
      <c r="AH119" s="143"/>
      <c r="AI119" s="143"/>
      <c r="AJ119" s="143"/>
      <c r="AK119" s="143"/>
      <c r="AL119" s="143"/>
    </row>
    <row r="120" spans="2:38" hidden="1" x14ac:dyDescent="0.25">
      <c r="C120" s="111" t="s">
        <v>31</v>
      </c>
      <c r="D120" s="157" t="s">
        <v>273</v>
      </c>
      <c r="E120" s="164">
        <f t="shared" ref="E120:G120" si="41">E78/E$76</f>
        <v>1.948435554150864E-6</v>
      </c>
      <c r="F120" s="164">
        <f t="shared" si="41"/>
        <v>2.4878821670731057E-4</v>
      </c>
      <c r="G120" s="274">
        <f t="shared" si="41"/>
        <v>6.3495766511816672E-4</v>
      </c>
      <c r="H120" s="164">
        <f t="shared" ref="H120:W120" si="42">H78/H$76</f>
        <v>9.5306571916072415E-4</v>
      </c>
      <c r="I120" s="275">
        <f t="shared" si="42"/>
        <v>1.448907981031615E-3</v>
      </c>
      <c r="J120" s="274">
        <f t="shared" si="42"/>
        <v>4.2546246207881755E-3</v>
      </c>
      <c r="K120" s="164">
        <f t="shared" si="42"/>
        <v>2.1283698213584766E-3</v>
      </c>
      <c r="L120" s="164">
        <f t="shared" si="42"/>
        <v>3.0416406404103649E-3</v>
      </c>
      <c r="M120" s="164">
        <f t="shared" si="42"/>
        <v>7.7836643080611929E-3</v>
      </c>
      <c r="N120" s="275">
        <f t="shared" si="42"/>
        <v>4.2546246207881755E-3</v>
      </c>
      <c r="O120" s="274">
        <f t="shared" si="42"/>
        <v>5.818494587710177E-3</v>
      </c>
      <c r="P120" s="164">
        <f t="shared" si="42"/>
        <v>1.3547539290908232E-2</v>
      </c>
      <c r="Q120" s="164">
        <f t="shared" si="42"/>
        <v>7.7836643080611929E-3</v>
      </c>
      <c r="R120" s="164">
        <f t="shared" si="42"/>
        <v>1.0362437534625102E-2</v>
      </c>
      <c r="S120" s="275">
        <f t="shared" si="42"/>
        <v>2.7338296708931387E-2</v>
      </c>
      <c r="T120" s="280">
        <f t="shared" si="42"/>
        <v>5.6741153583657986E-2</v>
      </c>
      <c r="U120" s="280">
        <f t="shared" si="42"/>
        <v>8.7659648981784993E-2</v>
      </c>
      <c r="V120" s="280">
        <f t="shared" si="42"/>
        <v>0.11404924156184192</v>
      </c>
      <c r="W120" s="280">
        <f t="shared" si="42"/>
        <v>0.13795013391945235</v>
      </c>
      <c r="AG120" s="106"/>
      <c r="AH120" s="143"/>
      <c r="AI120" s="143"/>
      <c r="AJ120" s="143"/>
      <c r="AK120" s="143"/>
      <c r="AL120" s="143"/>
    </row>
    <row r="121" spans="2:38" hidden="1" x14ac:dyDescent="0.25">
      <c r="C121" s="111" t="s">
        <v>32</v>
      </c>
      <c r="D121" s="157" t="s">
        <v>274</v>
      </c>
      <c r="E121" s="164">
        <f t="shared" ref="E121:G121" si="43">E79/E$76</f>
        <v>4.4664138221660351E-6</v>
      </c>
      <c r="F121" s="164">
        <f t="shared" si="43"/>
        <v>2.0528051613122615E-4</v>
      </c>
      <c r="G121" s="274">
        <f t="shared" si="43"/>
        <v>4.8719045942138828E-4</v>
      </c>
      <c r="H121" s="164">
        <f t="shared" ref="H121:W121" si="44">H79/H$76</f>
        <v>7.0899224951881477E-4</v>
      </c>
      <c r="I121" s="275">
        <f t="shared" si="44"/>
        <v>1.0468150582887367E-3</v>
      </c>
      <c r="J121" s="274">
        <f t="shared" si="44"/>
        <v>2.8508464569475958E-3</v>
      </c>
      <c r="K121" s="164">
        <f t="shared" si="44"/>
        <v>1.4969998057514965E-3</v>
      </c>
      <c r="L121" s="164">
        <f t="shared" si="44"/>
        <v>2.0863276325589798E-3</v>
      </c>
      <c r="M121" s="164">
        <f t="shared" si="44"/>
        <v>5.0006886510458723E-3</v>
      </c>
      <c r="N121" s="275">
        <f t="shared" si="44"/>
        <v>2.8508464569475958E-3</v>
      </c>
      <c r="O121" s="274">
        <f t="shared" si="44"/>
        <v>3.814790209627461E-3</v>
      </c>
      <c r="P121" s="164">
        <f t="shared" si="44"/>
        <v>8.335739977034037E-3</v>
      </c>
      <c r="Q121" s="164">
        <f t="shared" si="44"/>
        <v>5.0006886510458723E-3</v>
      </c>
      <c r="R121" s="164">
        <f t="shared" si="44"/>
        <v>6.5103003093168639E-3</v>
      </c>
      <c r="S121" s="275">
        <f t="shared" si="44"/>
        <v>1.5919072465260354E-2</v>
      </c>
      <c r="T121" s="280">
        <f t="shared" si="44"/>
        <v>3.0742518380877444E-2</v>
      </c>
      <c r="U121" s="280">
        <f t="shared" si="44"/>
        <v>4.4343718937602895E-2</v>
      </c>
      <c r="V121" s="280">
        <f t="shared" si="44"/>
        <v>5.3872886291096551E-2</v>
      </c>
      <c r="W121" s="280">
        <f t="shared" si="44"/>
        <v>6.0753002758404083E-2</v>
      </c>
      <c r="AG121" s="106"/>
      <c r="AH121" s="143"/>
      <c r="AI121" s="143"/>
      <c r="AJ121" s="143"/>
      <c r="AK121" s="143"/>
      <c r="AL121" s="143"/>
    </row>
    <row r="122" spans="2:38" hidden="1" x14ac:dyDescent="0.25">
      <c r="C122" s="111" t="s">
        <v>33</v>
      </c>
      <c r="D122" s="157" t="s">
        <v>275</v>
      </c>
      <c r="E122" s="164">
        <f t="shared" ref="E122:G122" si="45">E80/E$76</f>
        <v>1.8285318289085547E-5</v>
      </c>
      <c r="F122" s="164">
        <f t="shared" si="45"/>
        <v>3.5115827602765355E-4</v>
      </c>
      <c r="G122" s="274">
        <f t="shared" si="45"/>
        <v>7.1375059745571053E-4</v>
      </c>
      <c r="H122" s="164">
        <f t="shared" ref="H122:W122" si="46">H80/H$76</f>
        <v>9.6479444724599517E-4</v>
      </c>
      <c r="I122" s="275">
        <f t="shared" si="46"/>
        <v>1.3226113179914231E-3</v>
      </c>
      <c r="J122" s="274">
        <f t="shared" si="46"/>
        <v>2.9153718895025215E-3</v>
      </c>
      <c r="K122" s="164">
        <f t="shared" si="46"/>
        <v>1.7599365608132835E-3</v>
      </c>
      <c r="L122" s="164">
        <f t="shared" si="46"/>
        <v>2.2853539385209107E-3</v>
      </c>
      <c r="M122" s="164">
        <f t="shared" si="46"/>
        <v>4.4898349956953758E-3</v>
      </c>
      <c r="N122" s="275">
        <f t="shared" si="46"/>
        <v>2.9153718895025215E-3</v>
      </c>
      <c r="O122" s="274">
        <f t="shared" si="46"/>
        <v>3.6508502884655385E-3</v>
      </c>
      <c r="P122" s="164">
        <f t="shared" si="46"/>
        <v>6.4920460636392193E-3</v>
      </c>
      <c r="Q122" s="164">
        <f t="shared" si="46"/>
        <v>4.4898349956953758E-3</v>
      </c>
      <c r="R122" s="164">
        <f t="shared" si="46"/>
        <v>5.4364651370022981E-3</v>
      </c>
      <c r="S122" s="275">
        <f t="shared" si="46"/>
        <v>1.0204928241227691E-2</v>
      </c>
      <c r="T122" s="280">
        <f t="shared" si="46"/>
        <v>1.4836977158260396E-2</v>
      </c>
      <c r="U122" s="280">
        <f t="shared" si="46"/>
        <v>1.5520602776224293E-2</v>
      </c>
      <c r="V122" s="280">
        <f t="shared" si="46"/>
        <v>1.2418796589335939E-2</v>
      </c>
      <c r="W122" s="280">
        <f t="shared" si="46"/>
        <v>7.1517295428056692E-3</v>
      </c>
      <c r="AG122" s="106"/>
      <c r="AH122" s="143"/>
      <c r="AI122" s="143"/>
      <c r="AJ122" s="143"/>
      <c r="AK122" s="143"/>
      <c r="AL122" s="143"/>
    </row>
    <row r="123" spans="2:38" hidden="1" x14ac:dyDescent="0.25">
      <c r="C123" s="111" t="s">
        <v>34</v>
      </c>
      <c r="D123" s="157" t="s">
        <v>276</v>
      </c>
      <c r="E123" s="164">
        <f t="shared" ref="E123:G123" si="47">E81/E$76</f>
        <v>4.295550998735777E-4</v>
      </c>
      <c r="F123" s="164">
        <f t="shared" si="47"/>
        <v>7.6559033128492902E-3</v>
      </c>
      <c r="G123" s="274">
        <f t="shared" si="47"/>
        <v>1.5365491128910322E-2</v>
      </c>
      <c r="H123" s="164">
        <f t="shared" ref="H123:W123" si="48">H81/H$76</f>
        <v>2.0668666609244154E-2</v>
      </c>
      <c r="I123" s="275">
        <f t="shared" si="48"/>
        <v>2.8226583706409302E-2</v>
      </c>
      <c r="J123" s="274">
        <f t="shared" si="48"/>
        <v>6.2108970240043318E-2</v>
      </c>
      <c r="K123" s="164">
        <f t="shared" si="48"/>
        <v>3.7472653304077626E-2</v>
      </c>
      <c r="L123" s="164">
        <f t="shared" si="48"/>
        <v>4.8628038723658423E-2</v>
      </c>
      <c r="M123" s="164">
        <f t="shared" si="48"/>
        <v>9.6453902175996309E-2</v>
      </c>
      <c r="N123" s="275">
        <f t="shared" si="48"/>
        <v>6.2108970240043318E-2</v>
      </c>
      <c r="O123" s="274">
        <f t="shared" si="48"/>
        <v>7.8025422565679903E-2</v>
      </c>
      <c r="P123" s="164">
        <f t="shared" si="48"/>
        <v>0.14228955063799251</v>
      </c>
      <c r="Q123" s="164">
        <f t="shared" si="48"/>
        <v>9.6453902175996309E-2</v>
      </c>
      <c r="R123" s="164">
        <f t="shared" si="48"/>
        <v>0.11780644156787977</v>
      </c>
      <c r="S123" s="275">
        <f t="shared" si="48"/>
        <v>0.23488663626047912</v>
      </c>
      <c r="T123" s="280">
        <f t="shared" si="48"/>
        <v>0.38424193652811334</v>
      </c>
      <c r="U123" s="280">
        <f t="shared" si="48"/>
        <v>0.48685896524823569</v>
      </c>
      <c r="V123" s="280">
        <f t="shared" si="48"/>
        <v>0.53321027995656589</v>
      </c>
      <c r="W123" s="280">
        <f t="shared" si="48"/>
        <v>0.5533098526189858</v>
      </c>
      <c r="AG123" s="106"/>
      <c r="AH123" s="143"/>
      <c r="AI123" s="143"/>
      <c r="AJ123" s="143"/>
      <c r="AK123" s="143"/>
      <c r="AL123" s="143"/>
    </row>
    <row r="124" spans="2:38" hidden="1" x14ac:dyDescent="0.25">
      <c r="C124" s="111" t="s">
        <v>35</v>
      </c>
      <c r="D124" s="157" t="s">
        <v>277</v>
      </c>
      <c r="E124" s="164">
        <f t="shared" ref="E124:G124" si="49">E82/E$76</f>
        <v>1.6930406169405815E-4</v>
      </c>
      <c r="F124" s="164">
        <f t="shared" si="49"/>
        <v>2.906039866279699E-3</v>
      </c>
      <c r="G124" s="274">
        <f t="shared" si="49"/>
        <v>5.7646810889664269E-3</v>
      </c>
      <c r="H124" s="164">
        <f t="shared" ref="H124:W124" si="50">H82/H$76</f>
        <v>7.7057642435596025E-3</v>
      </c>
      <c r="I124" s="275">
        <f t="shared" si="50"/>
        <v>1.0452407761754849E-2</v>
      </c>
      <c r="J124" s="274">
        <f t="shared" si="50"/>
        <v>2.2503674951270463E-2</v>
      </c>
      <c r="K124" s="164">
        <f t="shared" si="50"/>
        <v>1.3779087493403234E-2</v>
      </c>
      <c r="L124" s="164">
        <f t="shared" si="50"/>
        <v>1.7750950526403509E-2</v>
      </c>
      <c r="M124" s="164">
        <f t="shared" si="50"/>
        <v>3.4431527245334534E-2</v>
      </c>
      <c r="N124" s="275">
        <f t="shared" si="50"/>
        <v>2.2503674951270463E-2</v>
      </c>
      <c r="O124" s="274">
        <f t="shared" si="50"/>
        <v>2.8060145858878005E-2</v>
      </c>
      <c r="P124" s="164">
        <f t="shared" si="50"/>
        <v>4.9939568345520026E-2</v>
      </c>
      <c r="Q124" s="164">
        <f t="shared" si="50"/>
        <v>3.4431527245334534E-2</v>
      </c>
      <c r="R124" s="164">
        <f t="shared" si="50"/>
        <v>4.1693927033333543E-2</v>
      </c>
      <c r="S124" s="275">
        <f t="shared" si="50"/>
        <v>8.0556532204036635E-2</v>
      </c>
      <c r="T124" s="280">
        <f t="shared" si="50"/>
        <v>0.12786720639464161</v>
      </c>
      <c r="U124" s="280">
        <f t="shared" si="50"/>
        <v>0.15786666991239781</v>
      </c>
      <c r="V124" s="280">
        <f t="shared" si="50"/>
        <v>0.16921929148850454</v>
      </c>
      <c r="W124" s="280">
        <f t="shared" si="50"/>
        <v>0.1726685241789073</v>
      </c>
      <c r="AG124" s="106"/>
      <c r="AH124" s="143"/>
      <c r="AI124" s="143"/>
      <c r="AJ124" s="143"/>
      <c r="AK124" s="143"/>
      <c r="AL124" s="143"/>
    </row>
    <row r="125" spans="2:38" hidden="1" x14ac:dyDescent="0.25">
      <c r="C125" s="111" t="s">
        <v>36</v>
      </c>
      <c r="D125" s="157" t="s">
        <v>278</v>
      </c>
      <c r="E125" s="164">
        <f t="shared" ref="E125:G125" si="51">E83/E$76</f>
        <v>2.308146734091867E-6</v>
      </c>
      <c r="F125" s="164">
        <f t="shared" si="51"/>
        <v>0</v>
      </c>
      <c r="G125" s="274">
        <f t="shared" si="51"/>
        <v>0</v>
      </c>
      <c r="H125" s="164">
        <f t="shared" ref="H125:W125" si="52">H83/H$76</f>
        <v>0</v>
      </c>
      <c r="I125" s="275">
        <f t="shared" si="52"/>
        <v>0</v>
      </c>
      <c r="J125" s="274">
        <f t="shared" si="52"/>
        <v>0</v>
      </c>
      <c r="K125" s="164">
        <f t="shared" si="52"/>
        <v>0</v>
      </c>
      <c r="L125" s="164">
        <f t="shared" si="52"/>
        <v>0</v>
      </c>
      <c r="M125" s="164">
        <f t="shared" si="52"/>
        <v>0</v>
      </c>
      <c r="N125" s="275">
        <f t="shared" si="52"/>
        <v>0</v>
      </c>
      <c r="O125" s="274">
        <f t="shared" si="52"/>
        <v>0</v>
      </c>
      <c r="P125" s="164">
        <f t="shared" si="52"/>
        <v>0</v>
      </c>
      <c r="Q125" s="164">
        <f t="shared" si="52"/>
        <v>0</v>
      </c>
      <c r="R125" s="164">
        <f t="shared" si="52"/>
        <v>0</v>
      </c>
      <c r="S125" s="275">
        <f t="shared" si="52"/>
        <v>0</v>
      </c>
      <c r="T125" s="280">
        <f t="shared" si="52"/>
        <v>0</v>
      </c>
      <c r="U125" s="280">
        <f t="shared" si="52"/>
        <v>0</v>
      </c>
      <c r="V125" s="280">
        <f t="shared" si="52"/>
        <v>0</v>
      </c>
      <c r="W125" s="280">
        <f t="shared" si="52"/>
        <v>0</v>
      </c>
      <c r="AG125" s="106"/>
      <c r="AH125" s="143"/>
      <c r="AI125" s="143"/>
      <c r="AJ125" s="143"/>
      <c r="AK125" s="143"/>
      <c r="AL125" s="143"/>
    </row>
    <row r="126" spans="2:38" hidden="1" x14ac:dyDescent="0.25">
      <c r="C126" s="111" t="s">
        <v>37</v>
      </c>
      <c r="D126" s="157" t="s">
        <v>279</v>
      </c>
      <c r="E126" s="168">
        <f t="shared" ref="E126:G126" si="53">E84/E$76</f>
        <v>2.8357231310577327E-5</v>
      </c>
      <c r="F126" s="168">
        <f t="shared" si="53"/>
        <v>4.3362780975358007E-4</v>
      </c>
      <c r="G126" s="292">
        <f t="shared" si="53"/>
        <v>8.3542614167714734E-4</v>
      </c>
      <c r="H126" s="168">
        <f t="shared" ref="H126:W126" si="54">H84/H$76</f>
        <v>1.1008061195082032E-3</v>
      </c>
      <c r="I126" s="293">
        <f t="shared" si="54"/>
        <v>1.4717032021958477E-3</v>
      </c>
      <c r="J126" s="292">
        <f t="shared" si="54"/>
        <v>3.0464344594664252E-3</v>
      </c>
      <c r="K126" s="168">
        <f t="shared" si="54"/>
        <v>1.9133579046680537E-3</v>
      </c>
      <c r="L126" s="168">
        <f t="shared" si="54"/>
        <v>2.4325485941319456E-3</v>
      </c>
      <c r="M126" s="168">
        <f t="shared" si="54"/>
        <v>4.5661992841034282E-3</v>
      </c>
      <c r="N126" s="293">
        <f t="shared" si="54"/>
        <v>3.0464344594664252E-3</v>
      </c>
      <c r="O126" s="292">
        <f t="shared" si="54"/>
        <v>3.757215427412839E-3</v>
      </c>
      <c r="P126" s="168">
        <f t="shared" si="54"/>
        <v>6.5085479248808021E-3</v>
      </c>
      <c r="Q126" s="168">
        <f t="shared" si="54"/>
        <v>4.5661992841034282E-3</v>
      </c>
      <c r="R126" s="168">
        <f t="shared" si="54"/>
        <v>5.476394635409206E-3</v>
      </c>
      <c r="S126" s="293">
        <f t="shared" si="54"/>
        <v>1.0356088070384963E-2</v>
      </c>
      <c r="T126" s="304">
        <f t="shared" si="54"/>
        <v>1.641555006673295E-2</v>
      </c>
      <c r="U126" s="304">
        <f t="shared" si="54"/>
        <v>2.053232317051808E-2</v>
      </c>
      <c r="V126" s="304">
        <f t="shared" si="54"/>
        <v>2.2472014092404888E-2</v>
      </c>
      <c r="W126" s="304">
        <f t="shared" si="54"/>
        <v>2.3482527537776708E-2</v>
      </c>
      <c r="AG126" s="106"/>
      <c r="AH126" s="143"/>
      <c r="AI126" s="143"/>
      <c r="AJ126" s="143"/>
      <c r="AK126" s="143"/>
      <c r="AL126" s="143"/>
    </row>
    <row r="127" spans="2:38" x14ac:dyDescent="0.25">
      <c r="C127" s="148" t="s">
        <v>247</v>
      </c>
      <c r="D127" s="146" t="s">
        <v>264</v>
      </c>
      <c r="E127" s="167">
        <f t="shared" ref="E127:G127" si="55">E85/E$76</f>
        <v>0.99934577538980196</v>
      </c>
      <c r="F127" s="167">
        <f t="shared" si="55"/>
        <v>0.98827707793004249</v>
      </c>
      <c r="G127" s="290">
        <f t="shared" si="55"/>
        <v>0.9764213601178221</v>
      </c>
      <c r="H127" s="167">
        <f t="shared" ref="H127:W127" si="56">H85/H$76</f>
        <v>0.96824391640868135</v>
      </c>
      <c r="I127" s="291">
        <f t="shared" si="56"/>
        <v>0.95656982855538963</v>
      </c>
      <c r="J127" s="290">
        <f t="shared" si="56"/>
        <v>0.90394661948760413</v>
      </c>
      <c r="K127" s="167">
        <f t="shared" si="56"/>
        <v>0.94225353043605198</v>
      </c>
      <c r="L127" s="167">
        <f t="shared" si="56"/>
        <v>0.92493418678005102</v>
      </c>
      <c r="M127" s="167">
        <f t="shared" si="56"/>
        <v>0.85023238313692995</v>
      </c>
      <c r="N127" s="291">
        <f t="shared" si="56"/>
        <v>0.90394661948760413</v>
      </c>
      <c r="O127" s="290">
        <f t="shared" si="56"/>
        <v>0.87909481752998075</v>
      </c>
      <c r="P127" s="167">
        <f t="shared" si="56"/>
        <v>0.77792975351360194</v>
      </c>
      <c r="Q127" s="167">
        <f t="shared" si="56"/>
        <v>0.85023238313692995</v>
      </c>
      <c r="R127" s="167">
        <f t="shared" si="56"/>
        <v>0.81661702517651968</v>
      </c>
      <c r="S127" s="291">
        <f t="shared" si="56"/>
        <v>0.63046491169269203</v>
      </c>
      <c r="T127" s="303">
        <f t="shared" si="56"/>
        <v>0.38774962763036486</v>
      </c>
      <c r="U127" s="303">
        <f t="shared" si="56"/>
        <v>0.21341515331282859</v>
      </c>
      <c r="V127" s="303">
        <f t="shared" si="56"/>
        <v>0.1256912324278</v>
      </c>
      <c r="W127" s="303">
        <f t="shared" si="56"/>
        <v>7.859731156501143E-2</v>
      </c>
      <c r="AG127" s="106"/>
      <c r="AH127" s="143"/>
      <c r="AI127" s="143"/>
      <c r="AJ127" s="143"/>
      <c r="AK127" s="143"/>
      <c r="AL127" s="143"/>
    </row>
    <row r="128" spans="2:38" x14ac:dyDescent="0.25">
      <c r="C128" s="111" t="s">
        <v>31</v>
      </c>
      <c r="D128" s="4" t="s">
        <v>265</v>
      </c>
      <c r="E128" s="164">
        <f t="shared" ref="E128:G128" si="57">E86/E$76</f>
        <v>4.9992284913611459E-4</v>
      </c>
      <c r="F128" s="164">
        <f t="shared" si="57"/>
        <v>5.6896597529603396E-2</v>
      </c>
      <c r="G128" s="274">
        <f t="shared" si="57"/>
        <v>5.2969703993286113E-2</v>
      </c>
      <c r="H128" s="164">
        <f t="shared" ref="H128:W128" si="58">H86/H$76</f>
        <v>5.8841397865391984E-2</v>
      </c>
      <c r="I128" s="275">
        <f t="shared" si="58"/>
        <v>6.539270562533743E-2</v>
      </c>
      <c r="J128" s="274">
        <f t="shared" si="58"/>
        <v>7.9815018088658471E-2</v>
      </c>
      <c r="K128" s="164">
        <f t="shared" si="58"/>
        <v>7.0368914374482991E-2</v>
      </c>
      <c r="L128" s="164">
        <f t="shared" si="58"/>
        <v>7.5070165861137975E-2</v>
      </c>
      <c r="M128" s="164">
        <f t="shared" si="58"/>
        <v>8.6416166870576933E-2</v>
      </c>
      <c r="N128" s="275">
        <f t="shared" si="58"/>
        <v>7.9815018088658471E-2</v>
      </c>
      <c r="O128" s="274">
        <f t="shared" si="58"/>
        <v>8.3622613082265346E-2</v>
      </c>
      <c r="P128" s="164">
        <f t="shared" si="58"/>
        <v>8.9969081851798804E-2</v>
      </c>
      <c r="Q128" s="164">
        <f t="shared" si="58"/>
        <v>8.6416166870576933E-2</v>
      </c>
      <c r="R128" s="164">
        <f t="shared" si="58"/>
        <v>8.8712675129132709E-2</v>
      </c>
      <c r="S128" s="275">
        <f t="shared" si="58"/>
        <v>8.6034905809006676E-2</v>
      </c>
      <c r="T128" s="280">
        <f t="shared" si="58"/>
        <v>5.8656686750140644E-2</v>
      </c>
      <c r="U128" s="280">
        <f t="shared" si="58"/>
        <v>3.5200274196661475E-2</v>
      </c>
      <c r="V128" s="280">
        <f t="shared" si="58"/>
        <v>2.1930849033381869E-2</v>
      </c>
      <c r="W128" s="280">
        <f t="shared" si="58"/>
        <v>1.4404280603947914E-2</v>
      </c>
      <c r="AG128" s="106"/>
      <c r="AH128" s="143"/>
      <c r="AI128" s="143"/>
      <c r="AJ128" s="143"/>
      <c r="AK128" s="143"/>
      <c r="AL128" s="143"/>
    </row>
    <row r="129" spans="3:38" x14ac:dyDescent="0.25">
      <c r="C129" s="111" t="s">
        <v>32</v>
      </c>
      <c r="D129" s="4" t="s">
        <v>266</v>
      </c>
      <c r="E129" s="164">
        <f t="shared" ref="E129:G129" si="59">E87/E$76</f>
        <v>0.17997222566371682</v>
      </c>
      <c r="F129" s="164">
        <f t="shared" si="59"/>
        <v>0.18620137409792917</v>
      </c>
      <c r="G129" s="274">
        <f t="shared" si="59"/>
        <v>0.19108345100794955</v>
      </c>
      <c r="H129" s="164">
        <f t="shared" ref="H129:W129" si="60">H87/H$76</f>
        <v>0.19023242535243795</v>
      </c>
      <c r="I129" s="275">
        <f t="shared" si="60"/>
        <v>0.18869301050343804</v>
      </c>
      <c r="J129" s="274">
        <f t="shared" si="60"/>
        <v>0.18085099796018761</v>
      </c>
      <c r="K129" s="164">
        <f t="shared" si="60"/>
        <v>0.1869031975838914</v>
      </c>
      <c r="L129" s="164">
        <f t="shared" si="60"/>
        <v>0.18434491637612985</v>
      </c>
      <c r="M129" s="164">
        <f t="shared" si="60"/>
        <v>0.17115040856182581</v>
      </c>
      <c r="N129" s="275">
        <f t="shared" si="60"/>
        <v>0.18085099796018761</v>
      </c>
      <c r="O129" s="274">
        <f t="shared" si="60"/>
        <v>0.17648504056572836</v>
      </c>
      <c r="P129" s="164">
        <f t="shared" si="60"/>
        <v>0.1573547500428702</v>
      </c>
      <c r="Q129" s="164">
        <f t="shared" si="60"/>
        <v>0.17115040856182581</v>
      </c>
      <c r="R129" s="164">
        <f t="shared" si="60"/>
        <v>0.16484783848713494</v>
      </c>
      <c r="S129" s="275">
        <f t="shared" si="60"/>
        <v>0.12762229098729622</v>
      </c>
      <c r="T129" s="280">
        <f t="shared" si="60"/>
        <v>7.9816577774470876E-2</v>
      </c>
      <c r="U129" s="280">
        <f t="shared" si="60"/>
        <v>4.477905671699621E-2</v>
      </c>
      <c r="V129" s="280">
        <f t="shared" si="60"/>
        <v>2.7020319242853062E-2</v>
      </c>
      <c r="W129" s="280">
        <f t="shared" si="60"/>
        <v>1.7301218470503619E-2</v>
      </c>
      <c r="AG129" s="106"/>
      <c r="AH129" s="143"/>
      <c r="AI129" s="143"/>
      <c r="AJ129" s="143"/>
      <c r="AK129" s="143"/>
      <c r="AL129" s="143"/>
    </row>
    <row r="130" spans="3:38" x14ac:dyDescent="0.25">
      <c r="C130" s="111" t="s">
        <v>33</v>
      </c>
      <c r="D130" s="4" t="s">
        <v>267</v>
      </c>
      <c r="E130" s="164">
        <f t="shared" ref="E130:G130" si="61">E88/E$76</f>
        <v>0.28395617825537295</v>
      </c>
      <c r="F130" s="164">
        <f t="shared" si="61"/>
        <v>0.27839535524730874</v>
      </c>
      <c r="G130" s="274">
        <f t="shared" si="61"/>
        <v>0.27748180246816323</v>
      </c>
      <c r="H130" s="164">
        <f t="shared" ref="H130:W130" si="62">H88/H$76</f>
        <v>0.27407758816195582</v>
      </c>
      <c r="I130" s="275">
        <f t="shared" si="62"/>
        <v>0.26944931181253173</v>
      </c>
      <c r="J130" s="274">
        <f t="shared" si="62"/>
        <v>0.25113969763374139</v>
      </c>
      <c r="K130" s="164">
        <f t="shared" si="62"/>
        <v>0.2643660707302305</v>
      </c>
      <c r="L130" s="164">
        <f t="shared" si="62"/>
        <v>0.25835194781738469</v>
      </c>
      <c r="M130" s="164">
        <f t="shared" si="62"/>
        <v>0.23365595248974955</v>
      </c>
      <c r="N130" s="275">
        <f t="shared" si="62"/>
        <v>0.25113969763374139</v>
      </c>
      <c r="O130" s="274">
        <f t="shared" si="62"/>
        <v>0.24291530104720646</v>
      </c>
      <c r="P130" s="164">
        <f t="shared" si="62"/>
        <v>0.21109526359988157</v>
      </c>
      <c r="Q130" s="164">
        <f t="shared" si="62"/>
        <v>0.23365595248974955</v>
      </c>
      <c r="R130" s="164">
        <f t="shared" si="62"/>
        <v>0.22303951903169034</v>
      </c>
      <c r="S130" s="275">
        <f t="shared" si="62"/>
        <v>0.16752103690157766</v>
      </c>
      <c r="T130" s="280">
        <f t="shared" si="62"/>
        <v>0.10134187063585466</v>
      </c>
      <c r="U130" s="280">
        <f t="shared" si="62"/>
        <v>5.4810577077049227E-2</v>
      </c>
      <c r="V130" s="280">
        <f t="shared" si="62"/>
        <v>3.1804856368058736E-2</v>
      </c>
      <c r="W130" s="280">
        <f t="shared" si="62"/>
        <v>1.9575091979408286E-2</v>
      </c>
      <c r="AG130" s="106"/>
      <c r="AH130" s="143"/>
      <c r="AI130" s="143"/>
      <c r="AJ130" s="143"/>
      <c r="AK130" s="143"/>
      <c r="AL130" s="143"/>
    </row>
    <row r="131" spans="3:38" x14ac:dyDescent="0.25">
      <c r="C131" s="111" t="s">
        <v>34</v>
      </c>
      <c r="D131" s="4" t="s">
        <v>268</v>
      </c>
      <c r="E131" s="164">
        <f t="shared" ref="E131:G131" si="63">E89/E$76</f>
        <v>0.27995679549093977</v>
      </c>
      <c r="F131" s="164">
        <f t="shared" si="63"/>
        <v>0.26558578021588464</v>
      </c>
      <c r="G131" s="274">
        <f t="shared" si="63"/>
        <v>0.26192855030581952</v>
      </c>
      <c r="H131" s="164">
        <f t="shared" ref="H131:W131" si="64">H89/H$76</f>
        <v>0.25767604285698659</v>
      </c>
      <c r="I131" s="275">
        <f t="shared" si="64"/>
        <v>0.25216521887862942</v>
      </c>
      <c r="J131" s="274">
        <f t="shared" si="64"/>
        <v>0.23190245642107496</v>
      </c>
      <c r="K131" s="164">
        <f t="shared" si="64"/>
        <v>0.24629785792670994</v>
      </c>
      <c r="L131" s="164">
        <f t="shared" si="64"/>
        <v>0.23963650075764892</v>
      </c>
      <c r="M131" s="164">
        <f t="shared" si="64"/>
        <v>0.21399101272228524</v>
      </c>
      <c r="N131" s="275">
        <f t="shared" si="64"/>
        <v>0.23190245642107496</v>
      </c>
      <c r="O131" s="274">
        <f t="shared" si="64"/>
        <v>0.2233496956827106</v>
      </c>
      <c r="P131" s="164">
        <f t="shared" si="64"/>
        <v>0.19173558143322966</v>
      </c>
      <c r="Q131" s="164">
        <f t="shared" si="64"/>
        <v>0.21399101272228524</v>
      </c>
      <c r="R131" s="164">
        <f t="shared" si="64"/>
        <v>0.20340365239387712</v>
      </c>
      <c r="S131" s="275">
        <f t="shared" si="64"/>
        <v>0.15057596357643119</v>
      </c>
      <c r="T131" s="280">
        <f t="shared" si="64"/>
        <v>8.9956450867485188E-2</v>
      </c>
      <c r="U131" s="280">
        <f t="shared" si="64"/>
        <v>4.8032718761750193E-2</v>
      </c>
      <c r="V131" s="280">
        <f t="shared" si="64"/>
        <v>2.7527591778137777E-2</v>
      </c>
      <c r="W131" s="280">
        <f t="shared" si="64"/>
        <v>1.6745079393782055E-2</v>
      </c>
      <c r="AG131" s="106"/>
      <c r="AH131" s="143"/>
      <c r="AI131" s="143"/>
      <c r="AJ131" s="143"/>
      <c r="AK131" s="143"/>
      <c r="AL131" s="143"/>
    </row>
    <row r="132" spans="3:38" x14ac:dyDescent="0.25">
      <c r="C132" s="111" t="s">
        <v>35</v>
      </c>
      <c r="D132" s="4" t="s">
        <v>269</v>
      </c>
      <c r="E132" s="164">
        <f t="shared" ref="E132:G132" si="65">E90/E$76</f>
        <v>0.17997222566371682</v>
      </c>
      <c r="F132" s="164">
        <f t="shared" si="65"/>
        <v>0.15234919326264496</v>
      </c>
      <c r="G132" s="274">
        <f t="shared" si="65"/>
        <v>0.14769435800251823</v>
      </c>
      <c r="H132" s="164">
        <f t="shared" ref="H132:W132" si="66">H90/H$76</f>
        <v>0.14424100524955627</v>
      </c>
      <c r="I132" s="275">
        <f t="shared" si="66"/>
        <v>0.14001518202346508</v>
      </c>
      <c r="J132" s="274">
        <f t="shared" si="66"/>
        <v>0.12583035526365258</v>
      </c>
      <c r="K132" s="164">
        <f t="shared" si="66"/>
        <v>0.13564530573629846</v>
      </c>
      <c r="L132" s="164">
        <f t="shared" si="66"/>
        <v>0.13097782479085349</v>
      </c>
      <c r="M132" s="164">
        <f t="shared" si="66"/>
        <v>0.11468274967186219</v>
      </c>
      <c r="N132" s="275">
        <f t="shared" si="66"/>
        <v>0.12583035526365258</v>
      </c>
      <c r="O132" s="274">
        <f t="shared" si="66"/>
        <v>0.12038752082593812</v>
      </c>
      <c r="P132" s="164">
        <f t="shared" si="66"/>
        <v>0.10163139619945179</v>
      </c>
      <c r="Q132" s="164">
        <f t="shared" si="66"/>
        <v>0.11468274967186219</v>
      </c>
      <c r="R132" s="164">
        <f t="shared" si="66"/>
        <v>0.10837268666857246</v>
      </c>
      <c r="S132" s="275">
        <f t="shared" si="66"/>
        <v>7.8949313357497636E-2</v>
      </c>
      <c r="T132" s="280">
        <f t="shared" si="66"/>
        <v>4.6556244120823743E-2</v>
      </c>
      <c r="U132" s="280">
        <f t="shared" si="66"/>
        <v>2.4610663519997952E-2</v>
      </c>
      <c r="V132" s="280">
        <f t="shared" si="66"/>
        <v>1.4005630355918843E-2</v>
      </c>
      <c r="W132" s="280">
        <f t="shared" si="66"/>
        <v>8.4965650739971723E-3</v>
      </c>
      <c r="AG132" s="106"/>
      <c r="AH132" s="143"/>
      <c r="AI132" s="143"/>
      <c r="AJ132" s="143"/>
      <c r="AK132" s="143"/>
      <c r="AL132" s="143"/>
    </row>
    <row r="133" spans="3:38" x14ac:dyDescent="0.25">
      <c r="C133" s="111" t="s">
        <v>36</v>
      </c>
      <c r="D133" s="4" t="s">
        <v>270</v>
      </c>
      <c r="E133" s="164">
        <f t="shared" ref="E133:G133" si="67">E91/E$76</f>
        <v>5.999074188790561E-2</v>
      </c>
      <c r="F133" s="164">
        <f t="shared" si="67"/>
        <v>4.134439379765173E-2</v>
      </c>
      <c r="G133" s="274">
        <f t="shared" si="67"/>
        <v>3.8838286031987107E-2</v>
      </c>
      <c r="H133" s="164">
        <f t="shared" ref="H133:W133" si="68">H91/H$76</f>
        <v>3.7297422274129764E-2</v>
      </c>
      <c r="I133" s="275">
        <f t="shared" si="68"/>
        <v>3.554242771426723E-2</v>
      </c>
      <c r="J133" s="274">
        <f t="shared" si="68"/>
        <v>3.0407387686529348E-2</v>
      </c>
      <c r="K133" s="164">
        <f t="shared" si="68"/>
        <v>3.3835023080325696E-2</v>
      </c>
      <c r="L133" s="164">
        <f t="shared" si="68"/>
        <v>3.2145566249549895E-2</v>
      </c>
      <c r="M133" s="164">
        <f t="shared" si="68"/>
        <v>2.7010945633690806E-2</v>
      </c>
      <c r="N133" s="275">
        <f t="shared" si="68"/>
        <v>3.0407387686529348E-2</v>
      </c>
      <c r="O133" s="274">
        <f t="shared" si="68"/>
        <v>2.8692666453520633E-2</v>
      </c>
      <c r="P133" s="164">
        <f t="shared" si="68"/>
        <v>2.3414737969751524E-2</v>
      </c>
      <c r="Q133" s="164">
        <f t="shared" si="68"/>
        <v>2.7010945633690806E-2</v>
      </c>
      <c r="R133" s="164">
        <f t="shared" si="68"/>
        <v>2.5225292545656083E-2</v>
      </c>
      <c r="S133" s="275">
        <f t="shared" si="68"/>
        <v>1.7795399272108717E-2</v>
      </c>
      <c r="T133" s="280">
        <f t="shared" si="68"/>
        <v>1.0310415985303306E-2</v>
      </c>
      <c r="U133" s="280">
        <f t="shared" si="68"/>
        <v>5.4041413585218974E-3</v>
      </c>
      <c r="V133" s="280">
        <f t="shared" si="68"/>
        <v>3.0728837949034102E-3</v>
      </c>
      <c r="W133" s="280">
        <f t="shared" si="68"/>
        <v>1.8734145905494478E-3</v>
      </c>
      <c r="AG133" s="106"/>
      <c r="AH133" s="143"/>
      <c r="AI133" s="143"/>
      <c r="AJ133" s="143"/>
      <c r="AK133" s="143"/>
      <c r="AL133" s="143"/>
    </row>
    <row r="134" spans="3:38" x14ac:dyDescent="0.25">
      <c r="C134" s="158" t="s">
        <v>37</v>
      </c>
      <c r="D134" s="9" t="s">
        <v>271</v>
      </c>
      <c r="E134" s="165">
        <f t="shared" ref="E134:G134" si="69">E92/E$76</f>
        <v>1.4997685474083439E-2</v>
      </c>
      <c r="F134" s="165">
        <f t="shared" si="69"/>
        <v>7.5043838318670309E-3</v>
      </c>
      <c r="G134" s="276">
        <f t="shared" si="69"/>
        <v>6.4252082630448723E-3</v>
      </c>
      <c r="H134" s="165">
        <f t="shared" ref="H134:W134" si="70">H92/H$76</f>
        <v>5.8780346030336576E-3</v>
      </c>
      <c r="I134" s="277">
        <f t="shared" si="70"/>
        <v>5.3119719448465903E-3</v>
      </c>
      <c r="J134" s="276">
        <f t="shared" si="70"/>
        <v>4.0007063352036302E-3</v>
      </c>
      <c r="K134" s="165">
        <f t="shared" si="70"/>
        <v>4.8371608776491375E-3</v>
      </c>
      <c r="L134" s="165">
        <f t="shared" si="70"/>
        <v>4.4072650375666577E-3</v>
      </c>
      <c r="M134" s="165">
        <f t="shared" si="70"/>
        <v>3.3251471506937241E-3</v>
      </c>
      <c r="N134" s="277">
        <f t="shared" si="70"/>
        <v>4.0007063352036302E-3</v>
      </c>
      <c r="O134" s="276">
        <f t="shared" si="70"/>
        <v>3.6419797459204786E-3</v>
      </c>
      <c r="P134" s="165">
        <f t="shared" si="70"/>
        <v>2.7289423004474385E-3</v>
      </c>
      <c r="Q134" s="165">
        <f t="shared" si="70"/>
        <v>3.3251471506937241E-3</v>
      </c>
      <c r="R134" s="165">
        <f t="shared" si="70"/>
        <v>3.0153608255664918E-3</v>
      </c>
      <c r="S134" s="277">
        <f t="shared" si="70"/>
        <v>1.9660016016353815E-3</v>
      </c>
      <c r="T134" s="281">
        <f t="shared" si="70"/>
        <v>1.1113816404005436E-3</v>
      </c>
      <c r="U134" s="281">
        <f t="shared" si="70"/>
        <v>5.7772167542781633E-4</v>
      </c>
      <c r="V134" s="281">
        <f t="shared" si="70"/>
        <v>3.2910184827765129E-4</v>
      </c>
      <c r="W134" s="281">
        <f t="shared" si="70"/>
        <v>2.0166144122604198E-4</v>
      </c>
      <c r="AG134" s="106"/>
      <c r="AH134" s="143"/>
      <c r="AI134" s="143"/>
      <c r="AJ134" s="143"/>
      <c r="AK134" s="143"/>
      <c r="AL134" s="143"/>
    </row>
    <row r="135" spans="3:38" x14ac:dyDescent="0.25">
      <c r="C135" s="160" t="s">
        <v>598</v>
      </c>
      <c r="D135" s="156"/>
      <c r="E135" s="147">
        <f>E93</f>
        <v>30509.205410998802</v>
      </c>
      <c r="F135" s="147">
        <f t="shared" ref="F135:G135" si="71">F93</f>
        <v>32020.727594938198</v>
      </c>
      <c r="G135" s="288">
        <f t="shared" si="71"/>
        <v>32215.528180697202</v>
      </c>
      <c r="H135" s="147">
        <f t="shared" ref="H135:W135" si="72">H93</f>
        <v>32364.181142559999</v>
      </c>
      <c r="I135" s="289">
        <f t="shared" si="72"/>
        <v>32493.589690571003</v>
      </c>
      <c r="J135" s="288">
        <f t="shared" si="72"/>
        <v>33019.212727653998</v>
      </c>
      <c r="K135" s="147">
        <f t="shared" si="72"/>
        <v>32653.663103728999</v>
      </c>
      <c r="L135" s="147">
        <f t="shared" si="72"/>
        <v>32834.602540811</v>
      </c>
      <c r="M135" s="147">
        <f>M93</f>
        <v>33414.770826779997</v>
      </c>
      <c r="N135" s="289">
        <f t="shared" si="72"/>
        <v>33019.212727653998</v>
      </c>
      <c r="O135" s="288">
        <f t="shared" si="72"/>
        <v>33212.555045647001</v>
      </c>
      <c r="P135" s="147">
        <f t="shared" si="72"/>
        <v>33816.936898118998</v>
      </c>
      <c r="Q135" s="147">
        <f t="shared" si="72"/>
        <v>33414.770826779997</v>
      </c>
      <c r="R135" s="147">
        <f t="shared" si="72"/>
        <v>33617.980745876004</v>
      </c>
      <c r="S135" s="289">
        <f t="shared" si="72"/>
        <v>34445.718133776005</v>
      </c>
      <c r="T135" s="302">
        <f t="shared" si="72"/>
        <v>35246.890455786983</v>
      </c>
      <c r="U135" s="302">
        <f t="shared" si="72"/>
        <v>36021.887270667001</v>
      </c>
      <c r="V135" s="302">
        <f t="shared" si="72"/>
        <v>36362.632186065995</v>
      </c>
      <c r="W135" s="302">
        <f t="shared" si="72"/>
        <v>36383.270591213004</v>
      </c>
      <c r="AG135" s="106"/>
      <c r="AH135" s="143"/>
      <c r="AI135" s="143"/>
      <c r="AJ135" s="143"/>
      <c r="AK135" s="143"/>
      <c r="AL135" s="143"/>
    </row>
    <row r="136" spans="3:38" x14ac:dyDescent="0.25">
      <c r="C136" s="111" t="s">
        <v>9</v>
      </c>
      <c r="D136" s="157" t="s">
        <v>81</v>
      </c>
      <c r="E136" s="164">
        <f>E94/E$93</f>
        <v>0</v>
      </c>
      <c r="F136" s="164">
        <f t="shared" ref="F136:G136" si="73">F94/F$93</f>
        <v>0</v>
      </c>
      <c r="G136" s="274">
        <f t="shared" si="73"/>
        <v>0</v>
      </c>
      <c r="H136" s="164">
        <f t="shared" ref="H136:W136" si="74">H94/H$93</f>
        <v>0</v>
      </c>
      <c r="I136" s="275">
        <f t="shared" si="74"/>
        <v>0</v>
      </c>
      <c r="J136" s="274">
        <f t="shared" si="74"/>
        <v>0</v>
      </c>
      <c r="K136" s="164">
        <f t="shared" si="74"/>
        <v>0</v>
      </c>
      <c r="L136" s="164">
        <f t="shared" si="74"/>
        <v>0</v>
      </c>
      <c r="M136" s="164">
        <f t="shared" si="74"/>
        <v>0</v>
      </c>
      <c r="N136" s="275">
        <f t="shared" si="74"/>
        <v>0</v>
      </c>
      <c r="O136" s="274">
        <f t="shared" si="74"/>
        <v>0</v>
      </c>
      <c r="P136" s="164">
        <f t="shared" si="74"/>
        <v>0</v>
      </c>
      <c r="Q136" s="164">
        <f t="shared" si="74"/>
        <v>0</v>
      </c>
      <c r="R136" s="164">
        <f t="shared" si="74"/>
        <v>0</v>
      </c>
      <c r="S136" s="275">
        <f t="shared" si="74"/>
        <v>0</v>
      </c>
      <c r="T136" s="280">
        <f t="shared" si="74"/>
        <v>0</v>
      </c>
      <c r="U136" s="280">
        <f t="shared" si="74"/>
        <v>0</v>
      </c>
      <c r="V136" s="280">
        <f t="shared" si="74"/>
        <v>0</v>
      </c>
      <c r="W136" s="280">
        <f t="shared" si="74"/>
        <v>0</v>
      </c>
      <c r="AG136" s="106"/>
      <c r="AH136" s="143"/>
      <c r="AI136" s="143"/>
      <c r="AJ136" s="143"/>
      <c r="AK136" s="143"/>
      <c r="AL136" s="143"/>
    </row>
    <row r="137" spans="3:38" x14ac:dyDescent="0.25">
      <c r="C137" s="111" t="s">
        <v>7</v>
      </c>
      <c r="D137" s="4" t="s">
        <v>262</v>
      </c>
      <c r="E137" s="164">
        <f t="shared" ref="E137:G137" si="75">E95/E$93</f>
        <v>0.99986847999006367</v>
      </c>
      <c r="F137" s="164">
        <f t="shared" si="75"/>
        <v>0.99701827497032602</v>
      </c>
      <c r="G137" s="274">
        <f t="shared" si="75"/>
        <v>0.9934835139278273</v>
      </c>
      <c r="H137" s="164">
        <f t="shared" ref="H137:W137" si="76">H95/H$93</f>
        <v>0.99140644092508001</v>
      </c>
      <c r="I137" s="275">
        <f t="shared" si="76"/>
        <v>0.98856094250864313</v>
      </c>
      <c r="J137" s="274">
        <f t="shared" si="76"/>
        <v>0.97347568444839105</v>
      </c>
      <c r="K137" s="164">
        <f t="shared" si="76"/>
        <v>0.98474091460592983</v>
      </c>
      <c r="L137" s="164">
        <f t="shared" si="76"/>
        <v>0.97977539243894873</v>
      </c>
      <c r="M137" s="164">
        <f t="shared" si="76"/>
        <v>0.95598529032552026</v>
      </c>
      <c r="N137" s="275">
        <f t="shared" si="76"/>
        <v>0.97347568444839105</v>
      </c>
      <c r="O137" s="274">
        <f t="shared" si="76"/>
        <v>0.96561636663973938</v>
      </c>
      <c r="P137" s="164">
        <f t="shared" si="76"/>
        <v>0.93049312315895349</v>
      </c>
      <c r="Q137" s="164">
        <f t="shared" si="76"/>
        <v>0.95598529032552026</v>
      </c>
      <c r="R137" s="164">
        <f t="shared" si="76"/>
        <v>0.94435489507782278</v>
      </c>
      <c r="S137" s="275">
        <f t="shared" si="76"/>
        <v>0.87285301712198915</v>
      </c>
      <c r="T137" s="280">
        <f t="shared" si="76"/>
        <v>0.7334045019496408</v>
      </c>
      <c r="U137" s="280">
        <f t="shared" si="76"/>
        <v>0.57276594324364971</v>
      </c>
      <c r="V137" s="280">
        <f t="shared" si="76"/>
        <v>0.43039921449903135</v>
      </c>
      <c r="W137" s="280">
        <f t="shared" si="76"/>
        <v>0.31827129287262723</v>
      </c>
      <c r="AG137" s="106"/>
      <c r="AH137" s="143"/>
      <c r="AI137" s="143"/>
      <c r="AJ137" s="143"/>
      <c r="AK137" s="143"/>
      <c r="AL137" s="143"/>
    </row>
    <row r="138" spans="3:38" x14ac:dyDescent="0.25">
      <c r="C138" s="111" t="s">
        <v>38</v>
      </c>
      <c r="D138" s="4" t="s">
        <v>82</v>
      </c>
      <c r="E138" s="164">
        <f t="shared" ref="E138:G138" si="77">E96/E$93</f>
        <v>1.3086968435305728E-4</v>
      </c>
      <c r="F138" s="164">
        <f t="shared" si="77"/>
        <v>2.9595348990439736E-3</v>
      </c>
      <c r="G138" s="274">
        <f t="shared" si="77"/>
        <v>6.4854901626349281E-3</v>
      </c>
      <c r="H138" s="164">
        <f t="shared" ref="H138:W138" si="78">H96/H$93</f>
        <v>8.5589150820730205E-3</v>
      </c>
      <c r="I138" s="275">
        <f t="shared" si="78"/>
        <v>1.1400405028426095E-2</v>
      </c>
      <c r="J138" s="274">
        <f t="shared" si="78"/>
        <v>2.6472439846148457E-2</v>
      </c>
      <c r="K138" s="164">
        <f t="shared" si="78"/>
        <v>1.5216188904186337E-2</v>
      </c>
      <c r="L138" s="164">
        <f t="shared" si="78"/>
        <v>2.0177291708542672E-2</v>
      </c>
      <c r="M138" s="164">
        <f t="shared" si="78"/>
        <v>4.3953714230561762E-2</v>
      </c>
      <c r="N138" s="275">
        <f t="shared" si="78"/>
        <v>2.6472439846148457E-2</v>
      </c>
      <c r="O138" s="274">
        <f t="shared" si="78"/>
        <v>3.4327160720789715E-2</v>
      </c>
      <c r="P138" s="164">
        <f t="shared" si="78"/>
        <v>6.9437342154150331E-2</v>
      </c>
      <c r="Q138" s="164">
        <f t="shared" si="78"/>
        <v>4.3953714230561762E-2</v>
      </c>
      <c r="R138" s="164">
        <f t="shared" si="78"/>
        <v>5.5579719797097284E-2</v>
      </c>
      <c r="S138" s="275">
        <f t="shared" si="78"/>
        <v>0.12706748838858342</v>
      </c>
      <c r="T138" s="280">
        <f t="shared" si="78"/>
        <v>0.26651307441668753</v>
      </c>
      <c r="U138" s="280">
        <f t="shared" si="78"/>
        <v>0.42716104168506225</v>
      </c>
      <c r="V138" s="280">
        <f t="shared" si="78"/>
        <v>0.56954118348825111</v>
      </c>
      <c r="W138" s="280">
        <f t="shared" si="78"/>
        <v>0.68168175804376252</v>
      </c>
      <c r="AG138" s="106"/>
      <c r="AH138" s="143"/>
      <c r="AI138" s="143"/>
      <c r="AJ138" s="143"/>
      <c r="AK138" s="143"/>
      <c r="AL138" s="143"/>
    </row>
    <row r="139" spans="3:38" x14ac:dyDescent="0.25">
      <c r="C139" s="111" t="s">
        <v>39</v>
      </c>
      <c r="D139" s="4" t="s">
        <v>83</v>
      </c>
      <c r="E139" s="164">
        <f t="shared" ref="E139:G139" si="79">E97/E$93</f>
        <v>6.503255831384975E-7</v>
      </c>
      <c r="F139" s="164">
        <f t="shared" si="79"/>
        <v>2.2190130630021102E-5</v>
      </c>
      <c r="G139" s="274">
        <f t="shared" si="79"/>
        <v>3.0995909537758494E-5</v>
      </c>
      <c r="H139" s="164">
        <f t="shared" ref="H139:W139" si="80">H97/H$93</f>
        <v>3.4643992846942505E-5</v>
      </c>
      <c r="I139" s="275">
        <f t="shared" si="80"/>
        <v>3.8652462930694723E-5</v>
      </c>
      <c r="J139" s="274">
        <f t="shared" si="80"/>
        <v>5.1875705460579602E-5</v>
      </c>
      <c r="K139" s="164">
        <f t="shared" si="80"/>
        <v>4.2896489883857442E-5</v>
      </c>
      <c r="L139" s="164">
        <f t="shared" si="80"/>
        <v>4.7315852508614737E-5</v>
      </c>
      <c r="M139" s="164">
        <f t="shared" si="80"/>
        <v>6.0995443918069385E-5</v>
      </c>
      <c r="N139" s="275">
        <f t="shared" si="80"/>
        <v>5.1875705460579602E-5</v>
      </c>
      <c r="O139" s="274">
        <f t="shared" si="80"/>
        <v>5.6472639470892658E-5</v>
      </c>
      <c r="P139" s="164">
        <f t="shared" si="80"/>
        <v>6.9534686896221952E-5</v>
      </c>
      <c r="Q139" s="164">
        <f t="shared" si="80"/>
        <v>6.0995443918069385E-5</v>
      </c>
      <c r="R139" s="164">
        <f t="shared" si="80"/>
        <v>6.5385125079817541E-5</v>
      </c>
      <c r="S139" s="275">
        <f t="shared" si="80"/>
        <v>7.949448942726481E-5</v>
      </c>
      <c r="T139" s="280">
        <f t="shared" si="80"/>
        <v>8.2423633671860989E-5</v>
      </c>
      <c r="U139" s="280">
        <f t="shared" si="80"/>
        <v>7.301507128810963E-5</v>
      </c>
      <c r="V139" s="280">
        <f t="shared" si="80"/>
        <v>5.9602012717618797E-5</v>
      </c>
      <c r="W139" s="280">
        <f t="shared" si="80"/>
        <v>4.694908361021676E-5</v>
      </c>
      <c r="AG139" s="106"/>
      <c r="AH139" s="143"/>
      <c r="AI139" s="143"/>
      <c r="AJ139" s="143"/>
      <c r="AK139" s="143"/>
      <c r="AL139" s="143"/>
    </row>
    <row r="140" spans="3:38" x14ac:dyDescent="0.25">
      <c r="C140" s="160" t="s">
        <v>598</v>
      </c>
      <c r="D140" s="160" t="s">
        <v>80</v>
      </c>
      <c r="E140" s="154">
        <f>E135</f>
        <v>30509.205410998802</v>
      </c>
      <c r="F140" s="154">
        <f t="shared" ref="F140:G140" si="81">F135</f>
        <v>32020.727594938198</v>
      </c>
      <c r="G140" s="294">
        <f t="shared" si="81"/>
        <v>32215.528180697202</v>
      </c>
      <c r="H140" s="154">
        <f t="shared" ref="H140:W140" si="82">H135</f>
        <v>32364.181142559999</v>
      </c>
      <c r="I140" s="295">
        <f t="shared" si="82"/>
        <v>32493.589690571003</v>
      </c>
      <c r="J140" s="294">
        <f t="shared" si="82"/>
        <v>33019.212727653998</v>
      </c>
      <c r="K140" s="154">
        <f t="shared" si="82"/>
        <v>32653.663103728999</v>
      </c>
      <c r="L140" s="154">
        <f t="shared" si="82"/>
        <v>32834.602540811</v>
      </c>
      <c r="M140" s="154">
        <f>M135</f>
        <v>33414.770826779997</v>
      </c>
      <c r="N140" s="295">
        <f t="shared" si="82"/>
        <v>33019.212727653998</v>
      </c>
      <c r="O140" s="294">
        <f t="shared" si="82"/>
        <v>33212.555045647001</v>
      </c>
      <c r="P140" s="154">
        <f t="shared" si="82"/>
        <v>33816.936898118998</v>
      </c>
      <c r="Q140" s="154">
        <f t="shared" si="82"/>
        <v>33414.770826779997</v>
      </c>
      <c r="R140" s="154">
        <f t="shared" si="82"/>
        <v>33617.980745876004</v>
      </c>
      <c r="S140" s="295">
        <f t="shared" si="82"/>
        <v>34445.718133776005</v>
      </c>
      <c r="T140" s="305">
        <f t="shared" si="82"/>
        <v>35246.890455786983</v>
      </c>
      <c r="U140" s="305">
        <f t="shared" si="82"/>
        <v>36021.887270667001</v>
      </c>
      <c r="V140" s="305">
        <f t="shared" si="82"/>
        <v>36362.632186065995</v>
      </c>
      <c r="W140" s="305">
        <f t="shared" si="82"/>
        <v>36383.270591213004</v>
      </c>
      <c r="AG140" s="106"/>
      <c r="AH140" s="143"/>
      <c r="AI140" s="143"/>
      <c r="AJ140" s="143"/>
      <c r="AK140" s="143"/>
      <c r="AL140" s="143"/>
    </row>
    <row r="141" spans="3:38" x14ac:dyDescent="0.25">
      <c r="C141" s="144" t="s">
        <v>246</v>
      </c>
      <c r="D141" s="8" t="s">
        <v>82</v>
      </c>
      <c r="E141" s="169">
        <f>E99/E$98</f>
        <v>1.308697694610164E-4</v>
      </c>
      <c r="F141" s="169">
        <f t="shared" ref="F141:G141" si="83">F99/F$98</f>
        <v>2.9596005729673005E-3</v>
      </c>
      <c r="G141" s="296">
        <f t="shared" si="83"/>
        <v>6.4856911925324215E-3</v>
      </c>
      <c r="H141" s="169">
        <f t="shared" ref="H141:W141" si="84">H99/H$98</f>
        <v>8.5592116073387198E-3</v>
      </c>
      <c r="I141" s="297">
        <f t="shared" si="84"/>
        <v>1.1400845699191864E-2</v>
      </c>
      <c r="J141" s="296">
        <f t="shared" si="84"/>
        <v>2.6473813193884119E-2</v>
      </c>
      <c r="K141" s="169">
        <f t="shared" si="84"/>
        <v>1.5216841653280381E-2</v>
      </c>
      <c r="L141" s="169">
        <f t="shared" si="84"/>
        <v>2.0178246459476034E-2</v>
      </c>
      <c r="M141" s="169">
        <f t="shared" si="84"/>
        <v>4.3956395370410413E-2</v>
      </c>
      <c r="N141" s="297">
        <f t="shared" si="84"/>
        <v>2.6473813193884119E-2</v>
      </c>
      <c r="O141" s="296">
        <f t="shared" si="84"/>
        <v>3.4329099375642116E-2</v>
      </c>
      <c r="P141" s="169">
        <f t="shared" si="84"/>
        <v>6.9442170793753866E-2</v>
      </c>
      <c r="Q141" s="169">
        <f t="shared" si="84"/>
        <v>4.3956395370410413E-2</v>
      </c>
      <c r="R141" s="169">
        <f t="shared" si="84"/>
        <v>5.5583354121658893E-2</v>
      </c>
      <c r="S141" s="297">
        <f t="shared" si="84"/>
        <v>0.12707759035674648</v>
      </c>
      <c r="T141" s="306">
        <f t="shared" si="84"/>
        <v>0.26653504320344923</v>
      </c>
      <c r="U141" s="306">
        <f t="shared" si="84"/>
        <v>0.42719223315641991</v>
      </c>
      <c r="V141" s="306">
        <f t="shared" si="84"/>
        <v>0.56957513131247117</v>
      </c>
      <c r="W141" s="306">
        <f t="shared" si="84"/>
        <v>0.68171376388026106</v>
      </c>
      <c r="AG141" s="106"/>
      <c r="AH141" s="143"/>
      <c r="AI141" s="143"/>
      <c r="AJ141" s="143"/>
      <c r="AK141" s="143"/>
      <c r="AL141" s="143"/>
    </row>
    <row r="142" spans="3:38" hidden="1" x14ac:dyDescent="0.25">
      <c r="C142" s="161" t="s">
        <v>31</v>
      </c>
      <c r="D142" s="162" t="s">
        <v>255</v>
      </c>
      <c r="E142" s="164">
        <f t="shared" ref="E142:G142" si="85">E100/E$98</f>
        <v>3.8976105319772515E-7</v>
      </c>
      <c r="F142" s="164">
        <f t="shared" si="85"/>
        <v>5.243893007101083E-5</v>
      </c>
      <c r="G142" s="274">
        <f t="shared" si="85"/>
        <v>1.4642267324760982E-4</v>
      </c>
      <c r="H142" s="164">
        <f t="shared" ref="H142:W142" si="86">H100/H$98</f>
        <v>2.126104397857556E-4</v>
      </c>
      <c r="I142" s="275">
        <f t="shared" si="86"/>
        <v>3.1335631178640869E-4</v>
      </c>
      <c r="J142" s="274">
        <f t="shared" si="86"/>
        <v>9.7346297850716616E-4</v>
      </c>
      <c r="K142" s="164">
        <f t="shared" si="86"/>
        <v>4.6280050141379029E-4</v>
      </c>
      <c r="L142" s="164">
        <f t="shared" si="86"/>
        <v>6.7658312081096369E-4</v>
      </c>
      <c r="M142" s="164">
        <f t="shared" si="86"/>
        <v>1.9108399518019212E-3</v>
      </c>
      <c r="N142" s="275">
        <f t="shared" si="86"/>
        <v>9.7346297850716616E-4</v>
      </c>
      <c r="O142" s="274">
        <f t="shared" si="86"/>
        <v>1.376497587039957E-3</v>
      </c>
      <c r="P142" s="164">
        <f t="shared" si="86"/>
        <v>3.5256309406286471E-3</v>
      </c>
      <c r="Q142" s="164">
        <f t="shared" si="86"/>
        <v>1.9108399518019212E-3</v>
      </c>
      <c r="R142" s="164">
        <f t="shared" si="86"/>
        <v>2.6156293589169963E-3</v>
      </c>
      <c r="S142" s="275">
        <f t="shared" si="86"/>
        <v>7.8986186844676818E-3</v>
      </c>
      <c r="T142" s="280">
        <f t="shared" si="86"/>
        <v>2.1038604381151273E-2</v>
      </c>
      <c r="U142" s="280">
        <f t="shared" si="86"/>
        <v>4.0293649720809781E-2</v>
      </c>
      <c r="V142" s="280">
        <f t="shared" si="86"/>
        <v>6.2103367358209989E-2</v>
      </c>
      <c r="W142" s="280">
        <f t="shared" si="86"/>
        <v>8.4510688894017347E-2</v>
      </c>
      <c r="AG142" s="106"/>
      <c r="AH142" s="143"/>
      <c r="AI142" s="143"/>
      <c r="AJ142" s="143"/>
      <c r="AK142" s="143"/>
      <c r="AL142" s="143"/>
    </row>
    <row r="143" spans="3:38" hidden="1" x14ac:dyDescent="0.25">
      <c r="C143" s="111" t="s">
        <v>32</v>
      </c>
      <c r="D143" s="157" t="s">
        <v>256</v>
      </c>
      <c r="E143" s="164">
        <f t="shared" ref="E143:G143" si="87">E101/E$98</f>
        <v>8.9345226333181123E-7</v>
      </c>
      <c r="F143" s="164">
        <f t="shared" si="87"/>
        <v>4.5899774152769269E-5</v>
      </c>
      <c r="G143" s="274">
        <f t="shared" si="87"/>
        <v>1.1828687690418047E-4</v>
      </c>
      <c r="H143" s="164">
        <f t="shared" ref="H143:W143" si="88">H101/H$98</f>
        <v>1.6675623329985903E-4</v>
      </c>
      <c r="I143" s="275">
        <f t="shared" si="88"/>
        <v>2.3847221641881867E-4</v>
      </c>
      <c r="J143" s="274">
        <f t="shared" si="88"/>
        <v>6.8285156914487972E-4</v>
      </c>
      <c r="K143" s="164">
        <f t="shared" si="88"/>
        <v>3.4209658893779741E-4</v>
      </c>
      <c r="L143" s="164">
        <f t="shared" si="88"/>
        <v>4.8669115918687243E-4</v>
      </c>
      <c r="M143" s="164">
        <f t="shared" si="88"/>
        <v>1.281751942971086E-3</v>
      </c>
      <c r="N143" s="275">
        <f t="shared" si="88"/>
        <v>6.8285156914487972E-4</v>
      </c>
      <c r="O143" s="274">
        <f t="shared" si="88"/>
        <v>9.4338230784727023E-4</v>
      </c>
      <c r="P143" s="164">
        <f t="shared" si="88"/>
        <v>2.268665052480699E-3</v>
      </c>
      <c r="Q143" s="164">
        <f t="shared" si="88"/>
        <v>1.281751942971086E-3</v>
      </c>
      <c r="R143" s="164">
        <f t="shared" si="88"/>
        <v>1.7177672016616082E-3</v>
      </c>
      <c r="S143" s="275">
        <f t="shared" si="88"/>
        <v>4.8083399645944026E-3</v>
      </c>
      <c r="T143" s="280">
        <f t="shared" si="88"/>
        <v>1.1938702381955451E-2</v>
      </c>
      <c r="U143" s="280">
        <f t="shared" si="88"/>
        <v>2.1542044634611263E-2</v>
      </c>
      <c r="V143" s="280">
        <f t="shared" si="88"/>
        <v>3.1407483241502783E-2</v>
      </c>
      <c r="W143" s="280">
        <f t="shared" si="88"/>
        <v>4.0401789747983613E-2</v>
      </c>
      <c r="AG143" s="106"/>
      <c r="AH143" s="143"/>
      <c r="AI143" s="143"/>
      <c r="AJ143" s="143"/>
      <c r="AK143" s="143"/>
      <c r="AL143" s="143"/>
    </row>
    <row r="144" spans="3:38" hidden="1" x14ac:dyDescent="0.25">
      <c r="C144" s="111" t="s">
        <v>33</v>
      </c>
      <c r="D144" s="157" t="s">
        <v>257</v>
      </c>
      <c r="E144" s="164">
        <f t="shared" ref="E144:G144" si="89">E102/E$98</f>
        <v>3.6577575905347269E-6</v>
      </c>
      <c r="F144" s="164">
        <f t="shared" si="89"/>
        <v>8.7758214511285399E-5</v>
      </c>
      <c r="G144" s="274">
        <f t="shared" si="89"/>
        <v>1.9454920977488116E-4</v>
      </c>
      <c r="H144" s="164">
        <f t="shared" ref="H144:W144" si="90">H102/H$98</f>
        <v>2.5775041408660827E-4</v>
      </c>
      <c r="I144" s="275">
        <f t="shared" si="90"/>
        <v>3.4452591654034648E-4</v>
      </c>
      <c r="J144" s="274">
        <f t="shared" si="90"/>
        <v>8.0339099612046082E-4</v>
      </c>
      <c r="K144" s="164">
        <f t="shared" si="90"/>
        <v>4.6106769192732605E-4</v>
      </c>
      <c r="L144" s="164">
        <f t="shared" si="90"/>
        <v>6.1229873821750909E-4</v>
      </c>
      <c r="M144" s="164">
        <f t="shared" si="90"/>
        <v>1.3279438044651391E-3</v>
      </c>
      <c r="N144" s="275">
        <f t="shared" si="90"/>
        <v>8.0339099612046082E-4</v>
      </c>
      <c r="O144" s="274">
        <f t="shared" si="90"/>
        <v>1.0402572816137095E-3</v>
      </c>
      <c r="P144" s="164">
        <f t="shared" si="90"/>
        <v>2.0719121752280369E-3</v>
      </c>
      <c r="Q144" s="164">
        <f t="shared" si="90"/>
        <v>1.3279438044651391E-3</v>
      </c>
      <c r="R144" s="164">
        <f t="shared" si="90"/>
        <v>1.67055859231679E-3</v>
      </c>
      <c r="S144" s="275">
        <f t="shared" si="90"/>
        <v>3.6636947647000961E-3</v>
      </c>
      <c r="T144" s="280">
        <f t="shared" si="90"/>
        <v>7.0608454472450887E-3</v>
      </c>
      <c r="U144" s="280">
        <f t="shared" si="90"/>
        <v>1.0022440121324068E-2</v>
      </c>
      <c r="V144" s="280">
        <f t="shared" si="90"/>
        <v>1.1304291642871707E-2</v>
      </c>
      <c r="W144" s="280">
        <f t="shared" si="90"/>
        <v>1.0601801309169337E-2</v>
      </c>
      <c r="AG144" s="106"/>
      <c r="AH144" s="143"/>
      <c r="AI144" s="143"/>
      <c r="AJ144" s="143"/>
      <c r="AK144" s="143"/>
      <c r="AL144" s="143"/>
    </row>
    <row r="145" spans="1:38" hidden="1" x14ac:dyDescent="0.25">
      <c r="C145" s="111" t="s">
        <v>34</v>
      </c>
      <c r="D145" s="157" t="s">
        <v>258</v>
      </c>
      <c r="E145" s="164">
        <f t="shared" ref="E145:G145" si="91">E103/E$98</f>
        <v>8.5927321723421334E-5</v>
      </c>
      <c r="F145" s="164">
        <f t="shared" si="91"/>
        <v>1.9350687331514897E-3</v>
      </c>
      <c r="G145" s="274">
        <f t="shared" si="91"/>
        <v>4.2332556694649279E-3</v>
      </c>
      <c r="H145" s="164">
        <f t="shared" ref="H145:W145" si="92">H103/H$98</f>
        <v>5.5818362434563477E-3</v>
      </c>
      <c r="I145" s="275">
        <f t="shared" si="92"/>
        <v>7.4271564449886127E-3</v>
      </c>
      <c r="J145" s="274">
        <f t="shared" si="92"/>
        <v>1.7176913432988494E-2</v>
      </c>
      <c r="K145" s="164">
        <f t="shared" si="92"/>
        <v>9.9010360652879194E-3</v>
      </c>
      <c r="L145" s="164">
        <f t="shared" si="92"/>
        <v>1.3111456110563661E-2</v>
      </c>
      <c r="M145" s="164">
        <f t="shared" si="92"/>
        <v>2.8427982992406235E-2</v>
      </c>
      <c r="N145" s="275">
        <f t="shared" si="92"/>
        <v>1.7176913432988494E-2</v>
      </c>
      <c r="O145" s="274">
        <f t="shared" si="92"/>
        <v>2.2238604880792132E-2</v>
      </c>
      <c r="P145" s="164">
        <f t="shared" si="92"/>
        <v>4.4739069101599124E-2</v>
      </c>
      <c r="Q145" s="164">
        <f t="shared" si="92"/>
        <v>2.8427982992406235E-2</v>
      </c>
      <c r="R145" s="164">
        <f t="shared" si="92"/>
        <v>3.5881365645301352E-2</v>
      </c>
      <c r="S145" s="275">
        <f t="shared" si="92"/>
        <v>8.134095612600438E-2</v>
      </c>
      <c r="T145" s="280">
        <f t="shared" si="92"/>
        <v>0.16880698297604127</v>
      </c>
      <c r="U145" s="280">
        <f t="shared" si="92"/>
        <v>0.26768623070711262</v>
      </c>
      <c r="V145" s="280">
        <f t="shared" si="92"/>
        <v>0.35305366763888657</v>
      </c>
      <c r="W145" s="280">
        <f t="shared" si="92"/>
        <v>0.41774415761395867</v>
      </c>
      <c r="AG145" s="106"/>
      <c r="AH145" s="143"/>
      <c r="AI145" s="143"/>
      <c r="AJ145" s="143"/>
      <c r="AK145" s="143"/>
      <c r="AL145" s="143"/>
    </row>
    <row r="146" spans="1:38" hidden="1" x14ac:dyDescent="0.25">
      <c r="C146" s="111" t="s">
        <v>35</v>
      </c>
      <c r="D146" s="157" t="s">
        <v>259</v>
      </c>
      <c r="E146" s="164">
        <f t="shared" ref="E146:G146" si="93">E104/E$98</f>
        <v>3.3867237479234451E-5</v>
      </c>
      <c r="F146" s="164">
        <f t="shared" si="93"/>
        <v>7.3986943456048871E-4</v>
      </c>
      <c r="G146" s="274">
        <f t="shared" si="93"/>
        <v>1.6025280754110832E-3</v>
      </c>
      <c r="H146" s="164">
        <f t="shared" ref="H146:W146" si="94">H104/H$98</f>
        <v>2.1033190666229283E-3</v>
      </c>
      <c r="I146" s="275">
        <f t="shared" si="94"/>
        <v>2.7836862049494229E-3</v>
      </c>
      <c r="J146" s="274">
        <f t="shared" si="94"/>
        <v>6.319119653431929E-3</v>
      </c>
      <c r="K146" s="164">
        <f t="shared" si="94"/>
        <v>3.6890231773893485E-3</v>
      </c>
      <c r="L146" s="164">
        <f t="shared" si="94"/>
        <v>4.854739353442542E-3</v>
      </c>
      <c r="M146" s="164">
        <f t="shared" si="94"/>
        <v>1.0321330252256478E-2</v>
      </c>
      <c r="N146" s="275">
        <f t="shared" si="94"/>
        <v>6.319119653431929E-3</v>
      </c>
      <c r="O146" s="274">
        <f t="shared" si="94"/>
        <v>8.1276498527234498E-3</v>
      </c>
      <c r="P146" s="164">
        <f t="shared" si="94"/>
        <v>1.6017679874648156E-2</v>
      </c>
      <c r="Q146" s="164">
        <f t="shared" si="94"/>
        <v>1.0321330252256478E-2</v>
      </c>
      <c r="R146" s="164">
        <f t="shared" si="94"/>
        <v>1.2937530760086307E-2</v>
      </c>
      <c r="S146" s="275">
        <f t="shared" si="94"/>
        <v>2.8516481322618699E-2</v>
      </c>
      <c r="T146" s="280">
        <f t="shared" si="94"/>
        <v>5.7495748677644905E-2</v>
      </c>
      <c r="U146" s="280">
        <f t="shared" si="94"/>
        <v>8.9049319935266533E-2</v>
      </c>
      <c r="V146" s="280">
        <f t="shared" si="94"/>
        <v>0.11517478086480681</v>
      </c>
      <c r="W146" s="280">
        <f t="shared" si="94"/>
        <v>0.13402349850646586</v>
      </c>
      <c r="AG146" s="106"/>
      <c r="AH146" s="143"/>
      <c r="AI146" s="143"/>
      <c r="AJ146" s="143"/>
      <c r="AK146" s="143"/>
      <c r="AL146" s="143"/>
    </row>
    <row r="147" spans="1:38" hidden="1" x14ac:dyDescent="0.25">
      <c r="C147" s="111" t="s">
        <v>36</v>
      </c>
      <c r="D147" s="157" t="s">
        <v>260</v>
      </c>
      <c r="E147" s="164">
        <f t="shared" ref="E147:G147" si="95">E105/E$98</f>
        <v>4.6171694316919585E-7</v>
      </c>
      <c r="F147" s="164">
        <f t="shared" si="95"/>
        <v>3.1704044953789919E-7</v>
      </c>
      <c r="G147" s="274">
        <f t="shared" si="95"/>
        <v>2.4713264018339641E-7</v>
      </c>
      <c r="H147" s="164">
        <f t="shared" ref="H147:W147" si="96">H105/H$98</f>
        <v>2.268545782932575E-7</v>
      </c>
      <c r="I147" s="275">
        <f t="shared" si="96"/>
        <v>2.0836820142165839E-7</v>
      </c>
      <c r="J147" s="274">
        <f t="shared" si="96"/>
        <v>1.6081028899533765E-7</v>
      </c>
      <c r="K147" s="164">
        <f t="shared" si="96"/>
        <v>1.9121162564682919E-7</v>
      </c>
      <c r="L147" s="164">
        <f t="shared" si="96"/>
        <v>1.7536042113817479E-7</v>
      </c>
      <c r="M147" s="164">
        <f t="shared" si="96"/>
        <v>1.3513768219781164E-7</v>
      </c>
      <c r="N147" s="275">
        <f t="shared" si="96"/>
        <v>1.6081028899533765E-7</v>
      </c>
      <c r="O147" s="274">
        <f t="shared" si="96"/>
        <v>1.4743326339073637E-7</v>
      </c>
      <c r="P147" s="164">
        <f t="shared" si="96"/>
        <v>1.1355724309869114E-7</v>
      </c>
      <c r="Q147" s="164">
        <f t="shared" si="96"/>
        <v>1.3513768219781164E-7</v>
      </c>
      <c r="R147" s="164">
        <f t="shared" si="96"/>
        <v>1.2386838009488877E-7</v>
      </c>
      <c r="S147" s="275">
        <f t="shared" si="96"/>
        <v>8.7430680205510827E-8</v>
      </c>
      <c r="T147" s="280">
        <f t="shared" si="96"/>
        <v>5.6984360426363939E-8</v>
      </c>
      <c r="U147" s="280">
        <f t="shared" si="96"/>
        <v>3.7186221391679212E-8</v>
      </c>
      <c r="V147" s="280">
        <f t="shared" si="96"/>
        <v>2.4567642753104624E-8</v>
      </c>
      <c r="W147" s="280">
        <f t="shared" si="96"/>
        <v>1.6375240347257396E-8</v>
      </c>
      <c r="AG147" s="106"/>
      <c r="AH147" s="143"/>
      <c r="AI147" s="143"/>
      <c r="AJ147" s="143"/>
      <c r="AK147" s="143"/>
      <c r="AL147" s="143"/>
    </row>
    <row r="148" spans="1:38" hidden="1" x14ac:dyDescent="0.25">
      <c r="C148" s="111" t="s">
        <v>37</v>
      </c>
      <c r="D148" s="157" t="s">
        <v>261</v>
      </c>
      <c r="E148" s="164">
        <f t="shared" ref="E148:G148" si="97">E106/E$98</f>
        <v>5.6725224245156681E-6</v>
      </c>
      <c r="F148" s="164">
        <f t="shared" si="97"/>
        <v>1.1273561223505608E-4</v>
      </c>
      <c r="G148" s="274">
        <f t="shared" si="97"/>
        <v>2.3779607176398259E-4</v>
      </c>
      <c r="H148" s="164">
        <f t="shared" ref="H148:W148" si="98">H106/H$98</f>
        <v>3.0860893979973037E-4</v>
      </c>
      <c r="I148" s="275">
        <f t="shared" si="98"/>
        <v>4.0338947727128416E-4</v>
      </c>
      <c r="J148" s="274">
        <f t="shared" si="98"/>
        <v>8.8150788089577561E-4</v>
      </c>
      <c r="K148" s="164">
        <f t="shared" si="98"/>
        <v>5.2771693126414622E-4</v>
      </c>
      <c r="L148" s="164">
        <f t="shared" si="98"/>
        <v>6.8562509161635451E-4</v>
      </c>
      <c r="M148" s="164">
        <f t="shared" si="98"/>
        <v>1.4080683906760342E-3</v>
      </c>
      <c r="N148" s="275">
        <f t="shared" si="98"/>
        <v>8.8150788089577561E-4</v>
      </c>
      <c r="O148" s="274">
        <f t="shared" si="98"/>
        <v>1.1207240011948513E-3</v>
      </c>
      <c r="P148" s="164">
        <f t="shared" si="98"/>
        <v>2.1436677383335286E-3</v>
      </c>
      <c r="Q148" s="164">
        <f t="shared" si="98"/>
        <v>1.4080683906760342E-3</v>
      </c>
      <c r="R148" s="164">
        <f t="shared" si="98"/>
        <v>1.7473312594418094E-3</v>
      </c>
      <c r="S148" s="275">
        <f t="shared" si="98"/>
        <v>3.7372683668729242E-3</v>
      </c>
      <c r="T148" s="280">
        <f t="shared" si="98"/>
        <v>7.4267043050877937E-3</v>
      </c>
      <c r="U148" s="280">
        <f t="shared" si="98"/>
        <v>1.1512531691127635E-2</v>
      </c>
      <c r="V148" s="280">
        <f t="shared" si="98"/>
        <v>1.5028306114974894E-2</v>
      </c>
      <c r="W148" s="280">
        <f t="shared" si="98"/>
        <v>1.77359223931494E-2</v>
      </c>
      <c r="AG148" s="106"/>
      <c r="AH148" s="143"/>
      <c r="AI148" s="143"/>
      <c r="AJ148" s="143"/>
      <c r="AK148" s="143"/>
      <c r="AL148" s="143"/>
    </row>
    <row r="149" spans="1:38" x14ac:dyDescent="0.25">
      <c r="C149" s="145" t="s">
        <v>247</v>
      </c>
      <c r="D149" s="146" t="s">
        <v>262</v>
      </c>
      <c r="E149" s="169">
        <f t="shared" ref="E149:G149" si="99">E107/E$98</f>
        <v>0.99986913023053892</v>
      </c>
      <c r="F149" s="169">
        <f t="shared" si="99"/>
        <v>0.99704039942703271</v>
      </c>
      <c r="G149" s="296">
        <f t="shared" si="99"/>
        <v>0.99351430880746761</v>
      </c>
      <c r="H149" s="169">
        <f t="shared" ref="H149:W149" si="100">H107/H$98</f>
        <v>0.99144078839266125</v>
      </c>
      <c r="I149" s="297">
        <f t="shared" si="100"/>
        <v>0.98859915430080814</v>
      </c>
      <c r="J149" s="296">
        <f t="shared" si="100"/>
        <v>0.97352618680611591</v>
      </c>
      <c r="K149" s="169">
        <f t="shared" si="100"/>
        <v>0.98478315834671959</v>
      </c>
      <c r="L149" s="169">
        <f t="shared" si="100"/>
        <v>0.97982175354052403</v>
      </c>
      <c r="M149" s="169">
        <f t="shared" si="100"/>
        <v>0.95604360462958959</v>
      </c>
      <c r="N149" s="297">
        <f t="shared" si="100"/>
        <v>0.97352618680611591</v>
      </c>
      <c r="O149" s="296">
        <f t="shared" si="100"/>
        <v>0.96567090062435779</v>
      </c>
      <c r="P149" s="169">
        <f t="shared" si="100"/>
        <v>0.93055782920624619</v>
      </c>
      <c r="Q149" s="169">
        <f t="shared" si="100"/>
        <v>0.95604360462958959</v>
      </c>
      <c r="R149" s="169">
        <f t="shared" si="100"/>
        <v>0.94441664587834107</v>
      </c>
      <c r="S149" s="297">
        <f t="shared" si="100"/>
        <v>0.87292240964325341</v>
      </c>
      <c r="T149" s="306">
        <f t="shared" si="100"/>
        <v>0.73346495679655088</v>
      </c>
      <c r="U149" s="306">
        <f t="shared" si="100"/>
        <v>0.57280776684358015</v>
      </c>
      <c r="V149" s="306">
        <f t="shared" si="100"/>
        <v>0.43042486868752877</v>
      </c>
      <c r="W149" s="306">
        <f t="shared" si="100"/>
        <v>0.31828623611973883</v>
      </c>
      <c r="X149" s="203"/>
      <c r="AG149" s="106"/>
      <c r="AH149" s="143"/>
      <c r="AI149" s="143"/>
      <c r="AJ149" s="143"/>
      <c r="AK149" s="143"/>
      <c r="AL149" s="143"/>
    </row>
    <row r="150" spans="1:38" x14ac:dyDescent="0.25">
      <c r="C150" s="111" t="s">
        <v>31</v>
      </c>
      <c r="D150" s="157" t="s">
        <v>248</v>
      </c>
      <c r="E150" s="170">
        <f t="shared" ref="E150:G150" si="101">E108/E$98</f>
        <v>4.6874457946933525E-4</v>
      </c>
      <c r="F150" s="170">
        <f t="shared" si="101"/>
        <v>1.72498147931507E-2</v>
      </c>
      <c r="G150" s="298">
        <f t="shared" si="101"/>
        <v>2.4122556036012658E-2</v>
      </c>
      <c r="H150" s="170">
        <f t="shared" ref="H150:W150" si="102">H108/H$98</f>
        <v>2.6971353419885321E-2</v>
      </c>
      <c r="I150" s="299">
        <f t="shared" si="102"/>
        <v>3.0102308954730237E-2</v>
      </c>
      <c r="J150" s="298">
        <f t="shared" si="102"/>
        <v>4.043391019200706E-2</v>
      </c>
      <c r="K150" s="170">
        <f t="shared" si="102"/>
        <v>3.3417771988606307E-2</v>
      </c>
      <c r="L150" s="170">
        <f t="shared" si="102"/>
        <v>3.687070329896891E-2</v>
      </c>
      <c r="M150" s="170">
        <f t="shared" si="102"/>
        <v>4.7561759294424868E-2</v>
      </c>
      <c r="N150" s="299">
        <f t="shared" si="102"/>
        <v>4.043391019200706E-2</v>
      </c>
      <c r="O150" s="298">
        <f t="shared" si="102"/>
        <v>4.402656827366213E-2</v>
      </c>
      <c r="P150" s="170">
        <f t="shared" si="102"/>
        <v>5.4237827928435414E-2</v>
      </c>
      <c r="Q150" s="170">
        <f t="shared" si="102"/>
        <v>4.7561759294424868E-2</v>
      </c>
      <c r="R150" s="170">
        <f t="shared" si="102"/>
        <v>5.0993386198011595E-2</v>
      </c>
      <c r="S150" s="299">
        <f t="shared" si="102"/>
        <v>6.2028816028264634E-2</v>
      </c>
      <c r="T150" s="307">
        <f t="shared" si="102"/>
        <v>6.4334668115726093E-2</v>
      </c>
      <c r="U150" s="307">
        <f t="shared" si="102"/>
        <v>5.6999525020465076E-2</v>
      </c>
      <c r="V150" s="307">
        <f t="shared" si="102"/>
        <v>4.653231554253312E-2</v>
      </c>
      <c r="W150" s="307">
        <f t="shared" si="102"/>
        <v>3.6655888118216802E-2</v>
      </c>
      <c r="AG150" s="106"/>
      <c r="AH150" s="143"/>
      <c r="AI150" s="143"/>
      <c r="AJ150" s="143"/>
      <c r="AK150" s="143"/>
      <c r="AL150" s="143"/>
    </row>
    <row r="151" spans="1:38" x14ac:dyDescent="0.25">
      <c r="C151" s="111" t="s">
        <v>32</v>
      </c>
      <c r="D151" s="157" t="s">
        <v>249</v>
      </c>
      <c r="E151" s="170">
        <f t="shared" ref="E151:G151" si="103">E109/E$98</f>
        <v>5.0711657426778092E-2</v>
      </c>
      <c r="F151" s="170">
        <f t="shared" si="103"/>
        <v>0.12479675362630435</v>
      </c>
      <c r="G151" s="298">
        <f t="shared" si="103"/>
        <v>0.13948792533856913</v>
      </c>
      <c r="H151" s="170">
        <f t="shared" ref="H151:W151" si="104">H109/H$98</f>
        <v>0.14365168172493803</v>
      </c>
      <c r="I151" s="299">
        <f t="shared" si="104"/>
        <v>0.14732209909238295</v>
      </c>
      <c r="J151" s="298">
        <f t="shared" si="104"/>
        <v>0.15565943118170131</v>
      </c>
      <c r="K151" s="170">
        <f t="shared" si="104"/>
        <v>0.15058111898499965</v>
      </c>
      <c r="L151" s="170">
        <f t="shared" si="104"/>
        <v>0.15338009551445062</v>
      </c>
      <c r="M151" s="170">
        <f t="shared" si="104"/>
        <v>0.15853924631216601</v>
      </c>
      <c r="N151" s="299">
        <f t="shared" si="104"/>
        <v>0.15565943118170131</v>
      </c>
      <c r="O151" s="298">
        <f t="shared" si="104"/>
        <v>0.15739181231316116</v>
      </c>
      <c r="P151" s="170">
        <f t="shared" si="104"/>
        <v>0.15892293469822344</v>
      </c>
      <c r="Q151" s="170">
        <f t="shared" si="104"/>
        <v>0.15853924631216601</v>
      </c>
      <c r="R151" s="170">
        <f t="shared" si="104"/>
        <v>0.15906532779123936</v>
      </c>
      <c r="S151" s="299">
        <f t="shared" si="104"/>
        <v>0.154039703245724</v>
      </c>
      <c r="T151" s="307">
        <f t="shared" si="104"/>
        <v>0.1340306325917871</v>
      </c>
      <c r="U151" s="307">
        <f t="shared" si="104"/>
        <v>0.10706246308972669</v>
      </c>
      <c r="V151" s="307">
        <f t="shared" si="104"/>
        <v>8.1796287016121183E-2</v>
      </c>
      <c r="W151" s="307">
        <f t="shared" si="104"/>
        <v>6.1366542635315831E-2</v>
      </c>
      <c r="AG151" s="106"/>
      <c r="AH151" s="143"/>
      <c r="AI151" s="143"/>
      <c r="AJ151" s="143"/>
      <c r="AK151" s="143"/>
      <c r="AL151" s="143"/>
    </row>
    <row r="152" spans="1:38" x14ac:dyDescent="0.25">
      <c r="C152" s="111" t="s">
        <v>33</v>
      </c>
      <c r="D152" s="157" t="s">
        <v>250</v>
      </c>
      <c r="E152" s="170">
        <f t="shared" ref="E152:G152" si="105">E110/E$98</f>
        <v>0.1200311502117281</v>
      </c>
      <c r="F152" s="170">
        <f t="shared" si="105"/>
        <v>0.20740976438149641</v>
      </c>
      <c r="G152" s="298">
        <f t="shared" si="105"/>
        <v>0.22332132902088711</v>
      </c>
      <c r="H152" s="170">
        <f t="shared" ref="H152:W152" si="106">H110/H$98</f>
        <v>0.22748605025702473</v>
      </c>
      <c r="I152" s="299">
        <f t="shared" si="106"/>
        <v>0.23090563600578934</v>
      </c>
      <c r="J152" s="298">
        <f t="shared" si="106"/>
        <v>0.23698801386077367</v>
      </c>
      <c r="K152" s="170">
        <f t="shared" si="106"/>
        <v>0.23366069398490208</v>
      </c>
      <c r="L152" s="170">
        <f t="shared" si="106"/>
        <v>0.23570756801459125</v>
      </c>
      <c r="M152" s="170">
        <f t="shared" si="106"/>
        <v>0.23716206993202821</v>
      </c>
      <c r="N152" s="299">
        <f t="shared" si="106"/>
        <v>0.23698801386077367</v>
      </c>
      <c r="O152" s="298">
        <f t="shared" si="106"/>
        <v>0.23748107605149898</v>
      </c>
      <c r="P152" s="170">
        <f t="shared" si="106"/>
        <v>0.23391253617949723</v>
      </c>
      <c r="Q152" s="170">
        <f t="shared" si="106"/>
        <v>0.23716206993202821</v>
      </c>
      <c r="R152" s="170">
        <f t="shared" si="106"/>
        <v>0.23598437255839669</v>
      </c>
      <c r="S152" s="299">
        <f t="shared" si="106"/>
        <v>0.22196808898760961</v>
      </c>
      <c r="T152" s="307">
        <f t="shared" si="106"/>
        <v>0.18796611542529759</v>
      </c>
      <c r="U152" s="307">
        <f t="shared" si="106"/>
        <v>0.14702231167308918</v>
      </c>
      <c r="V152" s="307">
        <f t="shared" si="106"/>
        <v>0.11036900961076546</v>
      </c>
      <c r="W152" s="307">
        <f t="shared" si="106"/>
        <v>8.1435334139386487E-2</v>
      </c>
      <c r="AG152" s="106"/>
      <c r="AH152" s="143"/>
      <c r="AI152" s="143"/>
      <c r="AJ152" s="143"/>
      <c r="AK152" s="143"/>
      <c r="AL152" s="143"/>
    </row>
    <row r="153" spans="1:38" x14ac:dyDescent="0.25">
      <c r="C153" s="111" t="s">
        <v>34</v>
      </c>
      <c r="D153" s="157" t="s">
        <v>251</v>
      </c>
      <c r="E153" s="170">
        <f t="shared" ref="E153:G153" si="107">E111/E$98</f>
        <v>0.16804332220613322</v>
      </c>
      <c r="F153" s="170">
        <f t="shared" si="107"/>
        <v>0.2242985967997265</v>
      </c>
      <c r="G153" s="298">
        <f t="shared" si="107"/>
        <v>0.23320485088651827</v>
      </c>
      <c r="H153" s="170">
        <f t="shared" ref="H153:W153" si="108">H111/H$98</f>
        <v>0.23521279425567074</v>
      </c>
      <c r="I153" s="299">
        <f t="shared" si="108"/>
        <v>0.23659424718765001</v>
      </c>
      <c r="J153" s="298">
        <f t="shared" si="108"/>
        <v>0.23710817226223055</v>
      </c>
      <c r="K153" s="170">
        <f t="shared" si="108"/>
        <v>0.23739322092578671</v>
      </c>
      <c r="L153" s="170">
        <f t="shared" si="108"/>
        <v>0.23757918603293487</v>
      </c>
      <c r="M153" s="170">
        <f t="shared" si="108"/>
        <v>0.23413120442408131</v>
      </c>
      <c r="N153" s="299">
        <f t="shared" si="108"/>
        <v>0.23710817226223055</v>
      </c>
      <c r="O153" s="298">
        <f t="shared" si="108"/>
        <v>0.23596367156468454</v>
      </c>
      <c r="P153" s="170">
        <f t="shared" si="108"/>
        <v>0.22825297118810328</v>
      </c>
      <c r="Q153" s="170">
        <f t="shared" si="108"/>
        <v>0.23413120442408131</v>
      </c>
      <c r="R153" s="170">
        <f t="shared" si="108"/>
        <v>0.23156879501157102</v>
      </c>
      <c r="S153" s="299">
        <f t="shared" si="108"/>
        <v>0.21350078058572708</v>
      </c>
      <c r="T153" s="307">
        <f t="shared" si="108"/>
        <v>0.17778162152772822</v>
      </c>
      <c r="U153" s="307">
        <f t="shared" si="108"/>
        <v>0.1374778925097726</v>
      </c>
      <c r="V153" s="307">
        <f t="shared" si="108"/>
        <v>0.1023420438719418</v>
      </c>
      <c r="W153" s="307">
        <f t="shared" si="108"/>
        <v>7.4978788369755009E-2</v>
      </c>
      <c r="AG153" s="106"/>
      <c r="AH153" s="143"/>
      <c r="AI153" s="143"/>
      <c r="AJ153" s="143"/>
      <c r="AK153" s="143"/>
      <c r="AL153" s="143"/>
    </row>
    <row r="154" spans="1:38" x14ac:dyDescent="0.25">
      <c r="C154" s="111" t="s">
        <v>35</v>
      </c>
      <c r="D154" s="157" t="s">
        <v>252</v>
      </c>
      <c r="E154" s="170">
        <f t="shared" ref="E154:G154" si="109">E112/E$98</f>
        <v>0.43623899724977899</v>
      </c>
      <c r="F154" s="170">
        <f t="shared" si="109"/>
        <v>0.28886028069013858</v>
      </c>
      <c r="G154" s="298">
        <f t="shared" si="109"/>
        <v>0.25825983896931148</v>
      </c>
      <c r="H154" s="170">
        <f t="shared" ref="H154:W154" si="110">H112/H$98</f>
        <v>0.2489042113874663</v>
      </c>
      <c r="I154" s="299">
        <f t="shared" si="110"/>
        <v>0.24003084576861197</v>
      </c>
      <c r="J154" s="298">
        <f t="shared" si="110"/>
        <v>0.21503671595292323</v>
      </c>
      <c r="K154" s="170">
        <f t="shared" si="110"/>
        <v>0.23143597169267438</v>
      </c>
      <c r="L154" s="170">
        <f t="shared" si="110"/>
        <v>0.22310811705557099</v>
      </c>
      <c r="M154" s="170">
        <f t="shared" si="110"/>
        <v>0.19945065260669068</v>
      </c>
      <c r="N154" s="299">
        <f t="shared" si="110"/>
        <v>0.21503671595292323</v>
      </c>
      <c r="O154" s="298">
        <f t="shared" si="110"/>
        <v>0.2071633098742825</v>
      </c>
      <c r="P154" s="170">
        <f t="shared" si="110"/>
        <v>0.18434504499799184</v>
      </c>
      <c r="Q154" s="170">
        <f t="shared" si="110"/>
        <v>0.19945065260669068</v>
      </c>
      <c r="R154" s="170">
        <f t="shared" si="110"/>
        <v>0.19185554589005266</v>
      </c>
      <c r="S154" s="299">
        <f t="shared" si="110"/>
        <v>0.16179535588846505</v>
      </c>
      <c r="T154" s="307">
        <f t="shared" si="110"/>
        <v>0.12554726265977914</v>
      </c>
      <c r="U154" s="307">
        <f t="shared" si="110"/>
        <v>9.2968421445064939E-2</v>
      </c>
      <c r="V154" s="307">
        <f t="shared" si="110"/>
        <v>6.7295106532039975E-2</v>
      </c>
      <c r="W154" s="307">
        <f t="shared" si="110"/>
        <v>4.828920476904322E-2</v>
      </c>
      <c r="AG154" s="106"/>
      <c r="AH154" s="143"/>
      <c r="AI154" s="143"/>
      <c r="AJ154" s="143"/>
      <c r="AK154" s="143"/>
      <c r="AL154" s="143"/>
    </row>
    <row r="155" spans="1:38" x14ac:dyDescent="0.25">
      <c r="C155" s="111" t="s">
        <v>36</v>
      </c>
      <c r="D155" s="157" t="s">
        <v>253</v>
      </c>
      <c r="E155" s="170">
        <f t="shared" ref="E155:G155" si="111">E113/E$98</f>
        <v>0.15387336047421674</v>
      </c>
      <c r="F155" s="170">
        <f t="shared" si="111"/>
        <v>9.6773083289835846E-2</v>
      </c>
      <c r="G155" s="298">
        <f t="shared" si="111"/>
        <v>8.4251200470106744E-2</v>
      </c>
      <c r="H155" s="170">
        <f t="shared" ref="H155:W155" si="112">H113/H$98</f>
        <v>8.0398485544464465E-2</v>
      </c>
      <c r="I155" s="299">
        <f t="shared" si="112"/>
        <v>7.6743165956234538E-2</v>
      </c>
      <c r="J155" s="298">
        <f t="shared" si="112"/>
        <v>6.6536987359177346E-2</v>
      </c>
      <c r="K155" s="170">
        <f t="shared" si="112"/>
        <v>7.321020453217976E-2</v>
      </c>
      <c r="L155" s="170">
        <f t="shared" si="112"/>
        <v>6.9805997424639374E-2</v>
      </c>
      <c r="M155" s="170">
        <f t="shared" si="112"/>
        <v>6.0355067944736274E-2</v>
      </c>
      <c r="N155" s="299">
        <f t="shared" si="112"/>
        <v>6.6536987359177346E-2</v>
      </c>
      <c r="O155" s="298">
        <f t="shared" si="112"/>
        <v>6.3388902430809621E-2</v>
      </c>
      <c r="P155" s="170">
        <f t="shared" si="112"/>
        <v>5.4594399947292239E-2</v>
      </c>
      <c r="Q155" s="170">
        <f t="shared" si="112"/>
        <v>6.0355067944736274E-2</v>
      </c>
      <c r="R155" s="170">
        <f t="shared" si="112"/>
        <v>5.7425551540699026E-2</v>
      </c>
      <c r="S155" s="299">
        <f t="shared" si="112"/>
        <v>4.6540097261211159E-2</v>
      </c>
      <c r="T155" s="307">
        <f t="shared" si="112"/>
        <v>3.4812410891882341E-2</v>
      </c>
      <c r="U155" s="307">
        <f t="shared" si="112"/>
        <v>2.5148591114211024E-2</v>
      </c>
      <c r="V155" s="307">
        <f t="shared" si="112"/>
        <v>1.7903342179213997E-2</v>
      </c>
      <c r="W155" s="307">
        <f t="shared" si="112"/>
        <v>1.2688701937642427E-2</v>
      </c>
      <c r="AG155" s="106"/>
      <c r="AH155" s="143"/>
      <c r="AI155" s="143"/>
      <c r="AJ155" s="143"/>
      <c r="AK155" s="143"/>
      <c r="AL155" s="143"/>
    </row>
    <row r="156" spans="1:38" x14ac:dyDescent="0.25">
      <c r="C156" s="158" t="s">
        <v>37</v>
      </c>
      <c r="D156" s="163" t="s">
        <v>254</v>
      </c>
      <c r="E156" s="171">
        <f t="shared" ref="E156:G156" si="113">E114/E$98</f>
        <v>7.0501897963126087E-2</v>
      </c>
      <c r="F156" s="171">
        <f t="shared" si="113"/>
        <v>3.7652105746442809E-2</v>
      </c>
      <c r="G156" s="300">
        <f t="shared" si="113"/>
        <v>3.0866607940165249E-2</v>
      </c>
      <c r="H156" s="171">
        <f t="shared" ref="H156:W156" si="114">H114/H$98</f>
        <v>2.8816211716693282E-2</v>
      </c>
      <c r="I156" s="301">
        <f t="shared" si="114"/>
        <v>2.6900851504679753E-2</v>
      </c>
      <c r="J156" s="300">
        <f t="shared" si="114"/>
        <v>2.1762955824666998E-2</v>
      </c>
      <c r="K156" s="171">
        <f t="shared" si="114"/>
        <v>2.5084176112005131E-2</v>
      </c>
      <c r="L156" s="171">
        <f t="shared" si="114"/>
        <v>2.3370086065356673E-2</v>
      </c>
      <c r="M156" s="171">
        <f t="shared" si="114"/>
        <v>1.8843604088526384E-2</v>
      </c>
      <c r="N156" s="301">
        <f t="shared" si="114"/>
        <v>2.1762955824666998E-2</v>
      </c>
      <c r="O156" s="300">
        <f t="shared" si="114"/>
        <v>2.0255559983771359E-2</v>
      </c>
      <c r="P156" s="171">
        <f t="shared" si="114"/>
        <v>1.6292114210513981E-2</v>
      </c>
      <c r="Q156" s="171">
        <f t="shared" si="114"/>
        <v>1.8843604088526384E-2</v>
      </c>
      <c r="R156" s="171">
        <f t="shared" si="114"/>
        <v>1.7523666873496796E-2</v>
      </c>
      <c r="S156" s="301">
        <f t="shared" si="114"/>
        <v>1.3049567512697854E-2</v>
      </c>
      <c r="T156" s="308">
        <f t="shared" si="114"/>
        <v>8.9922456751460877E-3</v>
      </c>
      <c r="U156" s="308">
        <f t="shared" si="114"/>
        <v>6.128562071763083E-3</v>
      </c>
      <c r="V156" s="308">
        <f t="shared" si="114"/>
        <v>4.1867637864003221E-3</v>
      </c>
      <c r="W156" s="308">
        <f t="shared" si="114"/>
        <v>2.8717762053519368E-3</v>
      </c>
      <c r="AG156" s="106"/>
      <c r="AH156" s="143"/>
      <c r="AI156" s="143"/>
      <c r="AJ156" s="143"/>
      <c r="AK156" s="143"/>
      <c r="AL156" s="143"/>
    </row>
    <row r="157" spans="1:38" x14ac:dyDescent="0.25">
      <c r="AG157" s="106"/>
      <c r="AH157" s="143"/>
      <c r="AI157" s="143"/>
      <c r="AJ157" s="143"/>
      <c r="AK157" s="143"/>
      <c r="AL157" s="143"/>
    </row>
    <row r="158" spans="1:38" ht="18.75" x14ac:dyDescent="0.3">
      <c r="C158" s="16"/>
      <c r="AG158" s="20" t="s">
        <v>33</v>
      </c>
      <c r="AH158" s="57">
        <v>300942006</v>
      </c>
      <c r="AI158" s="57">
        <v>503090491.10000002</v>
      </c>
      <c r="AJ158" s="57">
        <v>636708629.89999998</v>
      </c>
      <c r="AK158" s="57">
        <v>741099662.79999995</v>
      </c>
      <c r="AL158" s="57">
        <v>824236598.10000002</v>
      </c>
    </row>
    <row r="159" spans="1:38" x14ac:dyDescent="0.25">
      <c r="AG159" s="20" t="s">
        <v>34</v>
      </c>
      <c r="AH159" s="57">
        <v>661409532</v>
      </c>
      <c r="AI159" s="57">
        <v>619305664.89999998</v>
      </c>
      <c r="AJ159" s="57">
        <v>582681502.79999995</v>
      </c>
      <c r="AK159" s="57">
        <v>558726223.29999995</v>
      </c>
      <c r="AL159" s="57">
        <v>550296317.60000002</v>
      </c>
    </row>
    <row r="160" spans="1:38" ht="23.25" x14ac:dyDescent="0.35">
      <c r="A160" s="22" t="s">
        <v>50</v>
      </c>
      <c r="C160" s="137"/>
      <c r="D160" s="17"/>
      <c r="E160" s="56">
        <v>2006</v>
      </c>
      <c r="F160" s="56">
        <v>2015</v>
      </c>
      <c r="G160" s="52">
        <v>2018</v>
      </c>
      <c r="H160" s="5">
        <v>2019</v>
      </c>
      <c r="I160" s="269">
        <v>2020</v>
      </c>
      <c r="J160" s="52">
        <v>2021</v>
      </c>
      <c r="K160" s="5">
        <v>2022</v>
      </c>
      <c r="L160" s="5">
        <v>2023</v>
      </c>
      <c r="M160" s="5">
        <v>2024</v>
      </c>
      <c r="N160" s="269">
        <v>2025</v>
      </c>
      <c r="O160" s="52">
        <v>2026</v>
      </c>
      <c r="P160" s="5">
        <v>2027</v>
      </c>
      <c r="Q160" s="5">
        <v>2028</v>
      </c>
      <c r="R160" s="5">
        <v>2029</v>
      </c>
      <c r="S160" s="269">
        <v>2030</v>
      </c>
      <c r="T160" s="231">
        <v>2035</v>
      </c>
      <c r="U160" s="5">
        <v>2040</v>
      </c>
      <c r="V160" s="231">
        <v>2045</v>
      </c>
      <c r="W160" s="231">
        <v>2050</v>
      </c>
      <c r="AG160" s="20" t="s">
        <v>35</v>
      </c>
      <c r="AH160" s="57">
        <v>786713699</v>
      </c>
      <c r="AI160" s="57">
        <v>682369932.10000002</v>
      </c>
      <c r="AJ160" s="57">
        <v>631194054.20000005</v>
      </c>
      <c r="AK160" s="57">
        <v>593290014.70000005</v>
      </c>
      <c r="AL160" s="57">
        <v>570922975.5</v>
      </c>
    </row>
    <row r="161" spans="3:38" x14ac:dyDescent="0.25">
      <c r="C161" s="6" t="s">
        <v>597</v>
      </c>
      <c r="D161" s="19" t="s">
        <v>84</v>
      </c>
      <c r="E161" s="42">
        <f>VLOOKUP($D161,result!$A$2:$AY$212,E$5,FALSE)</f>
        <v>2393165780</v>
      </c>
      <c r="F161" s="42">
        <f>VLOOKUP($D161,result!$A$2:$AY$212,F$5,FALSE)</f>
        <v>2463062846</v>
      </c>
      <c r="G161" s="270">
        <f>VLOOKUP($D161,result!$A$2:$AY$212,G$5,FALSE)/1000000</f>
        <v>2528.796593</v>
      </c>
      <c r="H161" s="42">
        <f>VLOOKUP($D161,result!$A$2:$AY$212,H$5,FALSE)/1000000</f>
        <v>2550.3321890000002</v>
      </c>
      <c r="I161" s="271">
        <f>VLOOKUP($D161,result!$A$2:$AY$212,I$5,FALSE)/1000000</f>
        <v>2571.6803</v>
      </c>
      <c r="J161" s="270">
        <f>VLOOKUP($D161,result!$A$2:$AY$212,J$5,FALSE)/1000000</f>
        <v>2634.6017489999999</v>
      </c>
      <c r="K161" s="42">
        <f>VLOOKUP($D161,result!$A$2:$AY$212,K$5,FALSE)/1000000</f>
        <v>2592.8411289999999</v>
      </c>
      <c r="L161" s="42">
        <f>VLOOKUP($D161,result!$A$2:$AY$212,L$5,FALSE)/1000000</f>
        <v>2613.8148780000001</v>
      </c>
      <c r="M161" s="42">
        <f>VLOOKUP($D161,result!$A$2:$AY$212,M$5,FALSE)/1000000</f>
        <v>2675.6156609999998</v>
      </c>
      <c r="N161" s="271">
        <f>VLOOKUP($D161,result!$A$2:$AY$212,N$5,FALSE)/1000000</f>
        <v>2634.6017489999999</v>
      </c>
      <c r="O161" s="270">
        <f>VLOOKUP($D161,result!$A$2:$AY$212,O$5,FALSE)/1000000</f>
        <v>2655.201943</v>
      </c>
      <c r="P161" s="42">
        <f>VLOOKUP($D161,result!$A$2:$AY$212,P$5,FALSE)/1000000</f>
        <v>2715.8844650000001</v>
      </c>
      <c r="Q161" s="42">
        <f>VLOOKUP($D161,result!$A$2:$AY$212,Q$5,FALSE)/1000000</f>
        <v>2675.6156609999998</v>
      </c>
      <c r="R161" s="42">
        <f>VLOOKUP($D161,result!$A$2:$AY$212,R$5,FALSE)/1000000</f>
        <v>2695.8431019999998</v>
      </c>
      <c r="S161" s="271">
        <f>VLOOKUP($D161,result!$A$2:$AY$212,S$5,FALSE)/1000000</f>
        <v>2774.8940659999998</v>
      </c>
      <c r="T161" s="278">
        <f>VLOOKUP($D161,result!$A$2:$AY$212,T$5,FALSE)/1000000</f>
        <v>2869.5402239999999</v>
      </c>
      <c r="U161" s="42">
        <f>VLOOKUP($D161,result!$A$2:$AY$212,U$5,FALSE)/1000000</f>
        <v>2959.5784560000002</v>
      </c>
      <c r="V161" s="278">
        <f>VLOOKUP($D161,result!$A$2:$AY$212,V$5,FALSE)/1000000</f>
        <v>3045.032729</v>
      </c>
      <c r="W161" s="278">
        <f>VLOOKUP($D161,result!$A$2:$AY$212,W$5,FALSE)/1000000</f>
        <v>3125.9266950000001</v>
      </c>
      <c r="AG161" s="20" t="s">
        <v>36</v>
      </c>
      <c r="AH161" s="57">
        <v>412154138</v>
      </c>
      <c r="AI161" s="57">
        <v>362395034.30000001</v>
      </c>
      <c r="AJ161" s="57">
        <v>338165080.30000001</v>
      </c>
      <c r="AK161" s="57">
        <v>312227445.10000002</v>
      </c>
      <c r="AL161" s="57">
        <v>288898846</v>
      </c>
    </row>
    <row r="162" spans="3:38" x14ac:dyDescent="0.25">
      <c r="C162" s="111" t="s">
        <v>31</v>
      </c>
      <c r="D162" s="23" t="s">
        <v>85</v>
      </c>
      <c r="E162" s="57">
        <f>VLOOKUP($D162,result!$A$2:$AY$212,E$5,FALSE)</f>
        <v>661127</v>
      </c>
      <c r="F162" s="57">
        <f>VLOOKUP($D162,result!$A$2:$AY$212,F$5,FALSE)</f>
        <v>41734029.609999999</v>
      </c>
      <c r="G162" s="284">
        <f>VLOOKUP($D162,result!$A$2:$AY$212,G$5,FALSE)/1000000</f>
        <v>47.131340450000003</v>
      </c>
      <c r="H162" s="57">
        <f>VLOOKUP($D162,result!$A$2:$AY$212,H$5,FALSE)/1000000</f>
        <v>49.804716710000001</v>
      </c>
      <c r="I162" s="285">
        <f>VLOOKUP($D162,result!$A$2:$AY$212,I$5,FALSE)/1000000</f>
        <v>53.382211820000002</v>
      </c>
      <c r="J162" s="284">
        <f>VLOOKUP($D162,result!$A$2:$AY$212,J$5,FALSE)/1000000</f>
        <v>69.481167540000001</v>
      </c>
      <c r="K162" s="57">
        <f>VLOOKUP($D162,result!$A$2:$AY$212,K$5,FALSE)/1000000</f>
        <v>57.946148119999997</v>
      </c>
      <c r="L162" s="57">
        <f>VLOOKUP($D162,result!$A$2:$AY$212,L$5,FALSE)/1000000</f>
        <v>63.293773549999997</v>
      </c>
      <c r="M162" s="57">
        <f>VLOOKUP($D162,result!$A$2:$AY$212,M$5,FALSE)/1000000</f>
        <v>84.931206519999989</v>
      </c>
      <c r="N162" s="285">
        <f>VLOOKUP($D162,result!$A$2:$AY$212,N$5,FALSE)/1000000</f>
        <v>69.481167540000001</v>
      </c>
      <c r="O162" s="284">
        <f>VLOOKUP($D162,result!$A$2:$AY$212,O$5,FALSE)/1000000</f>
        <v>76.687333390000006</v>
      </c>
      <c r="P162" s="57">
        <f>VLOOKUP($D162,result!$A$2:$AY$212,P$5,FALSE)/1000000</f>
        <v>105.5248922</v>
      </c>
      <c r="Q162" s="57">
        <f>VLOOKUP($D162,result!$A$2:$AY$212,Q$5,FALSE)/1000000</f>
        <v>84.931206519999989</v>
      </c>
      <c r="R162" s="57">
        <f>VLOOKUP($D162,result!$A$2:$AY$212,R$5,FALSE)/1000000</f>
        <v>94.389370670000005</v>
      </c>
      <c r="S162" s="285">
        <f>VLOOKUP($D162,result!$A$2:$AY$212,S$5,FALSE)/1000000</f>
        <v>142.97791789999999</v>
      </c>
      <c r="T162" s="282">
        <f>VLOOKUP($D162,result!$A$2:$AY$212,T$5,FALSE)/1000000</f>
        <v>206.26640499999999</v>
      </c>
      <c r="U162" s="57">
        <f>VLOOKUP($D162,result!$A$2:$AY$212,U$5,FALSE)/1000000</f>
        <v>262.3669471</v>
      </c>
      <c r="V162" s="282">
        <f>VLOOKUP($D162,result!$A$2:$AY$212,V$5,FALSE)/1000000</f>
        <v>325.54246130000001</v>
      </c>
      <c r="W162" s="282">
        <f>VLOOKUP($D162,result!$A$2:$AY$212,W$5,FALSE)/1000000</f>
        <v>396.42410639999997</v>
      </c>
      <c r="AG162" s="28" t="s">
        <v>37</v>
      </c>
      <c r="AH162" s="32">
        <v>188893454</v>
      </c>
      <c r="AI162" s="32">
        <v>149182058.30000001</v>
      </c>
      <c r="AJ162" s="32">
        <v>153262069.09999999</v>
      </c>
      <c r="AK162" s="32">
        <v>167195514</v>
      </c>
      <c r="AL162" s="32">
        <v>180652936.59999999</v>
      </c>
    </row>
    <row r="163" spans="3:38" x14ac:dyDescent="0.25">
      <c r="C163" s="111" t="s">
        <v>32</v>
      </c>
      <c r="D163" s="23" t="s">
        <v>86</v>
      </c>
      <c r="E163" s="57">
        <f>VLOOKUP($D163,result!$A$2:$AY$212,E$5,FALSE)</f>
        <v>42391824</v>
      </c>
      <c r="F163" s="57">
        <f>VLOOKUP($D163,result!$A$2:$AY$212,F$5,FALSE)</f>
        <v>151682767.09999999</v>
      </c>
      <c r="G163" s="284">
        <f>VLOOKUP($D163,result!$A$2:$AY$212,G$5,FALSE)/1000000</f>
        <v>187.9622425</v>
      </c>
      <c r="H163" s="57">
        <f>VLOOKUP($D163,result!$A$2:$AY$212,H$5,FALSE)/1000000</f>
        <v>207.01064740000001</v>
      </c>
      <c r="I163" s="285">
        <f>VLOOKUP($D163,result!$A$2:$AY$212,I$5,FALSE)/1000000</f>
        <v>232.0898315</v>
      </c>
      <c r="J163" s="284">
        <f>VLOOKUP($D163,result!$A$2:$AY$212,J$5,FALSE)/1000000</f>
        <v>309.70729410000001</v>
      </c>
      <c r="K163" s="57">
        <f>VLOOKUP($D163,result!$A$2:$AY$212,K$5,FALSE)/1000000</f>
        <v>257.8951788</v>
      </c>
      <c r="L163" s="57">
        <f>VLOOKUP($D163,result!$A$2:$AY$212,L$5,FALSE)/1000000</f>
        <v>283.83053380000001</v>
      </c>
      <c r="M163" s="57">
        <f>VLOOKUP($D163,result!$A$2:$AY$212,M$5,FALSE)/1000000</f>
        <v>361.00000010000002</v>
      </c>
      <c r="N163" s="285">
        <f>VLOOKUP($D163,result!$A$2:$AY$212,N$5,FALSE)/1000000</f>
        <v>309.70729410000001</v>
      </c>
      <c r="O163" s="284">
        <f>VLOOKUP($D163,result!$A$2:$AY$212,O$5,FALSE)/1000000</f>
        <v>335.49008700000002</v>
      </c>
      <c r="P163" s="57">
        <f>VLOOKUP($D163,result!$A$2:$AY$212,P$5,FALSE)/1000000</f>
        <v>411.69818310000005</v>
      </c>
      <c r="Q163" s="57">
        <f>VLOOKUP($D163,result!$A$2:$AY$212,Q$5,FALSE)/1000000</f>
        <v>361.00000010000002</v>
      </c>
      <c r="R163" s="57">
        <f>VLOOKUP($D163,result!$A$2:$AY$212,R$5,FALSE)/1000000</f>
        <v>386.2756594</v>
      </c>
      <c r="S163" s="285">
        <f>VLOOKUP($D163,result!$A$2:$AY$212,S$5,FALSE)/1000000</f>
        <v>483.53178810000003</v>
      </c>
      <c r="T163" s="282">
        <f>VLOOKUP($D163,result!$A$2:$AY$212,T$5,FALSE)/1000000</f>
        <v>577.87572390000003</v>
      </c>
      <c r="U163" s="57">
        <f>VLOOKUP($D163,result!$A$2:$AY$212,U$5,FALSE)/1000000</f>
        <v>628.62393589999999</v>
      </c>
      <c r="V163" s="282">
        <f>VLOOKUP($D163,result!$A$2:$AY$212,V$5,FALSE)/1000000</f>
        <v>654.95642450000003</v>
      </c>
      <c r="W163" s="282">
        <f>VLOOKUP($D163,result!$A$2:$AY$212,W$5,FALSE)/1000000</f>
        <v>667.19530370000007</v>
      </c>
    </row>
    <row r="164" spans="3:38" x14ac:dyDescent="0.25">
      <c r="C164" s="111" t="s">
        <v>33</v>
      </c>
      <c r="D164" s="23" t="s">
        <v>87</v>
      </c>
      <c r="E164" s="57">
        <f>VLOOKUP($D164,result!$A$2:$AY$212,E$5,FALSE)</f>
        <v>300942006</v>
      </c>
      <c r="F164" s="57">
        <f>VLOOKUP($D164,result!$A$2:$AY$212,F$5,FALSE)</f>
        <v>486205420.60000002</v>
      </c>
      <c r="G164" s="284">
        <f>VLOOKUP($D164,result!$A$2:$AY$212,G$5,FALSE)/1000000</f>
        <v>530.30264899999997</v>
      </c>
      <c r="H164" s="57">
        <f>VLOOKUP($D164,result!$A$2:$AY$212,H$5,FALSE)/1000000</f>
        <v>541.20055489999993</v>
      </c>
      <c r="I164" s="285">
        <f>VLOOKUP($D164,result!$A$2:$AY$212,I$5,FALSE)/1000000</f>
        <v>551.75935889999994</v>
      </c>
      <c r="J164" s="284">
        <f>VLOOKUP($D164,result!$A$2:$AY$212,J$5,FALSE)/1000000</f>
        <v>601.59246250000001</v>
      </c>
      <c r="K164" s="57">
        <f>VLOOKUP($D164,result!$A$2:$AY$212,K$5,FALSE)/1000000</f>
        <v>566.43780749999996</v>
      </c>
      <c r="L164" s="57">
        <f>VLOOKUP($D164,result!$A$2:$AY$212,L$5,FALSE)/1000000</f>
        <v>583.37570260000007</v>
      </c>
      <c r="M164" s="57">
        <f>VLOOKUP($D164,result!$A$2:$AY$212,M$5,FALSE)/1000000</f>
        <v>640.21453220000001</v>
      </c>
      <c r="N164" s="285">
        <f>VLOOKUP($D164,result!$A$2:$AY$212,N$5,FALSE)/1000000</f>
        <v>601.59246250000001</v>
      </c>
      <c r="O164" s="284">
        <f>VLOOKUP($D164,result!$A$2:$AY$212,O$5,FALSE)/1000000</f>
        <v>620.68978889999994</v>
      </c>
      <c r="P164" s="57">
        <f>VLOOKUP($D164,result!$A$2:$AY$212,P$5,FALSE)/1000000</f>
        <v>680.20341610000003</v>
      </c>
      <c r="Q164" s="57">
        <f>VLOOKUP($D164,result!$A$2:$AY$212,Q$5,FALSE)/1000000</f>
        <v>640.21453220000001</v>
      </c>
      <c r="R164" s="57">
        <f>VLOOKUP($D164,result!$A$2:$AY$212,R$5,FALSE)/1000000</f>
        <v>659.98595699999998</v>
      </c>
      <c r="S164" s="285">
        <f>VLOOKUP($D164,result!$A$2:$AY$212,S$5,FALSE)/1000000</f>
        <v>740.96545389999994</v>
      </c>
      <c r="T164" s="282">
        <f>VLOOKUP($D164,result!$A$2:$AY$212,T$5,FALSE)/1000000</f>
        <v>830.69298089999995</v>
      </c>
      <c r="U164" s="57">
        <f>VLOOKUP($D164,result!$A$2:$AY$212,U$5,FALSE)/1000000</f>
        <v>877.68915949999996</v>
      </c>
      <c r="V164" s="282">
        <f>VLOOKUP($D164,result!$A$2:$AY$212,V$5,FALSE)/1000000</f>
        <v>889.05366729999992</v>
      </c>
      <c r="W164" s="282">
        <f>VLOOKUP($D164,result!$A$2:$AY$212,W$5,FALSE)/1000000</f>
        <v>889.34396939999999</v>
      </c>
    </row>
    <row r="165" spans="3:38" x14ac:dyDescent="0.25">
      <c r="C165" s="111" t="s">
        <v>34</v>
      </c>
      <c r="D165" s="23" t="s">
        <v>88</v>
      </c>
      <c r="E165" s="57">
        <f>VLOOKUP($D165,result!$A$2:$AY$212,E$5,FALSE)</f>
        <v>661409532</v>
      </c>
      <c r="F165" s="57">
        <f>VLOOKUP($D165,result!$A$2:$AY$212,F$5,FALSE)</f>
        <v>630072615.20000005</v>
      </c>
      <c r="G165" s="284">
        <f>VLOOKUP($D165,result!$A$2:$AY$212,G$5,FALSE)/1000000</f>
        <v>628.10375510000006</v>
      </c>
      <c r="H165" s="57">
        <f>VLOOKUP($D165,result!$A$2:$AY$212,H$5,FALSE)/1000000</f>
        <v>628.31594680000001</v>
      </c>
      <c r="I165" s="285">
        <f>VLOOKUP($D165,result!$A$2:$AY$212,I$5,FALSE)/1000000</f>
        <v>628.88239290000001</v>
      </c>
      <c r="J165" s="284">
        <f>VLOOKUP($D165,result!$A$2:$AY$212,J$5,FALSE)/1000000</f>
        <v>630.98753390000002</v>
      </c>
      <c r="K165" s="57">
        <f>VLOOKUP($D165,result!$A$2:$AY$212,K$5,FALSE)/1000000</f>
        <v>629.74727010000004</v>
      </c>
      <c r="L165" s="57">
        <f>VLOOKUP($D165,result!$A$2:$AY$212,L$5,FALSE)/1000000</f>
        <v>630.5367248</v>
      </c>
      <c r="M165" s="57">
        <f>VLOOKUP($D165,result!$A$2:$AY$212,M$5,FALSE)/1000000</f>
        <v>630.3439386</v>
      </c>
      <c r="N165" s="285">
        <f>VLOOKUP($D165,result!$A$2:$AY$212,N$5,FALSE)/1000000</f>
        <v>630.98753390000002</v>
      </c>
      <c r="O165" s="284">
        <f>VLOOKUP($D165,result!$A$2:$AY$212,O$5,FALSE)/1000000</f>
        <v>630.94962179999993</v>
      </c>
      <c r="P165" s="57">
        <f>VLOOKUP($D165,result!$A$2:$AY$212,P$5,FALSE)/1000000</f>
        <v>626.67163000000005</v>
      </c>
      <c r="Q165" s="57">
        <f>VLOOKUP($D165,result!$A$2:$AY$212,Q$5,FALSE)/1000000</f>
        <v>630.3439386</v>
      </c>
      <c r="R165" s="57">
        <f>VLOOKUP($D165,result!$A$2:$AY$212,R$5,FALSE)/1000000</f>
        <v>629.01585920000002</v>
      </c>
      <c r="S165" s="285">
        <f>VLOOKUP($D165,result!$A$2:$AY$212,S$5,FALSE)/1000000</f>
        <v>617.98753770000008</v>
      </c>
      <c r="T165" s="282">
        <f>VLOOKUP($D165,result!$A$2:$AY$212,T$5,FALSE)/1000000</f>
        <v>603.0871482</v>
      </c>
      <c r="U165" s="57">
        <f>VLOOKUP($D165,result!$A$2:$AY$212,U$5,FALSE)/1000000</f>
        <v>609.35789829999999</v>
      </c>
      <c r="V165" s="282">
        <f>VLOOKUP($D165,result!$A$2:$AY$212,V$5,FALSE)/1000000</f>
        <v>618.80093390000002</v>
      </c>
      <c r="W165" s="282">
        <f>VLOOKUP($D165,result!$A$2:$AY$212,W$5,FALSE)/1000000</f>
        <v>620.60773810000001</v>
      </c>
    </row>
    <row r="166" spans="3:38" x14ac:dyDescent="0.25">
      <c r="C166" s="111" t="s">
        <v>35</v>
      </c>
      <c r="D166" s="23" t="s">
        <v>89</v>
      </c>
      <c r="E166" s="57">
        <f>VLOOKUP($D166,result!$A$2:$AY$212,E$5,FALSE)</f>
        <v>786713699</v>
      </c>
      <c r="F166" s="57">
        <f>VLOOKUP($D166,result!$A$2:$AY$212,F$5,FALSE)</f>
        <v>680792867.39999998</v>
      </c>
      <c r="G166" s="284">
        <f>VLOOKUP($D166,result!$A$2:$AY$212,G$5,FALSE)/1000000</f>
        <v>674.53988870000001</v>
      </c>
      <c r="H166" s="57">
        <f>VLOOKUP($D166,result!$A$2:$AY$212,H$5,FALSE)/1000000</f>
        <v>670.11473660000001</v>
      </c>
      <c r="I166" s="285">
        <f>VLOOKUP($D166,result!$A$2:$AY$212,I$5,FALSE)/1000000</f>
        <v>662.37542450000001</v>
      </c>
      <c r="J166" s="284">
        <f>VLOOKUP($D166,result!$A$2:$AY$212,J$5,FALSE)/1000000</f>
        <v>625.78801320000002</v>
      </c>
      <c r="K166" s="57">
        <f>VLOOKUP($D166,result!$A$2:$AY$212,K$5,FALSE)/1000000</f>
        <v>651.66381510000008</v>
      </c>
      <c r="L166" s="57">
        <f>VLOOKUP($D166,result!$A$2:$AY$212,L$5,FALSE)/1000000</f>
        <v>639.27522439999996</v>
      </c>
      <c r="M166" s="57">
        <f>VLOOKUP($D166,result!$A$2:$AY$212,M$5,FALSE)/1000000</f>
        <v>596.31800739999994</v>
      </c>
      <c r="N166" s="285">
        <f>VLOOKUP($D166,result!$A$2:$AY$212,N$5,FALSE)/1000000</f>
        <v>625.78801320000002</v>
      </c>
      <c r="O166" s="284">
        <f>VLOOKUP($D166,result!$A$2:$AY$212,O$5,FALSE)/1000000</f>
        <v>611.36443229999998</v>
      </c>
      <c r="P166" s="57">
        <f>VLOOKUP($D166,result!$A$2:$AY$212,P$5,FALSE)/1000000</f>
        <v>563.6601938</v>
      </c>
      <c r="Q166" s="57">
        <f>VLOOKUP($D166,result!$A$2:$AY$212,Q$5,FALSE)/1000000</f>
        <v>596.31800739999994</v>
      </c>
      <c r="R166" s="57">
        <f>VLOOKUP($D166,result!$A$2:$AY$212,R$5,FALSE)/1000000</f>
        <v>580.60921659999997</v>
      </c>
      <c r="S166" s="285">
        <f>VLOOKUP($D166,result!$A$2:$AY$212,S$5,FALSE)/1000000</f>
        <v>511.85699579999999</v>
      </c>
      <c r="T166" s="282">
        <f>VLOOKUP($D166,result!$A$2:$AY$212,T$5,FALSE)/1000000</f>
        <v>439.26537300000001</v>
      </c>
      <c r="U166" s="57">
        <f>VLOOKUP($D166,result!$A$2:$AY$212,U$5,FALSE)/1000000</f>
        <v>403.31720110000003</v>
      </c>
      <c r="V166" s="282">
        <f>VLOOKUP($D166,result!$A$2:$AY$212,V$5,FALSE)/1000000</f>
        <v>394.25318499999997</v>
      </c>
      <c r="W166" s="282">
        <f>VLOOKUP($D166,result!$A$2:$AY$212,W$5,FALSE)/1000000</f>
        <v>395.75118670000001</v>
      </c>
    </row>
    <row r="167" spans="3:38" x14ac:dyDescent="0.25">
      <c r="C167" s="111" t="s">
        <v>36</v>
      </c>
      <c r="D167" s="23" t="s">
        <v>90</v>
      </c>
      <c r="E167" s="57">
        <f>VLOOKUP($D167,result!$A$2:$AY$212,E$5,FALSE)</f>
        <v>412154138</v>
      </c>
      <c r="F167" s="57">
        <f>VLOOKUP($D167,result!$A$2:$AY$212,F$5,FALSE)</f>
        <v>355087885.10000002</v>
      </c>
      <c r="G167" s="284">
        <f>VLOOKUP($D167,result!$A$2:$AY$212,G$5,FALSE)/1000000</f>
        <v>354.4621684</v>
      </c>
      <c r="H167" s="57">
        <f>VLOOKUP($D167,result!$A$2:$AY$212,H$5,FALSE)/1000000</f>
        <v>351.87955299999999</v>
      </c>
      <c r="I167" s="285">
        <f>VLOOKUP($D167,result!$A$2:$AY$212,I$5,FALSE)/1000000</f>
        <v>346.32195510000003</v>
      </c>
      <c r="J167" s="284">
        <f>VLOOKUP($D167,result!$A$2:$AY$212,J$5,FALSE)/1000000</f>
        <v>317.86614049999997</v>
      </c>
      <c r="K167" s="57">
        <f>VLOOKUP($D167,result!$A$2:$AY$212,K$5,FALSE)/1000000</f>
        <v>338.08347430000003</v>
      </c>
      <c r="L167" s="57">
        <f>VLOOKUP($D167,result!$A$2:$AY$212,L$5,FALSE)/1000000</f>
        <v>328.40269010000003</v>
      </c>
      <c r="M167" s="57">
        <f>VLOOKUP($D167,result!$A$2:$AY$212,M$5,FALSE)/1000000</f>
        <v>295.05601089999999</v>
      </c>
      <c r="N167" s="285">
        <f>VLOOKUP($D167,result!$A$2:$AY$212,N$5,FALSE)/1000000</f>
        <v>317.86614049999997</v>
      </c>
      <c r="O167" s="284">
        <f>VLOOKUP($D167,result!$A$2:$AY$212,O$5,FALSE)/1000000</f>
        <v>306.65513129999999</v>
      </c>
      <c r="P167" s="57">
        <f>VLOOKUP($D167,result!$A$2:$AY$212,P$5,FALSE)/1000000</f>
        <v>270.87843330000004</v>
      </c>
      <c r="Q167" s="57">
        <f>VLOOKUP($D167,result!$A$2:$AY$212,Q$5,FALSE)/1000000</f>
        <v>295.05601089999999</v>
      </c>
      <c r="R167" s="57">
        <f>VLOOKUP($D167,result!$A$2:$AY$212,R$5,FALSE)/1000000</f>
        <v>283.18273299999998</v>
      </c>
      <c r="S167" s="285">
        <f>VLOOKUP($D167,result!$A$2:$AY$212,S$5,FALSE)/1000000</f>
        <v>233.9506337</v>
      </c>
      <c r="T167" s="282">
        <f>VLOOKUP($D167,result!$A$2:$AY$212,T$5,FALSE)/1000000</f>
        <v>184.10782449999999</v>
      </c>
      <c r="U167" s="57">
        <f>VLOOKUP($D167,result!$A$2:$AY$212,U$5,FALSE)/1000000</f>
        <v>157.7010061</v>
      </c>
      <c r="V167" s="282">
        <f>VLOOKUP($D167,result!$A$2:$AY$212,V$5,FALSE)/1000000</f>
        <v>146.01149789999999</v>
      </c>
      <c r="W167" s="282">
        <f>VLOOKUP($D167,result!$A$2:$AY$212,W$5,FALSE)/1000000</f>
        <v>142.69468790000002</v>
      </c>
    </row>
    <row r="168" spans="3:38" x14ac:dyDescent="0.25">
      <c r="C168" s="158" t="s">
        <v>37</v>
      </c>
      <c r="D168" s="58" t="s">
        <v>91</v>
      </c>
      <c r="E168" s="32">
        <f>VLOOKUP($D168,result!$A$2:$AY$212,E$5,FALSE)</f>
        <v>188893454</v>
      </c>
      <c r="F168" s="32">
        <f>VLOOKUP($D168,result!$A$2:$AY$212,F$5,FALSE)</f>
        <v>117487261</v>
      </c>
      <c r="G168" s="286">
        <f>VLOOKUP($D168,result!$A$2:$AY$212,G$5,FALSE)/1000000</f>
        <v>106.294549</v>
      </c>
      <c r="H168" s="32">
        <f>VLOOKUP($D168,result!$A$2:$AY$212,H$5,FALSE)/1000000</f>
        <v>102.00603409999999</v>
      </c>
      <c r="I168" s="287">
        <f>VLOOKUP($D168,result!$A$2:$AY$212,I$5,FALSE)/1000000</f>
        <v>96.86912538</v>
      </c>
      <c r="J168" s="286">
        <f>VLOOKUP($D168,result!$A$2:$AY$212,J$5,FALSE)/1000000</f>
        <v>79.179137109999999</v>
      </c>
      <c r="K168" s="32">
        <f>VLOOKUP($D168,result!$A$2:$AY$212,K$5,FALSE)/1000000</f>
        <v>91.067434810000009</v>
      </c>
      <c r="L168" s="32">
        <f>VLOOKUP($D168,result!$A$2:$AY$212,L$5,FALSE)/1000000</f>
        <v>85.100228420000008</v>
      </c>
      <c r="M168" s="32">
        <f>VLOOKUP($D168,result!$A$2:$AY$212,M$5,FALSE)/1000000</f>
        <v>67.751965150000004</v>
      </c>
      <c r="N168" s="287">
        <f>VLOOKUP($D168,result!$A$2:$AY$212,N$5,FALSE)/1000000</f>
        <v>79.179137109999999</v>
      </c>
      <c r="O168" s="286">
        <f>VLOOKUP($D168,result!$A$2:$AY$212,O$5,FALSE)/1000000</f>
        <v>73.365548410000002</v>
      </c>
      <c r="P168" s="32">
        <f>VLOOKUP($D168,result!$A$2:$AY$212,P$5,FALSE)/1000000</f>
        <v>57.247716450000006</v>
      </c>
      <c r="Q168" s="32">
        <f>VLOOKUP($D168,result!$A$2:$AY$212,Q$5,FALSE)/1000000</f>
        <v>67.751965150000004</v>
      </c>
      <c r="R168" s="32">
        <f>VLOOKUP($D168,result!$A$2:$AY$212,R$5,FALSE)/1000000</f>
        <v>62.384306030000005</v>
      </c>
      <c r="S168" s="287">
        <f>VLOOKUP($D168,result!$A$2:$AY$212,S$5,FALSE)/1000000</f>
        <v>43.623739380000004</v>
      </c>
      <c r="T168" s="283">
        <f>VLOOKUP($D168,result!$A$2:$AY$212,T$5,FALSE)/1000000</f>
        <v>28.24476889</v>
      </c>
      <c r="U168" s="32">
        <f>VLOOKUP($D168,result!$A$2:$AY$212,U$5,FALSE)/1000000</f>
        <v>20.522307640000001</v>
      </c>
      <c r="V168" s="283">
        <f>VLOOKUP($D168,result!$A$2:$AY$212,V$5,FALSE)/1000000</f>
        <v>16.414559390000001</v>
      </c>
      <c r="W168" s="283">
        <f>VLOOKUP($D168,result!$A$2:$AY$212,W$5,FALSE)/1000000</f>
        <v>13.909702560000001</v>
      </c>
    </row>
    <row r="169" spans="3:38" x14ac:dyDescent="0.25">
      <c r="C169" s="4"/>
    </row>
    <row r="170" spans="3:38" x14ac:dyDescent="0.25">
      <c r="C170" s="4"/>
    </row>
    <row r="171" spans="3:38" x14ac:dyDescent="0.25">
      <c r="C171" s="137" t="s">
        <v>600</v>
      </c>
      <c r="D171" s="17"/>
      <c r="E171" s="56">
        <v>2006</v>
      </c>
      <c r="F171" s="56">
        <v>2015</v>
      </c>
      <c r="G171" s="52">
        <v>2018</v>
      </c>
      <c r="H171" s="5">
        <v>2019</v>
      </c>
      <c r="I171" s="269">
        <v>2020</v>
      </c>
      <c r="J171" s="52">
        <v>2021</v>
      </c>
      <c r="K171" s="5">
        <v>2022</v>
      </c>
      <c r="L171" s="5">
        <v>2023</v>
      </c>
      <c r="M171" s="5">
        <v>2024</v>
      </c>
      <c r="N171" s="269">
        <v>2025</v>
      </c>
      <c r="O171" s="52">
        <v>2026</v>
      </c>
      <c r="P171" s="5">
        <v>2027</v>
      </c>
      <c r="Q171" s="5">
        <v>2028</v>
      </c>
      <c r="R171" s="5">
        <v>2029</v>
      </c>
      <c r="S171" s="269">
        <v>2030</v>
      </c>
      <c r="T171" s="231">
        <v>2035</v>
      </c>
      <c r="U171" s="231">
        <v>2040</v>
      </c>
      <c r="V171" s="231">
        <v>2045</v>
      </c>
      <c r="W171" s="231">
        <v>2050</v>
      </c>
    </row>
    <row r="172" spans="3:38" x14ac:dyDescent="0.25">
      <c r="C172" s="6" t="s">
        <v>245</v>
      </c>
      <c r="D172" s="19" t="s">
        <v>84</v>
      </c>
      <c r="E172" s="42">
        <f>E161/100</f>
        <v>23931657.800000001</v>
      </c>
      <c r="F172" s="42">
        <f t="shared" ref="F172" si="115">F161/100</f>
        <v>24630628.460000001</v>
      </c>
      <c r="G172" s="270">
        <f>G161*1000/100</f>
        <v>25287.965929999998</v>
      </c>
      <c r="H172" s="42">
        <f t="shared" ref="H172:W172" si="116">H161*1000/100</f>
        <v>25503.321890000003</v>
      </c>
      <c r="I172" s="271">
        <f t="shared" si="116"/>
        <v>25716.803</v>
      </c>
      <c r="J172" s="270">
        <f t="shared" si="116"/>
        <v>26346.017489999998</v>
      </c>
      <c r="K172" s="42">
        <f t="shared" si="116"/>
        <v>25928.411289999996</v>
      </c>
      <c r="L172" s="42">
        <f t="shared" si="116"/>
        <v>26138.14878</v>
      </c>
      <c r="M172" s="42">
        <f t="shared" si="116"/>
        <v>26756.156609999998</v>
      </c>
      <c r="N172" s="271">
        <f t="shared" si="116"/>
        <v>26346.017489999998</v>
      </c>
      <c r="O172" s="270">
        <f t="shared" si="116"/>
        <v>26552.01943</v>
      </c>
      <c r="P172" s="42">
        <f t="shared" si="116"/>
        <v>27158.844650000003</v>
      </c>
      <c r="Q172" s="42">
        <f t="shared" si="116"/>
        <v>26756.156609999998</v>
      </c>
      <c r="R172" s="42">
        <f t="shared" si="116"/>
        <v>26958.43102</v>
      </c>
      <c r="S172" s="271">
        <f t="shared" si="116"/>
        <v>27748.940659999997</v>
      </c>
      <c r="T172" s="278">
        <f t="shared" si="116"/>
        <v>28695.402239999999</v>
      </c>
      <c r="U172" s="278">
        <f t="shared" si="116"/>
        <v>29595.784560000004</v>
      </c>
      <c r="V172" s="278">
        <f t="shared" si="116"/>
        <v>30450.327289999997</v>
      </c>
      <c r="W172" s="278">
        <f t="shared" si="116"/>
        <v>31259.266950000005</v>
      </c>
    </row>
    <row r="173" spans="3:38" x14ac:dyDescent="0.25">
      <c r="C173" s="111" t="s">
        <v>31</v>
      </c>
      <c r="D173" s="23" t="s">
        <v>85</v>
      </c>
      <c r="E173" s="166">
        <f>E162/E$161</f>
        <v>2.7625624832392512E-4</v>
      </c>
      <c r="F173" s="166">
        <f>F162/F$161</f>
        <v>1.6943956455587734E-2</v>
      </c>
      <c r="G173" s="272">
        <f>G162/G$161</f>
        <v>1.8637853507263089E-2</v>
      </c>
      <c r="H173" s="166">
        <f t="shared" ref="H173:W173" si="117">H162/H$161</f>
        <v>1.9528717445051233E-2</v>
      </c>
      <c r="I173" s="273">
        <f t="shared" si="117"/>
        <v>2.0757716975939818E-2</v>
      </c>
      <c r="J173" s="272">
        <f t="shared" si="117"/>
        <v>2.6372550449559426E-2</v>
      </c>
      <c r="K173" s="166">
        <f t="shared" si="117"/>
        <v>2.2348514713027755E-2</v>
      </c>
      <c r="L173" s="166">
        <f t="shared" si="117"/>
        <v>2.4215094222139473E-2</v>
      </c>
      <c r="M173" s="166">
        <f t="shared" si="117"/>
        <v>3.1742678052742938E-2</v>
      </c>
      <c r="N173" s="273">
        <f t="shared" si="117"/>
        <v>2.6372550449559426E-2</v>
      </c>
      <c r="O173" s="272">
        <f t="shared" si="117"/>
        <v>2.8881921238485628E-2</v>
      </c>
      <c r="P173" s="166">
        <f t="shared" si="117"/>
        <v>3.8854705919900021E-2</v>
      </c>
      <c r="Q173" s="166">
        <f t="shared" si="117"/>
        <v>3.1742678052742938E-2</v>
      </c>
      <c r="R173" s="166">
        <f t="shared" si="117"/>
        <v>3.5012931798580615E-2</v>
      </c>
      <c r="S173" s="273">
        <f t="shared" si="117"/>
        <v>5.1525540975372139E-2</v>
      </c>
      <c r="T173" s="279">
        <f t="shared" si="117"/>
        <v>7.1881342967367312E-2</v>
      </c>
      <c r="U173" s="279">
        <f t="shared" si="117"/>
        <v>8.8650107101604064E-2</v>
      </c>
      <c r="V173" s="279">
        <f t="shared" si="117"/>
        <v>0.1069093472131281</v>
      </c>
      <c r="W173" s="279">
        <f t="shared" si="117"/>
        <v>0.12681810710215646</v>
      </c>
    </row>
    <row r="174" spans="3:38" x14ac:dyDescent="0.25">
      <c r="C174" s="111" t="s">
        <v>32</v>
      </c>
      <c r="D174" s="23" t="s">
        <v>86</v>
      </c>
      <c r="E174" s="164">
        <f t="shared" ref="E174:G174" si="118">E163/E$161</f>
        <v>1.77137013884596E-2</v>
      </c>
      <c r="F174" s="164">
        <f t="shared" si="118"/>
        <v>6.158298694908737E-2</v>
      </c>
      <c r="G174" s="274">
        <f t="shared" si="118"/>
        <v>7.4328731310498095E-2</v>
      </c>
      <c r="H174" s="164">
        <f t="shared" ref="H174:W174" si="119">H163/H$161</f>
        <v>8.1170071998020801E-2</v>
      </c>
      <c r="I174" s="275">
        <f t="shared" si="119"/>
        <v>9.0248321885111463E-2</v>
      </c>
      <c r="J174" s="274">
        <f t="shared" si="119"/>
        <v>0.11755374193369217</v>
      </c>
      <c r="K174" s="164">
        <f t="shared" si="119"/>
        <v>9.9464319628200404E-2</v>
      </c>
      <c r="L174" s="164">
        <f t="shared" si="119"/>
        <v>0.10858861359652877</v>
      </c>
      <c r="M174" s="164">
        <f t="shared" si="119"/>
        <v>0.13492221822512349</v>
      </c>
      <c r="N174" s="275">
        <f t="shared" si="119"/>
        <v>0.11755374193369217</v>
      </c>
      <c r="O174" s="274">
        <f t="shared" si="119"/>
        <v>0.12635200417974385</v>
      </c>
      <c r="P174" s="164">
        <f t="shared" si="119"/>
        <v>0.15158899003459636</v>
      </c>
      <c r="Q174" s="164">
        <f t="shared" si="119"/>
        <v>0.13492221822512349</v>
      </c>
      <c r="R174" s="164">
        <f t="shared" si="119"/>
        <v>0.14328566047238755</v>
      </c>
      <c r="S174" s="275">
        <f t="shared" si="119"/>
        <v>0.1742523413864982</v>
      </c>
      <c r="T174" s="280">
        <f t="shared" si="119"/>
        <v>0.20138268809296192</v>
      </c>
      <c r="U174" s="280">
        <f t="shared" si="119"/>
        <v>0.21240320040361854</v>
      </c>
      <c r="V174" s="280">
        <f t="shared" si="119"/>
        <v>0.2150901099559249</v>
      </c>
      <c r="W174" s="280">
        <f t="shared" si="119"/>
        <v>0.21343920341036662</v>
      </c>
    </row>
    <row r="175" spans="3:38" x14ac:dyDescent="0.25">
      <c r="C175" s="111" t="s">
        <v>33</v>
      </c>
      <c r="D175" s="23" t="s">
        <v>87</v>
      </c>
      <c r="E175" s="164">
        <f t="shared" ref="E175:G175" si="120">E164/E$161</f>
        <v>0.12575058882882739</v>
      </c>
      <c r="F175" s="164">
        <f t="shared" si="120"/>
        <v>0.19739870681318378</v>
      </c>
      <c r="G175" s="274">
        <f t="shared" si="120"/>
        <v>0.20970553759362803</v>
      </c>
      <c r="H175" s="164">
        <f t="shared" ref="H175:W175" si="121">H164/H$161</f>
        <v>0.21220786736499914</v>
      </c>
      <c r="I175" s="275">
        <f t="shared" si="121"/>
        <v>0.21455208055993583</v>
      </c>
      <c r="J175" s="274">
        <f t="shared" si="121"/>
        <v>0.22834284640110897</v>
      </c>
      <c r="K175" s="164">
        <f t="shared" si="121"/>
        <v>0.21846221165060822</v>
      </c>
      <c r="L175" s="164">
        <f t="shared" si="121"/>
        <v>0.22318937255662832</v>
      </c>
      <c r="M175" s="164">
        <f t="shared" si="121"/>
        <v>0.23927746482120776</v>
      </c>
      <c r="N175" s="275">
        <f t="shared" si="121"/>
        <v>0.22834284640110897</v>
      </c>
      <c r="O175" s="274">
        <f t="shared" si="121"/>
        <v>0.23376368435415834</v>
      </c>
      <c r="P175" s="164">
        <f t="shared" si="121"/>
        <v>0.25045373795015247</v>
      </c>
      <c r="Q175" s="164">
        <f t="shared" si="121"/>
        <v>0.23927746482120776</v>
      </c>
      <c r="R175" s="164">
        <f t="shared" si="121"/>
        <v>0.24481616029893125</v>
      </c>
      <c r="S175" s="275">
        <f t="shared" si="121"/>
        <v>0.26702477149626797</v>
      </c>
      <c r="T175" s="280">
        <f t="shared" si="121"/>
        <v>0.2894864389606131</v>
      </c>
      <c r="U175" s="280">
        <f t="shared" si="121"/>
        <v>0.29655884192583132</v>
      </c>
      <c r="V175" s="280">
        <f t="shared" si="121"/>
        <v>0.29196850951154418</v>
      </c>
      <c r="W175" s="280">
        <f t="shared" si="121"/>
        <v>0.28450570220425464</v>
      </c>
    </row>
    <row r="176" spans="3:38" x14ac:dyDescent="0.25">
      <c r="C176" s="111" t="s">
        <v>34</v>
      </c>
      <c r="D176" s="23" t="s">
        <v>88</v>
      </c>
      <c r="E176" s="164">
        <f t="shared" ref="E176:G176" si="122">E165/E$161</f>
        <v>0.27637430617113368</v>
      </c>
      <c r="F176" s="164">
        <f t="shared" si="122"/>
        <v>0.25580858248226773</v>
      </c>
      <c r="G176" s="274">
        <f t="shared" si="122"/>
        <v>0.24838049720513841</v>
      </c>
      <c r="H176" s="164">
        <f t="shared" ref="H176:W176" si="123">H165/H$161</f>
        <v>0.24636631632146958</v>
      </c>
      <c r="I176" s="275">
        <f t="shared" si="123"/>
        <v>0.24454143576866846</v>
      </c>
      <c r="J176" s="274">
        <f t="shared" si="123"/>
        <v>0.2395001575245671</v>
      </c>
      <c r="K176" s="164">
        <f t="shared" si="123"/>
        <v>0.24287923508174189</v>
      </c>
      <c r="L176" s="164">
        <f t="shared" si="123"/>
        <v>0.24123235738961923</v>
      </c>
      <c r="M176" s="164">
        <f t="shared" si="123"/>
        <v>0.23558837234657673</v>
      </c>
      <c r="N176" s="275">
        <f t="shared" si="123"/>
        <v>0.2395001575245671</v>
      </c>
      <c r="O176" s="274">
        <f t="shared" si="123"/>
        <v>0.23762773429094314</v>
      </c>
      <c r="P176" s="164">
        <f t="shared" si="123"/>
        <v>0.23074311078987672</v>
      </c>
      <c r="Q176" s="164">
        <f t="shared" si="123"/>
        <v>0.23558837234657673</v>
      </c>
      <c r="R176" s="164">
        <f t="shared" si="123"/>
        <v>0.2333280667310883</v>
      </c>
      <c r="S176" s="275">
        <f t="shared" si="123"/>
        <v>0.22270671348215718</v>
      </c>
      <c r="T176" s="280">
        <f t="shared" si="123"/>
        <v>0.2101685639936163</v>
      </c>
      <c r="U176" s="280">
        <f t="shared" si="123"/>
        <v>0.205893476844528</v>
      </c>
      <c r="V176" s="280">
        <f t="shared" si="123"/>
        <v>0.20321651324359213</v>
      </c>
      <c r="W176" s="280">
        <f t="shared" si="123"/>
        <v>0.19853560196810693</v>
      </c>
    </row>
    <row r="177" spans="3:23" x14ac:dyDescent="0.25">
      <c r="C177" s="111" t="s">
        <v>35</v>
      </c>
      <c r="D177" s="23" t="s">
        <v>89</v>
      </c>
      <c r="E177" s="164">
        <f t="shared" ref="E177:G177" si="124">E166/E$161</f>
        <v>0.32873347328240671</v>
      </c>
      <c r="F177" s="164">
        <f t="shared" si="124"/>
        <v>0.27640093248355546</v>
      </c>
      <c r="G177" s="274">
        <f t="shared" si="124"/>
        <v>0.26674343463100353</v>
      </c>
      <c r="H177" s="164">
        <f t="shared" ref="H177:W177" si="125">H166/H$161</f>
        <v>0.26275586352645136</v>
      </c>
      <c r="I177" s="275">
        <f t="shared" si="125"/>
        <v>0.25756522865614362</v>
      </c>
      <c r="J177" s="274">
        <f t="shared" si="125"/>
        <v>0.23752660660668226</v>
      </c>
      <c r="K177" s="164">
        <f t="shared" si="125"/>
        <v>0.25133194927038666</v>
      </c>
      <c r="L177" s="164">
        <f t="shared" si="125"/>
        <v>0.24457555497929948</v>
      </c>
      <c r="M177" s="164">
        <f t="shared" si="125"/>
        <v>0.22287132494101514</v>
      </c>
      <c r="N177" s="275">
        <f t="shared" si="125"/>
        <v>0.23752660660668226</v>
      </c>
      <c r="O177" s="274">
        <f t="shared" si="125"/>
        <v>0.23025157612277325</v>
      </c>
      <c r="P177" s="164">
        <f t="shared" si="125"/>
        <v>0.20754203688116019</v>
      </c>
      <c r="Q177" s="164">
        <f t="shared" si="125"/>
        <v>0.22287132494101514</v>
      </c>
      <c r="R177" s="164">
        <f t="shared" si="125"/>
        <v>0.21537203562375568</v>
      </c>
      <c r="S177" s="275">
        <f t="shared" si="125"/>
        <v>0.18446001311244292</v>
      </c>
      <c r="T177" s="280">
        <f t="shared" si="125"/>
        <v>0.15307866024184369</v>
      </c>
      <c r="U177" s="280">
        <f t="shared" si="125"/>
        <v>0.13627521861512024</v>
      </c>
      <c r="V177" s="280">
        <f t="shared" si="125"/>
        <v>0.12947420277136862</v>
      </c>
      <c r="W177" s="280">
        <f t="shared" si="125"/>
        <v>0.12660283663497746</v>
      </c>
    </row>
    <row r="178" spans="3:23" x14ac:dyDescent="0.25">
      <c r="C178" s="111" t="s">
        <v>36</v>
      </c>
      <c r="D178" s="23" t="s">
        <v>90</v>
      </c>
      <c r="E178" s="164">
        <f t="shared" ref="E178:G178" si="126">E167/E$161</f>
        <v>0.1722213067913749</v>
      </c>
      <c r="F178" s="164">
        <f t="shared" si="126"/>
        <v>0.14416517454138889</v>
      </c>
      <c r="G178" s="274">
        <f t="shared" si="126"/>
        <v>0.14017029656762117</v>
      </c>
      <c r="H178" s="164">
        <f t="shared" ref="H178:W178" si="127">H167/H$161</f>
        <v>0.13797400766759485</v>
      </c>
      <c r="I178" s="275">
        <f t="shared" si="127"/>
        <v>0.13466757710902091</v>
      </c>
      <c r="J178" s="274">
        <f t="shared" si="127"/>
        <v>0.12065054637599422</v>
      </c>
      <c r="K178" s="164">
        <f t="shared" si="127"/>
        <v>0.13039112598093935</v>
      </c>
      <c r="L178" s="164">
        <f t="shared" si="127"/>
        <v>0.12564114347351266</v>
      </c>
      <c r="M178" s="164">
        <f t="shared" si="127"/>
        <v>0.11027593207827319</v>
      </c>
      <c r="N178" s="275">
        <f t="shared" si="127"/>
        <v>0.12065054637599422</v>
      </c>
      <c r="O178" s="274">
        <f t="shared" si="127"/>
        <v>0.11549220657526461</v>
      </c>
      <c r="P178" s="164">
        <f t="shared" si="127"/>
        <v>9.9738570175149199E-2</v>
      </c>
      <c r="Q178" s="164">
        <f t="shared" si="127"/>
        <v>0.11027593207827319</v>
      </c>
      <c r="R178" s="164">
        <f t="shared" si="127"/>
        <v>0.10504421892724825</v>
      </c>
      <c r="S178" s="275">
        <f t="shared" si="127"/>
        <v>8.4309753142122301E-2</v>
      </c>
      <c r="T178" s="280">
        <f t="shared" si="127"/>
        <v>6.4159346141997142E-2</v>
      </c>
      <c r="U178" s="280">
        <f t="shared" si="127"/>
        <v>5.3284955423394932E-2</v>
      </c>
      <c r="V178" s="280">
        <f t="shared" si="127"/>
        <v>4.795071544204739E-2</v>
      </c>
      <c r="W178" s="280">
        <f t="shared" si="127"/>
        <v>4.5648763334163858E-2</v>
      </c>
    </row>
    <row r="179" spans="3:23" x14ac:dyDescent="0.25">
      <c r="C179" s="158" t="s">
        <v>37</v>
      </c>
      <c r="D179" s="58" t="s">
        <v>91</v>
      </c>
      <c r="E179" s="165">
        <f t="shared" ref="E179:G179" si="128">E168/E$161</f>
        <v>7.893036728947378E-2</v>
      </c>
      <c r="F179" s="165">
        <f t="shared" si="128"/>
        <v>4.769966027898908E-2</v>
      </c>
      <c r="G179" s="276">
        <f t="shared" si="128"/>
        <v>4.2033649244164417E-2</v>
      </c>
      <c r="H179" s="165">
        <f t="shared" ref="H179:W179" si="129">H168/H$161</f>
        <v>3.9997155876386886E-2</v>
      </c>
      <c r="I179" s="277">
        <f t="shared" si="129"/>
        <v>3.7667639084065001E-2</v>
      </c>
      <c r="J179" s="276">
        <f t="shared" si="129"/>
        <v>3.0053550651461289E-2</v>
      </c>
      <c r="K179" s="165">
        <f t="shared" si="129"/>
        <v>3.512264357096289E-2</v>
      </c>
      <c r="L179" s="165">
        <f t="shared" si="129"/>
        <v>3.2557863656019793E-2</v>
      </c>
      <c r="M179" s="165">
        <f t="shared" si="129"/>
        <v>2.5322009486473854E-2</v>
      </c>
      <c r="N179" s="277">
        <f t="shared" si="129"/>
        <v>3.0053550651461289E-2</v>
      </c>
      <c r="O179" s="276">
        <f t="shared" si="129"/>
        <v>2.763087327629302E-2</v>
      </c>
      <c r="P179" s="165">
        <f t="shared" si="129"/>
        <v>2.1078848230754912E-2</v>
      </c>
      <c r="Q179" s="165">
        <f t="shared" si="129"/>
        <v>2.5322009486473854E-2</v>
      </c>
      <c r="R179" s="165">
        <f t="shared" si="129"/>
        <v>2.3140926110914301E-2</v>
      </c>
      <c r="S179" s="277">
        <f t="shared" si="129"/>
        <v>1.5720866578118952E-2</v>
      </c>
      <c r="T179" s="281">
        <f t="shared" si="129"/>
        <v>9.8429597375108979E-3</v>
      </c>
      <c r="U179" s="281">
        <f t="shared" si="129"/>
        <v>6.9341995642638911E-3</v>
      </c>
      <c r="V179" s="281">
        <f t="shared" si="129"/>
        <v>5.3906019576317006E-3</v>
      </c>
      <c r="W179" s="281">
        <f t="shared" si="129"/>
        <v>4.4497852691967876E-3</v>
      </c>
    </row>
  </sheetData>
  <mergeCells count="6">
    <mergeCell ref="B43:B49"/>
    <mergeCell ref="B7:B9"/>
    <mergeCell ref="B10:B18"/>
    <mergeCell ref="B19:B25"/>
    <mergeCell ref="B31:B33"/>
    <mergeCell ref="B34:B42"/>
  </mergeCells>
  <pageMargins left="0.7" right="0.7" top="0.75" bottom="0.75" header="0.3" footer="0.3"/>
  <pageSetup paperSize="9" scale="4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D52"/>
  <sheetViews>
    <sheetView topLeftCell="C1" workbookViewId="0">
      <selection activeCell="C42" sqref="C42"/>
    </sheetView>
  </sheetViews>
  <sheetFormatPr baseColWidth="10" defaultRowHeight="15" x14ac:dyDescent="0.25"/>
  <cols>
    <col min="2" max="2" width="13.140625" customWidth="1"/>
    <col min="3" max="3" width="20.85546875" customWidth="1"/>
    <col min="4" max="4" width="20.85546875" hidden="1" customWidth="1"/>
    <col min="5" max="6" width="10.42578125" hidden="1" customWidth="1"/>
    <col min="7" max="23" width="10.42578125" customWidth="1"/>
    <col min="24" max="30" width="11.42578125" style="59"/>
  </cols>
  <sheetData>
    <row r="1" spans="1:29" ht="23.25" x14ac:dyDescent="0.35">
      <c r="A1" s="1" t="s">
        <v>280</v>
      </c>
      <c r="B1" s="2"/>
    </row>
    <row r="2" spans="1:29" ht="23.25" x14ac:dyDescent="0.35">
      <c r="A2" s="1"/>
      <c r="B2" s="2"/>
    </row>
    <row r="3" spans="1:29" ht="23.25" x14ac:dyDescent="0.35">
      <c r="B3" s="1" t="s">
        <v>164</v>
      </c>
      <c r="Y3" s="105"/>
      <c r="Z3" s="105"/>
    </row>
    <row r="4" spans="1:29" ht="23.25" x14ac:dyDescent="0.35">
      <c r="B4" s="1"/>
      <c r="Y4" s="105"/>
      <c r="Z4" s="105"/>
    </row>
    <row r="5" spans="1:29" ht="23.25" x14ac:dyDescent="0.35">
      <c r="A5" s="1"/>
      <c r="B5" s="2"/>
      <c r="D5" s="13"/>
      <c r="E5">
        <f>IF(result!B2=2006,result!B1,result!D1)</f>
        <v>2</v>
      </c>
      <c r="F5">
        <f>E5+9</f>
        <v>11</v>
      </c>
      <c r="G5">
        <v>14</v>
      </c>
      <c r="H5">
        <v>15</v>
      </c>
      <c r="I5">
        <v>16</v>
      </c>
      <c r="J5">
        <v>17</v>
      </c>
      <c r="K5">
        <v>18</v>
      </c>
      <c r="L5">
        <v>19</v>
      </c>
      <c r="M5">
        <v>20</v>
      </c>
      <c r="N5">
        <v>21</v>
      </c>
      <c r="O5">
        <v>22</v>
      </c>
      <c r="P5">
        <v>23</v>
      </c>
      <c r="Q5">
        <v>24</v>
      </c>
      <c r="R5">
        <v>25</v>
      </c>
      <c r="S5">
        <v>26</v>
      </c>
      <c r="T5">
        <v>31</v>
      </c>
      <c r="U5">
        <v>36</v>
      </c>
      <c r="V5">
        <v>41</v>
      </c>
      <c r="W5">
        <f>T5+15</f>
        <v>46</v>
      </c>
    </row>
    <row r="6" spans="1:29" x14ac:dyDescent="0.25">
      <c r="B6" s="3"/>
      <c r="C6" s="3"/>
      <c r="D6" s="4"/>
      <c r="E6" s="5">
        <v>2006</v>
      </c>
      <c r="F6" s="5">
        <v>2015</v>
      </c>
      <c r="G6" s="52">
        <v>2018</v>
      </c>
      <c r="H6" s="5">
        <v>2019</v>
      </c>
      <c r="I6" s="333">
        <v>2020</v>
      </c>
      <c r="J6" s="52">
        <v>2021</v>
      </c>
      <c r="K6" s="5">
        <v>2022</v>
      </c>
      <c r="L6" s="63">
        <v>2023</v>
      </c>
      <c r="M6" s="5">
        <v>2024</v>
      </c>
      <c r="N6" s="269">
        <v>2025</v>
      </c>
      <c r="O6" s="222">
        <v>2026</v>
      </c>
      <c r="P6" s="5">
        <v>2027</v>
      </c>
      <c r="Q6" s="5">
        <v>2028</v>
      </c>
      <c r="R6" s="63">
        <v>2029</v>
      </c>
      <c r="S6" s="269">
        <v>2030</v>
      </c>
      <c r="T6" s="231">
        <v>2035</v>
      </c>
      <c r="U6" s="231">
        <v>2040</v>
      </c>
      <c r="V6" s="231">
        <v>2045</v>
      </c>
      <c r="W6" s="5">
        <v>2050</v>
      </c>
      <c r="Y6" s="93"/>
      <c r="Z6" s="93"/>
      <c r="AA6" s="93"/>
      <c r="AB6" s="93"/>
      <c r="AC6" s="93"/>
    </row>
    <row r="7" spans="1:29" ht="15" customHeight="1" x14ac:dyDescent="0.25">
      <c r="B7" s="357" t="s">
        <v>1</v>
      </c>
      <c r="C7" s="209" t="s">
        <v>2</v>
      </c>
      <c r="D7" s="3"/>
      <c r="E7" s="7">
        <f t="shared" ref="E7:V7" si="0">SUM(E8:E9)</f>
        <v>89.411686523</v>
      </c>
      <c r="F7" s="7">
        <f t="shared" si="0"/>
        <v>75.689772087000009</v>
      </c>
      <c r="G7" s="329">
        <f t="shared" si="0"/>
        <v>73.981326809999999</v>
      </c>
      <c r="H7" s="7">
        <f t="shared" si="0"/>
        <v>70.004356729999998</v>
      </c>
      <c r="I7" s="330">
        <f t="shared" si="0"/>
        <v>65.443521715000003</v>
      </c>
      <c r="J7" s="329">
        <f t="shared" si="0"/>
        <v>62.460663804000006</v>
      </c>
      <c r="K7" s="7">
        <f t="shared" si="0"/>
        <v>60.042710457000005</v>
      </c>
      <c r="L7" s="7">
        <f t="shared" si="0"/>
        <v>57.871254927000003</v>
      </c>
      <c r="M7" s="7">
        <f t="shared" si="0"/>
        <v>55.925595068999996</v>
      </c>
      <c r="N7" s="330">
        <f t="shared" si="0"/>
        <v>54.111301277999999</v>
      </c>
      <c r="O7" s="329">
        <f t="shared" si="0"/>
        <v>52.998342344000001</v>
      </c>
      <c r="P7" s="7">
        <f t="shared" si="0"/>
        <v>51.052018365999999</v>
      </c>
      <c r="Q7" s="7">
        <f t="shared" si="0"/>
        <v>49.235887046000002</v>
      </c>
      <c r="R7" s="7">
        <f t="shared" si="0"/>
        <v>47.520677079000002</v>
      </c>
      <c r="S7" s="330">
        <f t="shared" si="0"/>
        <v>46.373525545999996</v>
      </c>
      <c r="T7" s="332">
        <f t="shared" si="0"/>
        <v>29.226014573999997</v>
      </c>
      <c r="U7" s="332">
        <f t="shared" si="0"/>
        <v>19.257220054000001</v>
      </c>
      <c r="V7" s="332">
        <f t="shared" si="0"/>
        <v>13.336570708</v>
      </c>
      <c r="W7" s="7">
        <f t="shared" ref="W7" si="1">SUM(W8:W9)</f>
        <v>10.092635785000001</v>
      </c>
      <c r="Y7" s="69"/>
      <c r="Z7" s="69"/>
      <c r="AA7" s="69"/>
      <c r="AB7" s="69"/>
      <c r="AC7" s="69"/>
    </row>
    <row r="8" spans="1:29" x14ac:dyDescent="0.25">
      <c r="B8" s="357"/>
      <c r="C8" s="82" t="s">
        <v>3</v>
      </c>
      <c r="D8" s="30" t="s">
        <v>281</v>
      </c>
      <c r="E8" s="31">
        <f>VLOOKUP($D8,result!$A$2:$AY$425,E$5,FALSE)</f>
        <v>88.711934740000004</v>
      </c>
      <c r="F8" s="31">
        <f>VLOOKUP($D8,result!$A$2:$AY$425,F$5,FALSE)</f>
        <v>71.968857380000003</v>
      </c>
      <c r="G8" s="54">
        <f>VLOOKUP($D8,result!$A$2:$AY$425,G$5,FALSE)</f>
        <v>69.708898860000005</v>
      </c>
      <c r="H8" s="31">
        <f>VLOOKUP($D8,result!$A$2:$AY$425,H$5,FALSE)</f>
        <v>66.302784160000002</v>
      </c>
      <c r="I8" s="328">
        <f>VLOOKUP($D8,result!$A$2:$AY$425,I$5,FALSE)</f>
        <v>61.915425820000003</v>
      </c>
      <c r="J8" s="54">
        <f>VLOOKUP($D8,result!$A$2:$AY$425,J$5,FALSE)</f>
        <v>58.965125200000003</v>
      </c>
      <c r="K8" s="31">
        <f>VLOOKUP($D8,result!$A$2:$AY$425,K$5,FALSE)</f>
        <v>56.554797890000003</v>
      </c>
      <c r="L8" s="31">
        <f>VLOOKUP($D8,result!$A$2:$AY$425,L$5,FALSE)</f>
        <v>54.382031980000001</v>
      </c>
      <c r="M8" s="31">
        <f>VLOOKUP($D8,result!$A$2:$AY$425,M$5,FALSE)</f>
        <v>52.42615661</v>
      </c>
      <c r="N8" s="328">
        <f>VLOOKUP($D8,result!$A$2:$AY$425,N$5,FALSE)</f>
        <v>50.597657730000002</v>
      </c>
      <c r="O8" s="54">
        <f>VLOOKUP($D8,result!$A$2:$AY$425,O$5,FALSE)</f>
        <v>49.359657460000001</v>
      </c>
      <c r="P8" s="31">
        <f>VLOOKUP($D8,result!$A$2:$AY$425,P$5,FALSE)</f>
        <v>47.346847060000002</v>
      </c>
      <c r="Q8" s="31">
        <f>VLOOKUP($D8,result!$A$2:$AY$425,Q$5,FALSE)</f>
        <v>45.459418100000001</v>
      </c>
      <c r="R8" s="31">
        <f>VLOOKUP($D8,result!$A$2:$AY$425,R$5,FALSE)</f>
        <v>43.669569330000002</v>
      </c>
      <c r="S8" s="328">
        <f>VLOOKUP($D8,result!$A$2:$AY$425,S$5,FALSE)</f>
        <v>42.40383619</v>
      </c>
      <c r="T8" s="235">
        <f>VLOOKUP($D8,result!$A$2:$AY$425,T$5,FALSE)</f>
        <v>23.707977369999998</v>
      </c>
      <c r="U8" s="235">
        <f>VLOOKUP($D8,result!$A$2:$AY$425,U$5,FALSE)</f>
        <v>12.198403860000001</v>
      </c>
      <c r="V8" s="235">
        <f>VLOOKUP($D8,result!$A$2:$AY$425,V$5,FALSE)</f>
        <v>5.468740886</v>
      </c>
      <c r="W8" s="31">
        <f>VLOOKUP($D8,result!$A$2:$AY$425,W$5,FALSE)</f>
        <v>2.2051265729999998</v>
      </c>
      <c r="Y8" s="69"/>
      <c r="Z8" s="69"/>
      <c r="AA8" s="69"/>
      <c r="AB8" s="69"/>
      <c r="AC8" s="69"/>
    </row>
    <row r="9" spans="1:29" x14ac:dyDescent="0.25">
      <c r="B9" s="357"/>
      <c r="C9" s="82" t="s">
        <v>4</v>
      </c>
      <c r="D9" s="30" t="s">
        <v>282</v>
      </c>
      <c r="E9" s="31">
        <f>VLOOKUP($D9,result!$A$2:$AY$425,E$5,FALSE)</f>
        <v>0.69975178299999996</v>
      </c>
      <c r="F9" s="31">
        <f>VLOOKUP($D9,result!$A$2:$AY$425,F$5,FALSE)</f>
        <v>3.7209147069999999</v>
      </c>
      <c r="G9" s="54">
        <f>VLOOKUP($D9,result!$A$2:$AY$425,G$5,FALSE)</f>
        <v>4.27242795</v>
      </c>
      <c r="H9" s="31">
        <f>VLOOKUP($D9,result!$A$2:$AY$425,H$5,FALSE)</f>
        <v>3.7015725700000002</v>
      </c>
      <c r="I9" s="328">
        <f>VLOOKUP($D9,result!$A$2:$AY$425,I$5,FALSE)</f>
        <v>3.5280958949999999</v>
      </c>
      <c r="J9" s="54">
        <f>VLOOKUP($D9,result!$A$2:$AY$425,J$5,FALSE)</f>
        <v>3.495538604</v>
      </c>
      <c r="K9" s="31">
        <f>VLOOKUP($D9,result!$A$2:$AY$425,K$5,FALSE)</f>
        <v>3.487912567</v>
      </c>
      <c r="L9" s="31">
        <f>VLOOKUP($D9,result!$A$2:$AY$425,L$5,FALSE)</f>
        <v>3.489222947</v>
      </c>
      <c r="M9" s="31">
        <f>VLOOKUP($D9,result!$A$2:$AY$425,M$5,FALSE)</f>
        <v>3.4994384589999998</v>
      </c>
      <c r="N9" s="328">
        <f>VLOOKUP($D9,result!$A$2:$AY$425,N$5,FALSE)</f>
        <v>3.5136435480000001</v>
      </c>
      <c r="O9" s="54">
        <f>VLOOKUP($D9,result!$A$2:$AY$425,O$5,FALSE)</f>
        <v>3.6386848839999999</v>
      </c>
      <c r="P9" s="31">
        <f>VLOOKUP($D9,result!$A$2:$AY$425,P$5,FALSE)</f>
        <v>3.705171306</v>
      </c>
      <c r="Q9" s="31">
        <f>VLOOKUP($D9,result!$A$2:$AY$425,Q$5,FALSE)</f>
        <v>3.776468946</v>
      </c>
      <c r="R9" s="31">
        <f>VLOOKUP($D9,result!$A$2:$AY$425,R$5,FALSE)</f>
        <v>3.8511077490000001</v>
      </c>
      <c r="S9" s="328">
        <f>VLOOKUP($D9,result!$A$2:$AY$425,S$5,FALSE)</f>
        <v>3.9696893559999999</v>
      </c>
      <c r="T9" s="235">
        <f>VLOOKUP($D9,result!$A$2:$AY$425,T$5,FALSE)</f>
        <v>5.5180372039999996</v>
      </c>
      <c r="U9" s="235">
        <f>VLOOKUP($D9,result!$A$2:$AY$425,U$5,FALSE)</f>
        <v>7.0588161940000003</v>
      </c>
      <c r="V9" s="235">
        <f>VLOOKUP($D9,result!$A$2:$AY$425,V$5,FALSE)</f>
        <v>7.867829822</v>
      </c>
      <c r="W9" s="31">
        <f>VLOOKUP($D9,result!$A$2:$AY$425,W$5,FALSE)</f>
        <v>7.8875092120000003</v>
      </c>
      <c r="Y9" s="69"/>
      <c r="Z9" s="69"/>
      <c r="AA9" s="69"/>
      <c r="AB9" s="69"/>
      <c r="AC9" s="69"/>
    </row>
    <row r="10" spans="1:29" ht="15" customHeight="1" x14ac:dyDescent="0.25">
      <c r="B10" s="357" t="s">
        <v>5</v>
      </c>
      <c r="C10" s="209" t="s">
        <v>2</v>
      </c>
      <c r="D10" s="3"/>
      <c r="E10" s="10">
        <f t="shared" ref="E10:V10" si="2">SUM(E11:E18)</f>
        <v>134.58074493749999</v>
      </c>
      <c r="F10" s="10">
        <f t="shared" si="2"/>
        <v>136.5524095431</v>
      </c>
      <c r="G10" s="53">
        <f t="shared" si="2"/>
        <v>136.45926213210001</v>
      </c>
      <c r="H10" s="10">
        <f t="shared" si="2"/>
        <v>137.04474747180004</v>
      </c>
      <c r="I10" s="327">
        <f t="shared" si="2"/>
        <v>138.52936323789999</v>
      </c>
      <c r="J10" s="53">
        <f t="shared" si="2"/>
        <v>138.42280567770004</v>
      </c>
      <c r="K10" s="10">
        <f t="shared" si="2"/>
        <v>138.4855631634</v>
      </c>
      <c r="L10" s="10">
        <f t="shared" si="2"/>
        <v>138.87067974329997</v>
      </c>
      <c r="M10" s="10">
        <f t="shared" si="2"/>
        <v>139.14803791099996</v>
      </c>
      <c r="N10" s="327">
        <f t="shared" si="2"/>
        <v>139.32673064479999</v>
      </c>
      <c r="O10" s="53">
        <f t="shared" si="2"/>
        <v>129.73915706170001</v>
      </c>
      <c r="P10" s="10">
        <f t="shared" si="2"/>
        <v>126.1542828044</v>
      </c>
      <c r="Q10" s="10">
        <f t="shared" si="2"/>
        <v>122.41996011460002</v>
      </c>
      <c r="R10" s="10">
        <f t="shared" si="2"/>
        <v>118.57263062470001</v>
      </c>
      <c r="S10" s="327">
        <f t="shared" si="2"/>
        <v>119.96773798740001</v>
      </c>
      <c r="T10" s="233">
        <f t="shared" si="2"/>
        <v>112.8693784294</v>
      </c>
      <c r="U10" s="233">
        <f t="shared" si="2"/>
        <v>97.082910718210002</v>
      </c>
      <c r="V10" s="233">
        <f t="shared" si="2"/>
        <v>83.255954234000995</v>
      </c>
      <c r="W10" s="10">
        <f t="shared" ref="W10" si="3">SUM(W11:W18)</f>
        <v>74.978403816473005</v>
      </c>
      <c r="Y10" s="69"/>
      <c r="Z10" s="69"/>
      <c r="AA10" s="69"/>
      <c r="AB10" s="69"/>
      <c r="AC10" s="69"/>
    </row>
    <row r="11" spans="1:29" x14ac:dyDescent="0.25">
      <c r="B11" s="357"/>
      <c r="C11" s="82" t="s">
        <v>6</v>
      </c>
      <c r="D11" s="8" t="s">
        <v>283</v>
      </c>
      <c r="E11" s="31">
        <f>VLOOKUP($D11,result!$A$2:$AY$425,E$5,FALSE)</f>
        <v>117.9199292</v>
      </c>
      <c r="F11" s="31">
        <f>VLOOKUP($D11,result!$A$2:$AY$425,F$5,FALSE)</f>
        <v>121.0405828</v>
      </c>
      <c r="G11" s="54">
        <f>VLOOKUP($D11,result!$A$2:$AY$425,G$5,FALSE)</f>
        <v>118.3380666</v>
      </c>
      <c r="H11" s="31">
        <f>VLOOKUP($D11,result!$A$2:$AY$425,H$5,FALSE)</f>
        <v>118.0832783</v>
      </c>
      <c r="I11" s="328">
        <f>VLOOKUP($D11,result!$A$2:$AY$425,I$5,FALSE)</f>
        <v>118.0980761</v>
      </c>
      <c r="J11" s="54">
        <f>VLOOKUP($D11,result!$A$2:$AY$425,J$5,FALSE)</f>
        <v>118.0292113</v>
      </c>
      <c r="K11" s="31">
        <f>VLOOKUP($D11,result!$A$2:$AY$425,K$5,FALSE)</f>
        <v>117.851764</v>
      </c>
      <c r="L11" s="31">
        <f>VLOOKUP($D11,result!$A$2:$AY$425,L$5,FALSE)</f>
        <v>117.72876599999999</v>
      </c>
      <c r="M11" s="31">
        <f>VLOOKUP($D11,result!$A$2:$AY$425,M$5,FALSE)</f>
        <v>117.3158335</v>
      </c>
      <c r="N11" s="328">
        <f>VLOOKUP($D11,result!$A$2:$AY$425,N$5,FALSE)</f>
        <v>116.63506529999999</v>
      </c>
      <c r="O11" s="54">
        <f>VLOOKUP($D11,result!$A$2:$AY$425,O$5,FALSE)</f>
        <v>107.4611754</v>
      </c>
      <c r="P11" s="31">
        <f>VLOOKUP($D11,result!$A$2:$AY$425,P$5,FALSE)</f>
        <v>103.3025686</v>
      </c>
      <c r="Q11" s="31">
        <f>VLOOKUP($D11,result!$A$2:$AY$425,Q$5,FALSE)</f>
        <v>99.015709209999997</v>
      </c>
      <c r="R11" s="31">
        <f>VLOOKUP($D11,result!$A$2:$AY$425,R$5,FALSE)</f>
        <v>94.637398340000004</v>
      </c>
      <c r="S11" s="328">
        <f>VLOOKUP($D11,result!$A$2:$AY$425,S$5,FALSE)</f>
        <v>94.388875600000006</v>
      </c>
      <c r="T11" s="235">
        <f>VLOOKUP($D11,result!$A$2:$AY$425,T$5,FALSE)</f>
        <v>80.630506650000001</v>
      </c>
      <c r="U11" s="235">
        <f>VLOOKUP($D11,result!$A$2:$AY$425,U$5,FALSE)</f>
        <v>58.814141589999998</v>
      </c>
      <c r="V11" s="235">
        <f>VLOOKUP($D11,result!$A$2:$AY$425,V$5,FALSE)</f>
        <v>39.343866650000002</v>
      </c>
      <c r="W11" s="31">
        <f>VLOOKUP($D11,result!$A$2:$AY$425,W$5,FALSE)</f>
        <v>24.982876300000001</v>
      </c>
      <c r="Y11" s="69"/>
      <c r="Z11" s="69"/>
      <c r="AA11" s="69"/>
      <c r="AB11" s="69"/>
      <c r="AC11" s="69"/>
    </row>
    <row r="12" spans="1:29" x14ac:dyDescent="0.25">
      <c r="B12" s="357"/>
      <c r="C12" s="82" t="s">
        <v>7</v>
      </c>
      <c r="D12" s="8" t="s">
        <v>284</v>
      </c>
      <c r="E12" s="31">
        <f>VLOOKUP($D12,result!$A$2:$AY$425,E$5,FALSE)</f>
        <v>1.314874764</v>
      </c>
      <c r="F12" s="31">
        <f>VLOOKUP($D12,result!$A$2:$AY$425,F$5,FALSE)</f>
        <v>0.58021975049999996</v>
      </c>
      <c r="G12" s="54">
        <f>VLOOKUP($D12,result!$A$2:$AY$425,G$5,FALSE)</f>
        <v>0.43747380940000002</v>
      </c>
      <c r="H12" s="31">
        <f>VLOOKUP($D12,result!$A$2:$AY$425,H$5,FALSE)</f>
        <v>0.40136160380000002</v>
      </c>
      <c r="I12" s="328">
        <f>VLOOKUP($D12,result!$A$2:$AY$425,I$5,FALSE)</f>
        <v>0.36429582589999998</v>
      </c>
      <c r="J12" s="54">
        <f>VLOOKUP($D12,result!$A$2:$AY$425,J$5,FALSE)</f>
        <v>0.37043907770000001</v>
      </c>
      <c r="K12" s="31">
        <f>VLOOKUP($D12,result!$A$2:$AY$425,K$5,FALSE)</f>
        <v>0.37633495140000001</v>
      </c>
      <c r="L12" s="31">
        <f>VLOOKUP($D12,result!$A$2:$AY$425,L$5,FALSE)</f>
        <v>0.3824965233</v>
      </c>
      <c r="M12" s="31">
        <f>VLOOKUP($D12,result!$A$2:$AY$425,M$5,FALSE)</f>
        <v>0.38779589920000002</v>
      </c>
      <c r="N12" s="328">
        <f>VLOOKUP($D12,result!$A$2:$AY$425,N$5,FALSE)</f>
        <v>0.39225875300000002</v>
      </c>
      <c r="O12" s="54">
        <f>VLOOKUP($D12,result!$A$2:$AY$425,O$5,FALSE)</f>
        <v>0.3722600579</v>
      </c>
      <c r="P12" s="31">
        <f>VLOOKUP($D12,result!$A$2:$AY$425,P$5,FALSE)</f>
        <v>0.36859764109999998</v>
      </c>
      <c r="Q12" s="31">
        <f>VLOOKUP($D12,result!$A$2:$AY$425,Q$5,FALSE)</f>
        <v>0.36390442369999998</v>
      </c>
      <c r="R12" s="31">
        <f>VLOOKUP($D12,result!$A$2:$AY$425,R$5,FALSE)</f>
        <v>0.35824739690000001</v>
      </c>
      <c r="S12" s="328">
        <f>VLOOKUP($D12,result!$A$2:$AY$425,S$5,FALSE)</f>
        <v>0.36802158569999999</v>
      </c>
      <c r="T12" s="235">
        <f>VLOOKUP($D12,result!$A$2:$AY$425,T$5,FALSE)</f>
        <v>4.26215328E-2</v>
      </c>
      <c r="U12" s="235">
        <f>VLOOKUP($D12,result!$A$2:$AY$425,U$5,FALSE)</f>
        <v>4.2141902099999996E-3</v>
      </c>
      <c r="V12" s="235">
        <f>VLOOKUP($D12,result!$A$2:$AY$425,V$5,FALSE)</f>
        <v>3.82062601E-4</v>
      </c>
      <c r="W12" s="31">
        <f>VLOOKUP($D12,result!$A$2:$AY$425,W$5,FALSE)</f>
        <v>3.2873373000000002E-5</v>
      </c>
      <c r="Y12" s="69"/>
      <c r="Z12" s="69"/>
      <c r="AA12" s="69"/>
      <c r="AB12" s="69"/>
      <c r="AC12" s="69"/>
    </row>
    <row r="13" spans="1:29" x14ac:dyDescent="0.25">
      <c r="B13" s="357"/>
      <c r="C13" s="82" t="s">
        <v>8</v>
      </c>
      <c r="D13" s="8" t="s">
        <v>285</v>
      </c>
      <c r="E13" s="31">
        <f>VLOOKUP($D13,result!$A$2:$AY$425,E$5,FALSE)</f>
        <v>3.5694496180000002</v>
      </c>
      <c r="F13" s="31">
        <f>VLOOKUP($D13,result!$A$2:$AY$425,F$5,FALSE)</f>
        <v>2.593697889</v>
      </c>
      <c r="G13" s="54">
        <f>VLOOKUP($D13,result!$A$2:$AY$425,G$5,FALSE)</f>
        <v>3.5874102720000001</v>
      </c>
      <c r="H13" s="31">
        <f>VLOOKUP($D13,result!$A$2:$AY$425,H$5,FALSE)</f>
        <v>3.9862088249999998</v>
      </c>
      <c r="I13" s="328">
        <f>VLOOKUP($D13,result!$A$2:$AY$425,I$5,FALSE)</f>
        <v>4.4437933349999996</v>
      </c>
      <c r="J13" s="54">
        <f>VLOOKUP($D13,result!$A$2:$AY$425,J$5,FALSE)</f>
        <v>4.4677159370000004</v>
      </c>
      <c r="K13" s="31">
        <f>VLOOKUP($D13,result!$A$2:$AY$425,K$5,FALSE)</f>
        <v>4.4881035239999996</v>
      </c>
      <c r="L13" s="31">
        <f>VLOOKUP($D13,result!$A$2:$AY$425,L$5,FALSE)</f>
        <v>4.5111373449999999</v>
      </c>
      <c r="M13" s="31">
        <f>VLOOKUP($D13,result!$A$2:$AY$425,M$5,FALSE)</f>
        <v>4.5235869439999998</v>
      </c>
      <c r="N13" s="328">
        <f>VLOOKUP($D13,result!$A$2:$AY$425,N$5,FALSE)</f>
        <v>4.5261057569999998</v>
      </c>
      <c r="O13" s="54">
        <f>VLOOKUP($D13,result!$A$2:$AY$425,O$5,FALSE)</f>
        <v>4.2990391519999998</v>
      </c>
      <c r="P13" s="31">
        <f>VLOOKUP($D13,result!$A$2:$AY$425,P$5,FALSE)</f>
        <v>4.2609064849999996</v>
      </c>
      <c r="Q13" s="31">
        <f>VLOOKUP($D13,result!$A$2:$AY$425,Q$5,FALSE)</f>
        <v>4.2112698379999998</v>
      </c>
      <c r="R13" s="31">
        <f>VLOOKUP($D13,result!$A$2:$AY$425,R$5,FALSE)</f>
        <v>4.1508501390000001</v>
      </c>
      <c r="S13" s="328">
        <f>VLOOKUP($D13,result!$A$2:$AY$425,S$5,FALSE)</f>
        <v>4.2698022670000002</v>
      </c>
      <c r="T13" s="235">
        <f>VLOOKUP($D13,result!$A$2:$AY$425,T$5,FALSE)</f>
        <v>4.2856140119999999</v>
      </c>
      <c r="U13" s="235">
        <f>VLOOKUP($D13,result!$A$2:$AY$425,U$5,FALSE)</f>
        <v>3.6738820630000002</v>
      </c>
      <c r="V13" s="235">
        <f>VLOOKUP($D13,result!$A$2:$AY$425,V$5,FALSE)</f>
        <v>2.8890495180000002</v>
      </c>
      <c r="W13" s="31">
        <f>VLOOKUP($D13,result!$A$2:$AY$425,W$5,FALSE)</f>
        <v>2.1570549589999999</v>
      </c>
      <c r="Y13" s="69"/>
      <c r="Z13" s="69"/>
      <c r="AA13" s="69"/>
      <c r="AB13" s="69"/>
      <c r="AC13" s="69"/>
    </row>
    <row r="14" spans="1:29" x14ac:dyDescent="0.25">
      <c r="B14" s="357"/>
      <c r="C14" s="82" t="s">
        <v>9</v>
      </c>
      <c r="D14" s="8" t="s">
        <v>286</v>
      </c>
      <c r="E14" s="31">
        <f>VLOOKUP($D14,result!$A$2:$AY$425,E$5,FALSE)</f>
        <v>5.2394246329999996</v>
      </c>
      <c r="F14" s="31">
        <f>VLOOKUP($D14,result!$A$2:$AY$425,F$5,FALSE)</f>
        <v>3.0482045879999999</v>
      </c>
      <c r="G14" s="54">
        <f>VLOOKUP($D14,result!$A$2:$AY$425,G$5,FALSE)</f>
        <v>2.9551341139999998</v>
      </c>
      <c r="H14" s="31">
        <f>VLOOKUP($D14,result!$A$2:$AY$425,H$5,FALSE)</f>
        <v>2.8843318060000001</v>
      </c>
      <c r="I14" s="328">
        <f>VLOOKUP($D14,result!$A$2:$AY$425,I$5,FALSE)</f>
        <v>2.7914972480000002</v>
      </c>
      <c r="J14" s="54">
        <f>VLOOKUP($D14,result!$A$2:$AY$425,J$5,FALSE)</f>
        <v>2.0522563410000001</v>
      </c>
      <c r="K14" s="31">
        <f>VLOOKUP($D14,result!$A$2:$AY$425,K$5,FALSE)</f>
        <v>1.507374518</v>
      </c>
      <c r="L14" s="31">
        <f>VLOOKUP($D14,result!$A$2:$AY$425,L$5,FALSE)</f>
        <v>1.1076585649999999</v>
      </c>
      <c r="M14" s="31">
        <f>VLOOKUP($D14,result!$A$2:$AY$425,M$5,FALSE)</f>
        <v>0.81192036180000005</v>
      </c>
      <c r="N14" s="328">
        <f>VLOOKUP($D14,result!$A$2:$AY$425,N$5,FALSE)</f>
        <v>0.59376509980000003</v>
      </c>
      <c r="O14" s="54">
        <f>VLOOKUP($D14,result!$A$2:$AY$425,O$5,FALSE)</f>
        <v>0.56349292080000002</v>
      </c>
      <c r="P14" s="31">
        <f>VLOOKUP($D14,result!$A$2:$AY$425,P$5,FALSE)</f>
        <v>0.5579490923</v>
      </c>
      <c r="Q14" s="31">
        <f>VLOOKUP($D14,result!$A$2:$AY$425,Q$5,FALSE)</f>
        <v>0.55084493290000003</v>
      </c>
      <c r="R14" s="31">
        <f>VLOOKUP($D14,result!$A$2:$AY$425,R$5,FALSE)</f>
        <v>0.54228184779999999</v>
      </c>
      <c r="S14" s="328">
        <f>VLOOKUP($D14,result!$A$2:$AY$425,S$5,FALSE)</f>
        <v>0.55707711270000004</v>
      </c>
      <c r="T14" s="235">
        <f>VLOOKUP($D14,result!$A$2:$AY$425,T$5,FALSE)</f>
        <v>0.64516542960000001</v>
      </c>
      <c r="U14" s="235">
        <f>VLOOKUP($D14,result!$A$2:$AY$425,U$5,FALSE)</f>
        <v>0.63790522199999999</v>
      </c>
      <c r="V14" s="235">
        <f>VLOOKUP($D14,result!$A$2:$AY$425,V$5,FALSE)</f>
        <v>0.57833110659999998</v>
      </c>
      <c r="W14" s="31">
        <f>VLOOKUP($D14,result!$A$2:$AY$425,W$5,FALSE)</f>
        <v>0.49760678200000003</v>
      </c>
      <c r="Y14" s="69"/>
      <c r="Z14" s="69"/>
      <c r="AA14" s="69"/>
      <c r="AB14" s="69"/>
      <c r="AC14" s="69"/>
    </row>
    <row r="15" spans="1:29" x14ac:dyDescent="0.25">
      <c r="B15" s="357"/>
      <c r="C15" s="82" t="s">
        <v>10</v>
      </c>
      <c r="D15" s="8" t="s">
        <v>287</v>
      </c>
      <c r="E15" s="31">
        <f>VLOOKUP($D15,result!$A$2:$AY$425,E$5,FALSE)</f>
        <v>0.36666188119999998</v>
      </c>
      <c r="F15" s="31">
        <f>VLOOKUP($D15,result!$A$2:$AY$425,F$5,FALSE)</f>
        <v>1.661324558</v>
      </c>
      <c r="G15" s="54">
        <f>VLOOKUP($D15,result!$A$2:$AY$425,G$5,FALSE)</f>
        <v>2.4734919199999998</v>
      </c>
      <c r="H15" s="31">
        <f>VLOOKUP($D15,result!$A$2:$AY$425,H$5,FALSE)</f>
        <v>2.9639016969999998</v>
      </c>
      <c r="I15" s="328">
        <f>VLOOKUP($D15,result!$A$2:$AY$425,I$5,FALSE)</f>
        <v>3.4159966910000001</v>
      </c>
      <c r="J15" s="54">
        <f>VLOOKUP($D15,result!$A$2:$AY$425,J$5,FALSE)</f>
        <v>3.8870472930000002</v>
      </c>
      <c r="K15" s="31">
        <f>VLOOKUP($D15,result!$A$2:$AY$425,K$5,FALSE)</f>
        <v>4.4189436459999998</v>
      </c>
      <c r="L15" s="31">
        <f>VLOOKUP($D15,result!$A$2:$AY$425,L$5,FALSE)</f>
        <v>5.0258946230000001</v>
      </c>
      <c r="M15" s="31">
        <f>VLOOKUP($D15,result!$A$2:$AY$425,M$5,FALSE)</f>
        <v>5.7020652380000003</v>
      </c>
      <c r="N15" s="328">
        <f>VLOOKUP($D15,result!$A$2:$AY$425,N$5,FALSE)</f>
        <v>6.4542503470000003</v>
      </c>
      <c r="O15" s="54">
        <f>VLOOKUP($D15,result!$A$2:$AY$425,O$5,FALSE)</f>
        <v>6.5994064730000002</v>
      </c>
      <c r="P15" s="31">
        <f>VLOOKUP($D15,result!$A$2:$AY$425,P$5,FALSE)</f>
        <v>7.0404008390000001</v>
      </c>
      <c r="Q15" s="31">
        <f>VLOOKUP($D15,result!$A$2:$AY$425,Q$5,FALSE)</f>
        <v>7.4889286630000003</v>
      </c>
      <c r="R15" s="31">
        <f>VLOOKUP($D15,result!$A$2:$AY$425,R$5,FALSE)</f>
        <v>7.9433566009999996</v>
      </c>
      <c r="S15" s="328">
        <f>VLOOKUP($D15,result!$A$2:$AY$425,S$5,FALSE)</f>
        <v>8.7919276449999995</v>
      </c>
      <c r="T15" s="235">
        <f>VLOOKUP($D15,result!$A$2:$AY$425,T$5,FALSE)</f>
        <v>12.731884020000001</v>
      </c>
      <c r="U15" s="235">
        <f>VLOOKUP($D15,result!$A$2:$AY$425,U$5,FALSE)</f>
        <v>15.8214299</v>
      </c>
      <c r="V15" s="235">
        <f>VLOOKUP($D15,result!$A$2:$AY$425,V$5,FALSE)</f>
        <v>18.138401099999999</v>
      </c>
      <c r="W15" s="31">
        <f>VLOOKUP($D15,result!$A$2:$AY$425,W$5,FALSE)</f>
        <v>19.87962529</v>
      </c>
      <c r="Y15" s="69"/>
      <c r="Z15" s="69"/>
      <c r="AA15" s="69"/>
      <c r="AB15" s="69"/>
      <c r="AC15" s="69"/>
    </row>
    <row r="16" spans="1:29" x14ac:dyDescent="0.25">
      <c r="B16" s="357"/>
      <c r="C16" s="82" t="s">
        <v>11</v>
      </c>
      <c r="D16" s="8" t="s">
        <v>288</v>
      </c>
      <c r="E16" s="31">
        <f>VLOOKUP($D16,result!$A$2:$AY$425,E$5,FALSE)</f>
        <v>8.2498923299999999E-2</v>
      </c>
      <c r="F16" s="31">
        <f>VLOOKUP($D16,result!$A$2:$AY$425,F$5,FALSE)</f>
        <v>0.58264463160000002</v>
      </c>
      <c r="G16" s="54">
        <f>VLOOKUP($D16,result!$A$2:$AY$425,G$5,FALSE)</f>
        <v>0.95306698869999995</v>
      </c>
      <c r="H16" s="31">
        <f>VLOOKUP($D16,result!$A$2:$AY$425,H$5,FALSE)</f>
        <v>1.165771283</v>
      </c>
      <c r="I16" s="328">
        <f>VLOOKUP($D16,result!$A$2:$AY$425,I$5,FALSE)</f>
        <v>1.382665327</v>
      </c>
      <c r="J16" s="54">
        <f>VLOOKUP($D16,result!$A$2:$AY$425,J$5,FALSE)</f>
        <v>1.596821577</v>
      </c>
      <c r="K16" s="31">
        <f>VLOOKUP($D16,result!$A$2:$AY$425,K$5,FALSE)</f>
        <v>1.842434119</v>
      </c>
      <c r="L16" s="31">
        <f>VLOOKUP($D16,result!$A$2:$AY$425,L$5,FALSE)</f>
        <v>2.1267861309999998</v>
      </c>
      <c r="M16" s="31">
        <f>VLOOKUP($D16,result!$A$2:$AY$425,M$5,FALSE)</f>
        <v>2.448947977</v>
      </c>
      <c r="N16" s="328">
        <f>VLOOKUP($D16,result!$A$2:$AY$425,N$5,FALSE)</f>
        <v>2.8133911770000002</v>
      </c>
      <c r="O16" s="54">
        <f>VLOOKUP($D16,result!$A$2:$AY$425,O$5,FALSE)</f>
        <v>2.8967477370000001</v>
      </c>
      <c r="P16" s="31">
        <f>VLOOKUP($D16,result!$A$2:$AY$425,P$5,FALSE)</f>
        <v>3.1118930859999998</v>
      </c>
      <c r="Q16" s="31">
        <f>VLOOKUP($D16,result!$A$2:$AY$425,Q$5,FALSE)</f>
        <v>3.333254384</v>
      </c>
      <c r="R16" s="31">
        <f>VLOOKUP($D16,result!$A$2:$AY$425,R$5,FALSE)</f>
        <v>3.560199286</v>
      </c>
      <c r="S16" s="328">
        <f>VLOOKUP($D16,result!$A$2:$AY$425,S$5,FALSE)</f>
        <v>3.9680381410000001</v>
      </c>
      <c r="T16" s="235">
        <f>VLOOKUP($D16,result!$A$2:$AY$425,T$5,FALSE)</f>
        <v>7.1583761680000002</v>
      </c>
      <c r="U16" s="235">
        <f>VLOOKUP($D16,result!$A$2:$AY$425,U$5,FALSE)</f>
        <v>11.08147788</v>
      </c>
      <c r="V16" s="235">
        <f>VLOOKUP($D16,result!$A$2:$AY$425,V$5,FALSE)</f>
        <v>15.826360859999999</v>
      </c>
      <c r="W16" s="31">
        <f>VLOOKUP($D16,result!$A$2:$AY$425,W$5,FALSE)</f>
        <v>21.60828836</v>
      </c>
      <c r="Y16" s="69"/>
      <c r="Z16" s="69"/>
      <c r="AA16" s="69"/>
      <c r="AB16" s="69"/>
      <c r="AC16" s="69"/>
    </row>
    <row r="17" spans="2:29" x14ac:dyDescent="0.25">
      <c r="B17" s="357"/>
      <c r="C17" s="82" t="s">
        <v>12</v>
      </c>
      <c r="D17" s="8" t="s">
        <v>289</v>
      </c>
      <c r="E17" s="31">
        <f>VLOOKUP($D17,result!$A$2:$AY$425,E$5,FALSE)</f>
        <v>4.6250390289999999</v>
      </c>
      <c r="F17" s="31">
        <f>VLOOKUP($D17,result!$A$2:$AY$425,F$5,FALSE)</f>
        <v>4.7153332680000002</v>
      </c>
      <c r="G17" s="54">
        <f>VLOOKUP($D17,result!$A$2:$AY$425,G$5,FALSE)</f>
        <v>4.9195677020000002</v>
      </c>
      <c r="H17" s="31">
        <f>VLOOKUP($D17,result!$A$2:$AY$425,H$5,FALSE)</f>
        <v>4.6467654960000004</v>
      </c>
      <c r="I17" s="328">
        <f>VLOOKUP($D17,result!$A$2:$AY$425,I$5,FALSE)</f>
        <v>5.0471013490000001</v>
      </c>
      <c r="J17" s="54">
        <f>VLOOKUP($D17,result!$A$2:$AY$425,J$5,FALSE)</f>
        <v>5.0940357909999996</v>
      </c>
      <c r="K17" s="31">
        <f>VLOOKUP($D17,result!$A$2:$AY$425,K$5,FALSE)</f>
        <v>5.136643372</v>
      </c>
      <c r="L17" s="31">
        <f>VLOOKUP($D17,result!$A$2:$AY$425,L$5,FALSE)</f>
        <v>5.1819631209999999</v>
      </c>
      <c r="M17" s="31">
        <f>VLOOKUP($D17,result!$A$2:$AY$425,M$5,FALSE)</f>
        <v>5.2147598869999996</v>
      </c>
      <c r="N17" s="328">
        <f>VLOOKUP($D17,result!$A$2:$AY$425,N$5,FALSE)</f>
        <v>5.2356468649999997</v>
      </c>
      <c r="O17" s="54">
        <f>VLOOKUP($D17,result!$A$2:$AY$425,O$5,FALSE)</f>
        <v>5.0057668380000004</v>
      </c>
      <c r="P17" s="31">
        <f>VLOOKUP($D17,result!$A$2:$AY$425,P$5,FALSE)</f>
        <v>4.9935055789999998</v>
      </c>
      <c r="Q17" s="31">
        <f>VLOOKUP($D17,result!$A$2:$AY$425,Q$5,FALSE)</f>
        <v>4.9667406329999997</v>
      </c>
      <c r="R17" s="31">
        <f>VLOOKUP($D17,result!$A$2:$AY$425,R$5,FALSE)</f>
        <v>4.9260714180000003</v>
      </c>
      <c r="S17" s="328">
        <f>VLOOKUP($D17,result!$A$2:$AY$425,S$5,FALSE)</f>
        <v>5.0983169520000002</v>
      </c>
      <c r="T17" s="235">
        <f>VLOOKUP($D17,result!$A$2:$AY$425,T$5,FALSE)</f>
        <v>5.5784524859999998</v>
      </c>
      <c r="U17" s="235">
        <f>VLOOKUP($D17,result!$A$2:$AY$425,U$5,FALSE)</f>
        <v>5.958594347</v>
      </c>
      <c r="V17" s="235">
        <f>VLOOKUP($D17,result!$A$2:$AY$425,V$5,FALSE)</f>
        <v>5.8718386699999998</v>
      </c>
      <c r="W17" s="31">
        <f>VLOOKUP($D17,result!$A$2:$AY$425,W$5,FALSE)</f>
        <v>5.5317218199999996</v>
      </c>
      <c r="Y17" s="69"/>
      <c r="Z17" s="69"/>
      <c r="AA17" s="69"/>
      <c r="AB17" s="69"/>
      <c r="AC17" s="69"/>
    </row>
    <row r="18" spans="2:29" x14ac:dyDescent="0.25">
      <c r="B18" s="357"/>
      <c r="C18" s="82" t="s">
        <v>13</v>
      </c>
      <c r="D18" s="8" t="s">
        <v>290</v>
      </c>
      <c r="E18" s="32">
        <f>VLOOKUP($D18,result!$A$2:$AY$425,E$5,FALSE)</f>
        <v>1.4628668890000001</v>
      </c>
      <c r="F18" s="32">
        <f>VLOOKUP($D18,result!$A$2:$AY$425,F$5,FALSE)</f>
        <v>2.3304020580000002</v>
      </c>
      <c r="G18" s="286">
        <f>VLOOKUP($D18,result!$A$2:$AY$425,G$5,FALSE)</f>
        <v>2.7950507259999999</v>
      </c>
      <c r="H18" s="32">
        <f>VLOOKUP($D18,result!$A$2:$AY$425,H$5,FALSE)</f>
        <v>2.9131284609999999</v>
      </c>
      <c r="I18" s="287">
        <f>VLOOKUP($D18,result!$A$2:$AY$425,I$5,FALSE)</f>
        <v>2.985937362</v>
      </c>
      <c r="J18" s="286">
        <f>VLOOKUP($D18,result!$A$2:$AY$425,J$5,FALSE)</f>
        <v>2.9252783610000002</v>
      </c>
      <c r="K18" s="32">
        <f>VLOOKUP($D18,result!$A$2:$AY$425,K$5,FALSE)</f>
        <v>2.8639650329999999</v>
      </c>
      <c r="L18" s="32">
        <f>VLOOKUP($D18,result!$A$2:$AY$425,L$5,FALSE)</f>
        <v>2.805977435</v>
      </c>
      <c r="M18" s="32">
        <f>VLOOKUP($D18,result!$A$2:$AY$425,M$5,FALSE)</f>
        <v>2.7431281040000002</v>
      </c>
      <c r="N18" s="287">
        <f>VLOOKUP($D18,result!$A$2:$AY$425,N$5,FALSE)</f>
        <v>2.6762473459999998</v>
      </c>
      <c r="O18" s="286">
        <f>VLOOKUP($D18,result!$A$2:$AY$425,O$5,FALSE)</f>
        <v>2.5412684830000001</v>
      </c>
      <c r="P18" s="32">
        <f>VLOOKUP($D18,result!$A$2:$AY$425,P$5,FALSE)</f>
        <v>2.5184614820000002</v>
      </c>
      <c r="Q18" s="32">
        <f>VLOOKUP($D18,result!$A$2:$AY$425,Q$5,FALSE)</f>
        <v>2.4893080300000001</v>
      </c>
      <c r="R18" s="32">
        <f>VLOOKUP($D18,result!$A$2:$AY$425,R$5,FALSE)</f>
        <v>2.4542255960000001</v>
      </c>
      <c r="S18" s="287">
        <f>VLOOKUP($D18,result!$A$2:$AY$425,S$5,FALSE)</f>
        <v>2.5256786839999998</v>
      </c>
      <c r="T18" s="283">
        <f>VLOOKUP($D18,result!$A$2:$AY$425,T$5,FALSE)</f>
        <v>1.796758131</v>
      </c>
      <c r="U18" s="283">
        <f>VLOOKUP($D18,result!$A$2:$AY$425,U$5,FALSE)</f>
        <v>1.0912655259999999</v>
      </c>
      <c r="V18" s="283">
        <f>VLOOKUP($D18,result!$A$2:$AY$425,V$5,FALSE)</f>
        <v>0.60772426680000002</v>
      </c>
      <c r="W18" s="32">
        <f>VLOOKUP($D18,result!$A$2:$AY$425,W$5,FALSE)</f>
        <v>0.32119743210000001</v>
      </c>
      <c r="Y18" s="69"/>
      <c r="Z18" s="69"/>
      <c r="AA18" s="69"/>
      <c r="AB18" s="69"/>
      <c r="AC18" s="69"/>
    </row>
    <row r="19" spans="2:29" ht="15" customHeight="1" x14ac:dyDescent="0.25">
      <c r="B19" s="357" t="s">
        <v>601</v>
      </c>
      <c r="C19" s="209" t="s">
        <v>2</v>
      </c>
      <c r="D19" s="3"/>
      <c r="E19" s="7">
        <f t="shared" ref="E19:V19" si="4">SUM(E20:E25)</f>
        <v>38.297633843299991</v>
      </c>
      <c r="F19" s="7">
        <f t="shared" si="4"/>
        <v>37.313743016000004</v>
      </c>
      <c r="G19" s="329">
        <f t="shared" si="4"/>
        <v>36.099291552799997</v>
      </c>
      <c r="H19" s="7">
        <f t="shared" si="4"/>
        <v>36.901994915700001</v>
      </c>
      <c r="I19" s="330">
        <f t="shared" si="4"/>
        <v>37.212644509700006</v>
      </c>
      <c r="J19" s="329">
        <f t="shared" si="4"/>
        <v>37.0746162242</v>
      </c>
      <c r="K19" s="7">
        <f t="shared" si="4"/>
        <v>36.829106623299992</v>
      </c>
      <c r="L19" s="7">
        <f t="shared" si="4"/>
        <v>36.313831587599999</v>
      </c>
      <c r="M19" s="7">
        <f t="shared" si="4"/>
        <v>35.821388888900003</v>
      </c>
      <c r="N19" s="330">
        <f t="shared" si="4"/>
        <v>35.405892705400007</v>
      </c>
      <c r="O19" s="329">
        <f t="shared" si="4"/>
        <v>37.83090340119999</v>
      </c>
      <c r="P19" s="7">
        <f t="shared" si="4"/>
        <v>38.1711475842</v>
      </c>
      <c r="Q19" s="7">
        <f t="shared" si="4"/>
        <v>38.248131567399994</v>
      </c>
      <c r="R19" s="7">
        <f t="shared" si="4"/>
        <v>38.210392036999991</v>
      </c>
      <c r="S19" s="330">
        <f t="shared" si="4"/>
        <v>34.631934211100003</v>
      </c>
      <c r="T19" s="332">
        <f t="shared" si="4"/>
        <v>29.453799918400001</v>
      </c>
      <c r="U19" s="332">
        <f t="shared" si="4"/>
        <v>26.288649496799994</v>
      </c>
      <c r="V19" s="332">
        <f t="shared" si="4"/>
        <v>24.9208168543</v>
      </c>
      <c r="W19" s="7">
        <f t="shared" ref="W19" si="5">SUM(W20:W25)</f>
        <v>23.8123548296</v>
      </c>
      <c r="Y19" s="69"/>
      <c r="Z19" s="69"/>
      <c r="AA19" s="69"/>
      <c r="AB19" s="69"/>
      <c r="AC19" s="69"/>
    </row>
    <row r="20" spans="2:29" x14ac:dyDescent="0.25">
      <c r="B20" s="358"/>
      <c r="C20" s="82" t="s">
        <v>14</v>
      </c>
      <c r="D20" s="8" t="s">
        <v>291</v>
      </c>
      <c r="E20" s="31">
        <f>VLOOKUP($D20,result!$A$2:$AY$425,E$5,FALSE)</f>
        <v>35.15864741</v>
      </c>
      <c r="F20" s="31">
        <f>VLOOKUP($D20,result!$A$2:$AY$425,F$5,FALSE)</f>
        <v>32.057365220000001</v>
      </c>
      <c r="G20" s="54">
        <f>VLOOKUP($D20,result!$A$2:$AY$425,G$5,FALSE)</f>
        <v>30.398869789999999</v>
      </c>
      <c r="H20" s="31">
        <f>VLOOKUP($D20,result!$A$2:$AY$425,H$5,FALSE)</f>
        <v>30.52343999</v>
      </c>
      <c r="I20" s="328">
        <f>VLOOKUP($D20,result!$A$2:$AY$425,I$5,FALSE)</f>
        <v>30.14111531</v>
      </c>
      <c r="J20" s="54">
        <f>VLOOKUP($D20,result!$A$2:$AY$425,J$5,FALSE)</f>
        <v>29.487845069999999</v>
      </c>
      <c r="K20" s="31">
        <f>VLOOKUP($D20,result!$A$2:$AY$425,K$5,FALSE)</f>
        <v>28.712083119999999</v>
      </c>
      <c r="L20" s="31">
        <f>VLOOKUP($D20,result!$A$2:$AY$425,L$5,FALSE)</f>
        <v>27.69367269</v>
      </c>
      <c r="M20" s="31">
        <f>VLOOKUP($D20,result!$A$2:$AY$425,M$5,FALSE)</f>
        <v>26.66398452</v>
      </c>
      <c r="N20" s="328">
        <f>VLOOKUP($D20,result!$A$2:$AY$425,N$5,FALSE)</f>
        <v>25.661145260000001</v>
      </c>
      <c r="O20" s="54">
        <f>VLOOKUP($D20,result!$A$2:$AY$425,O$5,FALSE)</f>
        <v>26.73823428</v>
      </c>
      <c r="P20" s="31">
        <f>VLOOKUP($D20,result!$A$2:$AY$425,P$5,FALSE)</f>
        <v>26.25515631</v>
      </c>
      <c r="Q20" s="31">
        <f>VLOOKUP($D20,result!$A$2:$AY$425,Q$5,FALSE)</f>
        <v>25.545995489999999</v>
      </c>
      <c r="R20" s="31">
        <f>VLOOKUP($D20,result!$A$2:$AY$425,R$5,FALSE)</f>
        <v>24.722717729999999</v>
      </c>
      <c r="S20" s="328">
        <f>VLOOKUP($D20,result!$A$2:$AY$425,S$5,FALSE)</f>
        <v>21.651553570000001</v>
      </c>
      <c r="T20" s="235">
        <f>VLOOKUP($D20,result!$A$2:$AY$425,T$5,FALSE)</f>
        <v>11.58951351</v>
      </c>
      <c r="U20" s="235">
        <f>VLOOKUP($D20,result!$A$2:$AY$425,U$5,FALSE)</f>
        <v>5.2501746149999997</v>
      </c>
      <c r="V20" s="235">
        <f>VLOOKUP($D20,result!$A$2:$AY$425,V$5,FALSE)</f>
        <v>2.1489907399999999</v>
      </c>
      <c r="W20" s="31">
        <f>VLOOKUP($D20,result!$A$2:$AY$425,W$5,FALSE)</f>
        <v>0.80430728959999997</v>
      </c>
      <c r="Y20" s="69"/>
      <c r="Z20" s="69"/>
      <c r="AA20" s="69"/>
      <c r="AB20" s="69"/>
      <c r="AC20" s="69"/>
    </row>
    <row r="21" spans="2:29" x14ac:dyDescent="0.25">
      <c r="B21" s="358"/>
      <c r="C21" s="82" t="s">
        <v>15</v>
      </c>
      <c r="D21" s="8" t="s">
        <v>292</v>
      </c>
      <c r="E21" s="31">
        <f>VLOOKUP($D21,result!$A$2:$AY$425,E$5,FALSE)</f>
        <v>1.5994835329999999</v>
      </c>
      <c r="F21" s="31">
        <f>VLOOKUP($D21,result!$A$2:$AY$425,F$5,FALSE)</f>
        <v>3.1983948500000001</v>
      </c>
      <c r="G21" s="54">
        <f>VLOOKUP($D21,result!$A$2:$AY$425,G$5,FALSE)</f>
        <v>3.409241293</v>
      </c>
      <c r="H21" s="31">
        <f>VLOOKUP($D21,result!$A$2:$AY$425,H$5,FALSE)</f>
        <v>3.7691987340000002</v>
      </c>
      <c r="I21" s="328">
        <f>VLOOKUP($D21,result!$A$2:$AY$425,I$5,FALSE)</f>
        <v>3.948451581</v>
      </c>
      <c r="J21" s="54">
        <f>VLOOKUP($D21,result!$A$2:$AY$425,J$5,FALSE)</f>
        <v>4.1222962120000002</v>
      </c>
      <c r="K21" s="31">
        <f>VLOOKUP($D21,result!$A$2:$AY$425,K$5,FALSE)</f>
        <v>4.283320968</v>
      </c>
      <c r="L21" s="31">
        <f>VLOOKUP($D21,result!$A$2:$AY$425,L$5,FALSE)</f>
        <v>4.4086658099999996</v>
      </c>
      <c r="M21" s="31">
        <f>VLOOKUP($D21,result!$A$2:$AY$425,M$5,FALSE)</f>
        <v>4.5295304300000003</v>
      </c>
      <c r="N21" s="328">
        <f>VLOOKUP($D21,result!$A$2:$AY$425,N$5,FALSE)</f>
        <v>4.6515353700000004</v>
      </c>
      <c r="O21" s="54">
        <f>VLOOKUP($D21,result!$A$2:$AY$425,O$5,FALSE)</f>
        <v>5.1633876860000001</v>
      </c>
      <c r="P21" s="31">
        <f>VLOOKUP($D21,result!$A$2:$AY$425,P$5,FALSE)</f>
        <v>5.4011803580000004</v>
      </c>
      <c r="Q21" s="31">
        <f>VLOOKUP($D21,result!$A$2:$AY$425,Q$5,FALSE)</f>
        <v>5.59833844</v>
      </c>
      <c r="R21" s="31">
        <f>VLOOKUP($D21,result!$A$2:$AY$425,R$5,FALSE)</f>
        <v>5.7714482120000001</v>
      </c>
      <c r="S21" s="328">
        <f>VLOOKUP($D21,result!$A$2:$AY$425,S$5,FALSE)</f>
        <v>5.3841828039999999</v>
      </c>
      <c r="T21" s="235">
        <f>VLOOKUP($D21,result!$A$2:$AY$425,T$5,FALSE)</f>
        <v>6.5688049990000001</v>
      </c>
      <c r="U21" s="235">
        <f>VLOOKUP($D21,result!$A$2:$AY$425,U$5,FALSE)</f>
        <v>6.7044090499999998</v>
      </c>
      <c r="V21" s="235">
        <f>VLOOKUP($D21,result!$A$2:$AY$425,V$5,FALSE)</f>
        <v>6.1385122909999996</v>
      </c>
      <c r="W21" s="31">
        <f>VLOOKUP($D21,result!$A$2:$AY$425,W$5,FALSE)</f>
        <v>5.1165797619999998</v>
      </c>
      <c r="Y21" s="69"/>
      <c r="Z21" s="69"/>
      <c r="AA21" s="69"/>
      <c r="AB21" s="69"/>
      <c r="AC21" s="69"/>
    </row>
    <row r="22" spans="2:29" x14ac:dyDescent="0.25">
      <c r="B22" s="358"/>
      <c r="C22" s="82" t="s">
        <v>16</v>
      </c>
      <c r="D22" s="8" t="s">
        <v>293</v>
      </c>
      <c r="E22" s="31">
        <f>VLOOKUP($D22,result!$A$2:$AY$425,E$5,FALSE)</f>
        <v>0.19993544160000001</v>
      </c>
      <c r="F22" s="31">
        <f>VLOOKUP($D22,result!$A$2:$AY$425,F$5,FALSE)</f>
        <v>0.1046120281</v>
      </c>
      <c r="G22" s="54">
        <f>VLOOKUP($D22,result!$A$2:$AY$425,G$5,FALSE)</f>
        <v>9.8607023299999999E-2</v>
      </c>
      <c r="H22" s="31">
        <f>VLOOKUP($D22,result!$A$2:$AY$425,H$5,FALSE)</f>
        <v>0.2381001328</v>
      </c>
      <c r="I22" s="328">
        <f>VLOOKUP($D22,result!$A$2:$AY$425,I$5,FALSE)</f>
        <v>0.59475553290000005</v>
      </c>
      <c r="J22" s="54">
        <f>VLOOKUP($D22,result!$A$2:$AY$425,J$5,FALSE)</f>
        <v>0.70340561069999996</v>
      </c>
      <c r="K22" s="31">
        <f>VLOOKUP($D22,result!$A$2:$AY$425,K$5,FALSE)</f>
        <v>0.82794637859999998</v>
      </c>
      <c r="L22" s="31">
        <f>VLOOKUP($D22,result!$A$2:$AY$425,L$5,FALSE)</f>
        <v>0.96534761879999997</v>
      </c>
      <c r="M22" s="31">
        <f>VLOOKUP($D22,result!$A$2:$AY$425,M$5,FALSE)</f>
        <v>1.1235300450000001</v>
      </c>
      <c r="N22" s="328">
        <f>VLOOKUP($D22,result!$A$2:$AY$425,N$5,FALSE)</f>
        <v>1.307021692</v>
      </c>
      <c r="O22" s="54">
        <f>VLOOKUP($D22,result!$A$2:$AY$425,O$5,FALSE)</f>
        <v>1.580959349</v>
      </c>
      <c r="P22" s="31">
        <f>VLOOKUP($D22,result!$A$2:$AY$425,P$5,FALSE)</f>
        <v>1.802080339</v>
      </c>
      <c r="Q22" s="31">
        <f>VLOOKUP($D22,result!$A$2:$AY$425,Q$5,FALSE)</f>
        <v>2.0353735149999999</v>
      </c>
      <c r="R22" s="31">
        <f>VLOOKUP($D22,result!$A$2:$AY$425,R$5,FALSE)</f>
        <v>2.2864898239999998</v>
      </c>
      <c r="S22" s="328">
        <f>VLOOKUP($D22,result!$A$2:$AY$425,S$5,FALSE)</f>
        <v>2.3243620009999999</v>
      </c>
      <c r="T22" s="235">
        <f>VLOOKUP($D22,result!$A$2:$AY$425,T$5,FALSE)</f>
        <v>4.0960243170000004</v>
      </c>
      <c r="U22" s="235">
        <f>VLOOKUP($D22,result!$A$2:$AY$425,U$5,FALSE)</f>
        <v>6.0384968859999999</v>
      </c>
      <c r="V22" s="235">
        <f>VLOOKUP($D22,result!$A$2:$AY$425,V$5,FALSE)</f>
        <v>7.9858961649999998</v>
      </c>
      <c r="W22" s="31">
        <f>VLOOKUP($D22,result!$A$2:$AY$425,W$5,FALSE)</f>
        <v>9.6146275299999999</v>
      </c>
      <c r="Y22" s="69"/>
      <c r="Z22" s="69"/>
      <c r="AA22" s="69"/>
      <c r="AB22" s="69"/>
      <c r="AC22" s="69"/>
    </row>
    <row r="23" spans="2:29" x14ac:dyDescent="0.25">
      <c r="B23" s="358"/>
      <c r="C23" s="82" t="s">
        <v>17</v>
      </c>
      <c r="D23" s="8" t="s">
        <v>294</v>
      </c>
      <c r="E23" s="31">
        <f>VLOOKUP($D23,result!$A$2:$AY$425,E$5,FALSE)</f>
        <v>0.73976113389999998</v>
      </c>
      <c r="F23" s="31">
        <f>VLOOKUP($D23,result!$A$2:$AY$425,F$5,FALSE)</f>
        <v>0.59021889689999996</v>
      </c>
      <c r="G23" s="54">
        <f>VLOOKUP($D23,result!$A$2:$AY$425,G$5,FALSE)</f>
        <v>0.57805275690000002</v>
      </c>
      <c r="H23" s="31">
        <f>VLOOKUP($D23,result!$A$2:$AY$425,H$5,FALSE)</f>
        <v>0.48516793670000002</v>
      </c>
      <c r="I23" s="328">
        <f>VLOOKUP($D23,result!$A$2:$AY$425,I$5,FALSE)</f>
        <v>0.4722571169</v>
      </c>
      <c r="J23" s="54">
        <f>VLOOKUP($D23,result!$A$2:$AY$425,J$5,FALSE)</f>
        <v>0.47345565909999998</v>
      </c>
      <c r="K23" s="31">
        <f>VLOOKUP($D23,result!$A$2:$AY$425,K$5,FALSE)</f>
        <v>0.47252958340000001</v>
      </c>
      <c r="L23" s="31">
        <f>VLOOKUP($D23,result!$A$2:$AY$425,L$5,FALSE)</f>
        <v>0.4672822955</v>
      </c>
      <c r="M23" s="31">
        <f>VLOOKUP($D23,result!$A$2:$AY$425,M$5,FALSE)</f>
        <v>0.46138167089999998</v>
      </c>
      <c r="N23" s="328">
        <f>VLOOKUP($D23,result!$A$2:$AY$425,N$5,FALSE)</f>
        <v>0.45545511910000003</v>
      </c>
      <c r="O23" s="54">
        <f>VLOOKUP($D23,result!$A$2:$AY$425,O$5,FALSE)</f>
        <v>0.49232210259999998</v>
      </c>
      <c r="P23" s="31">
        <f>VLOOKUP($D23,result!$A$2:$AY$425,P$5,FALSE)</f>
        <v>0.50161178139999996</v>
      </c>
      <c r="Q23" s="31">
        <f>VLOOKUP($D23,result!$A$2:$AY$425,Q$5,FALSE)</f>
        <v>0.50652154890000001</v>
      </c>
      <c r="R23" s="31">
        <f>VLOOKUP($D23,result!$A$2:$AY$425,R$5,FALSE)</f>
        <v>0.50883252199999995</v>
      </c>
      <c r="S23" s="328">
        <f>VLOOKUP($D23,result!$A$2:$AY$425,S$5,FALSE)</f>
        <v>0.46264628009999997</v>
      </c>
      <c r="T23" s="235">
        <f>VLOOKUP($D23,result!$A$2:$AY$425,T$5,FALSE)</f>
        <v>0.55864674439999995</v>
      </c>
      <c r="U23" s="235">
        <f>VLOOKUP($D23,result!$A$2:$AY$425,U$5,FALSE)</f>
        <v>0.57181720479999998</v>
      </c>
      <c r="V23" s="235">
        <f>VLOOKUP($D23,result!$A$2:$AY$425,V$5,FALSE)</f>
        <v>0.52945820830000001</v>
      </c>
      <c r="W23" s="31">
        <f>VLOOKUP($D23,result!$A$2:$AY$425,W$5,FALSE)</f>
        <v>0.44861846300000002</v>
      </c>
      <c r="Y23" s="69"/>
      <c r="Z23" s="69"/>
      <c r="AA23" s="69"/>
      <c r="AB23" s="69"/>
      <c r="AC23" s="69"/>
    </row>
    <row r="24" spans="2:29" x14ac:dyDescent="0.25">
      <c r="B24" s="358"/>
      <c r="C24" s="82" t="s">
        <v>18</v>
      </c>
      <c r="D24" s="8" t="s">
        <v>295</v>
      </c>
      <c r="E24" s="31">
        <f>VLOOKUP($D24,result!$A$2:$AY$425,E$5,FALSE)</f>
        <v>0.19993544160000001</v>
      </c>
      <c r="F24" s="31">
        <f>VLOOKUP($D24,result!$A$2:$AY$425,F$5,FALSE)</f>
        <v>0.26288741900000001</v>
      </c>
      <c r="G24" s="54">
        <f>VLOOKUP($D24,result!$A$2:$AY$425,G$5,FALSE)</f>
        <v>0.30393477260000001</v>
      </c>
      <c r="H24" s="31">
        <f>VLOOKUP($D24,result!$A$2:$AY$425,H$5,FALSE)</f>
        <v>0.3148331332</v>
      </c>
      <c r="I24" s="328">
        <f>VLOOKUP($D24,result!$A$2:$AY$425,I$5,FALSE)</f>
        <v>0.33104090390000002</v>
      </c>
      <c r="J24" s="54">
        <f>VLOOKUP($D24,result!$A$2:$AY$425,J$5,FALSE)</f>
        <v>0.37349744039999999</v>
      </c>
      <c r="K24" s="31">
        <f>VLOOKUP($D24,result!$A$2:$AY$425,K$5,FALSE)</f>
        <v>0.41939441830000002</v>
      </c>
      <c r="L24" s="31">
        <f>VLOOKUP($D24,result!$A$2:$AY$425,L$5,FALSE)</f>
        <v>0.4664904943</v>
      </c>
      <c r="M24" s="31">
        <f>VLOOKUP($D24,result!$A$2:$AY$425,M$5,FALSE)</f>
        <v>0.51794350700000003</v>
      </c>
      <c r="N24" s="328">
        <f>VLOOKUP($D24,result!$A$2:$AY$425,N$5,FALSE)</f>
        <v>0.57480313930000004</v>
      </c>
      <c r="O24" s="54">
        <f>VLOOKUP($D24,result!$A$2:$AY$425,O$5,FALSE)</f>
        <v>0.71226334859999996</v>
      </c>
      <c r="P24" s="31">
        <f>VLOOKUP($D24,result!$A$2:$AY$425,P$5,FALSE)</f>
        <v>0.83172087279999996</v>
      </c>
      <c r="Q24" s="31">
        <f>VLOOKUP($D24,result!$A$2:$AY$425,Q$5,FALSE)</f>
        <v>0.96234574250000005</v>
      </c>
      <c r="R24" s="31">
        <f>VLOOKUP($D24,result!$A$2:$AY$425,R$5,FALSE)</f>
        <v>1.107490071</v>
      </c>
      <c r="S24" s="328">
        <f>VLOOKUP($D24,result!$A$2:$AY$425,S$5,FALSE)</f>
        <v>1.1533414319999999</v>
      </c>
      <c r="T24" s="235">
        <f>VLOOKUP($D24,result!$A$2:$AY$425,T$5,FALSE)</f>
        <v>1.826708558</v>
      </c>
      <c r="U24" s="235">
        <f>VLOOKUP($D24,result!$A$2:$AY$425,U$5,FALSE)</f>
        <v>2.4204058509999999</v>
      </c>
      <c r="V24" s="235">
        <f>VLOOKUP($D24,result!$A$2:$AY$425,V$5,FALSE)</f>
        <v>2.8769718790000001</v>
      </c>
      <c r="W24" s="31">
        <f>VLOOKUP($D24,result!$A$2:$AY$425,W$5,FALSE)</f>
        <v>3.1131283939999999</v>
      </c>
      <c r="Y24" s="69"/>
      <c r="Z24" s="69"/>
      <c r="AA24" s="69"/>
      <c r="AB24" s="69"/>
      <c r="AC24" s="69"/>
    </row>
    <row r="25" spans="2:29" x14ac:dyDescent="0.25">
      <c r="B25" s="358"/>
      <c r="C25" s="82" t="s">
        <v>13</v>
      </c>
      <c r="D25" s="8" t="s">
        <v>296</v>
      </c>
      <c r="E25" s="32">
        <f>VLOOKUP($D25,result!$A$2:$AY$425,E$5,FALSE)</f>
        <v>0.39987088320000003</v>
      </c>
      <c r="F25" s="32">
        <f>VLOOKUP($D25,result!$A$2:$AY$425,F$5,FALSE)</f>
        <v>1.100264602</v>
      </c>
      <c r="G25" s="286">
        <f>VLOOKUP($D25,result!$A$2:$AY$425,G$5,FALSE)</f>
        <v>1.310585917</v>
      </c>
      <c r="H25" s="32">
        <f>VLOOKUP($D25,result!$A$2:$AY$425,H$5,FALSE)</f>
        <v>1.571254989</v>
      </c>
      <c r="I25" s="287">
        <f>VLOOKUP($D25,result!$A$2:$AY$425,I$5,FALSE)</f>
        <v>1.7250240649999999</v>
      </c>
      <c r="J25" s="286">
        <f>VLOOKUP($D25,result!$A$2:$AY$425,J$5,FALSE)</f>
        <v>1.914116232</v>
      </c>
      <c r="K25" s="32">
        <f>VLOOKUP($D25,result!$A$2:$AY$425,K$5,FALSE)</f>
        <v>2.1138321549999999</v>
      </c>
      <c r="L25" s="32">
        <f>VLOOKUP($D25,result!$A$2:$AY$425,L$5,FALSE)</f>
        <v>2.3123726790000001</v>
      </c>
      <c r="M25" s="32">
        <f>VLOOKUP($D25,result!$A$2:$AY$425,M$5,FALSE)</f>
        <v>2.5250187159999999</v>
      </c>
      <c r="N25" s="287">
        <f>VLOOKUP($D25,result!$A$2:$AY$425,N$5,FALSE)</f>
        <v>2.7559321250000002</v>
      </c>
      <c r="O25" s="286">
        <f>VLOOKUP($D25,result!$A$2:$AY$425,O$5,FALSE)</f>
        <v>3.1437366349999998</v>
      </c>
      <c r="P25" s="32">
        <f>VLOOKUP($D25,result!$A$2:$AY$425,P$5,FALSE)</f>
        <v>3.379397923</v>
      </c>
      <c r="Q25" s="32">
        <f>VLOOKUP($D25,result!$A$2:$AY$425,Q$5,FALSE)</f>
        <v>3.5995568310000001</v>
      </c>
      <c r="R25" s="32">
        <f>VLOOKUP($D25,result!$A$2:$AY$425,R$5,FALSE)</f>
        <v>3.8134136779999999</v>
      </c>
      <c r="S25" s="287">
        <f>VLOOKUP($D25,result!$A$2:$AY$425,S$5,FALSE)</f>
        <v>3.6558481239999998</v>
      </c>
      <c r="T25" s="283">
        <f>VLOOKUP($D25,result!$A$2:$AY$425,T$5,FALSE)</f>
        <v>4.8141017899999996</v>
      </c>
      <c r="U25" s="283">
        <f>VLOOKUP($D25,result!$A$2:$AY$425,U$5,FALSE)</f>
        <v>5.3033458900000001</v>
      </c>
      <c r="V25" s="283">
        <f>VLOOKUP($D25,result!$A$2:$AY$425,V$5,FALSE)</f>
        <v>5.2409875709999998</v>
      </c>
      <c r="W25" s="32">
        <f>VLOOKUP($D25,result!$A$2:$AY$425,W$5,FALSE)</f>
        <v>4.7150933909999999</v>
      </c>
      <c r="Y25" s="69"/>
      <c r="Z25" s="69"/>
      <c r="AA25" s="69"/>
      <c r="AB25" s="69"/>
      <c r="AC25" s="69"/>
    </row>
    <row r="26" spans="2:29" x14ac:dyDescent="0.25">
      <c r="B26" s="11" t="s">
        <v>9</v>
      </c>
      <c r="C26" s="3"/>
      <c r="D26" s="29" t="s">
        <v>297</v>
      </c>
      <c r="E26" s="7">
        <f>VLOOKUP($D26,result!$A$2:$AY$425,E$5,FALSE)</f>
        <v>5.7508898210000003</v>
      </c>
      <c r="F26" s="7">
        <f>VLOOKUP($D26,result!$A$2:$AY$425,F$5,FALSE)</f>
        <v>4.6070296730000004</v>
      </c>
      <c r="G26" s="329">
        <f>VLOOKUP($D26,result!$A$2:$AY$425,G$5,FALSE)</f>
        <v>3.7385843689999998</v>
      </c>
      <c r="H26" s="7">
        <f>VLOOKUP($D26,result!$A$2:$AY$425,H$5,FALSE)</f>
        <v>3.3380949009999998</v>
      </c>
      <c r="I26" s="330">
        <f>VLOOKUP($D26,result!$A$2:$AY$425,I$5,FALSE)</f>
        <v>2.9710424390000001</v>
      </c>
      <c r="J26" s="329">
        <f>VLOOKUP($D26,result!$A$2:$AY$425,J$5,FALSE)</f>
        <v>2.8222332130000001</v>
      </c>
      <c r="K26" s="7">
        <f>VLOOKUP($D26,result!$A$2:$AY$425,K$5,FALSE)</f>
        <v>2.7503292739999998</v>
      </c>
      <c r="L26" s="7">
        <f>VLOOKUP($D26,result!$A$2:$AY$425,L$5,FALSE)</f>
        <v>2.7070345320000002</v>
      </c>
      <c r="M26" s="7">
        <f>VLOOKUP($D26,result!$A$2:$AY$425,M$5,FALSE)</f>
        <v>2.6717373759999998</v>
      </c>
      <c r="N26" s="330">
        <f>VLOOKUP($D26,result!$A$2:$AY$425,N$5,FALSE)</f>
        <v>2.640211818</v>
      </c>
      <c r="O26" s="329">
        <f>VLOOKUP($D26,result!$A$2:$AY$425,O$5,FALSE)</f>
        <v>2.5769939279999998</v>
      </c>
      <c r="P26" s="7">
        <f>VLOOKUP($D26,result!$A$2:$AY$425,P$5,FALSE)</f>
        <v>2.5072791379999999</v>
      </c>
      <c r="Q26" s="7">
        <f>VLOOKUP($D26,result!$A$2:$AY$425,Q$5,FALSE)</f>
        <v>2.4364403010000002</v>
      </c>
      <c r="R26" s="7">
        <f>VLOOKUP($D26,result!$A$2:$AY$425,R$5,FALSE)</f>
        <v>2.3691265850000001</v>
      </c>
      <c r="S26" s="330">
        <f>VLOOKUP($D26,result!$A$2:$AY$425,S$5,FALSE)</f>
        <v>2.3108829690000001</v>
      </c>
      <c r="T26" s="332">
        <f>VLOOKUP($D26,result!$A$2:$AY$425,T$5,FALSE)</f>
        <v>1.548630822</v>
      </c>
      <c r="U26" s="332">
        <f>VLOOKUP($D26,result!$A$2:$AY$425,U$5,FALSE)</f>
        <v>1.178234837</v>
      </c>
      <c r="V26" s="332">
        <f>VLOOKUP($D26,result!$A$2:$AY$425,V$5,FALSE)</f>
        <v>0.98757255190000004</v>
      </c>
      <c r="W26" s="7">
        <f>VLOOKUP($D26,result!$A$2:$AY$425,W$5,FALSE)</f>
        <v>0.87421071630000002</v>
      </c>
      <c r="Y26" s="69"/>
      <c r="Z26" s="69"/>
      <c r="AA26" s="69"/>
      <c r="AB26" s="69"/>
      <c r="AC26" s="69"/>
    </row>
    <row r="27" spans="2:29" x14ac:dyDescent="0.25">
      <c r="B27" s="6" t="s">
        <v>2</v>
      </c>
      <c r="C27" s="3"/>
      <c r="D27" s="3"/>
      <c r="E27" s="12">
        <f t="shared" ref="E27:V27" si="6">E26+E19+E10+E7</f>
        <v>268.04095512480001</v>
      </c>
      <c r="F27" s="12">
        <f t="shared" si="6"/>
        <v>254.16295431909998</v>
      </c>
      <c r="G27" s="55">
        <f t="shared" si="6"/>
        <v>250.27846486390001</v>
      </c>
      <c r="H27" s="12">
        <f t="shared" si="6"/>
        <v>247.28919401850004</v>
      </c>
      <c r="I27" s="331">
        <f t="shared" si="6"/>
        <v>244.15657190159999</v>
      </c>
      <c r="J27" s="55">
        <f t="shared" si="6"/>
        <v>240.78031891890004</v>
      </c>
      <c r="K27" s="12">
        <f t="shared" si="6"/>
        <v>238.10770951769999</v>
      </c>
      <c r="L27" s="12">
        <f t="shared" si="6"/>
        <v>235.76280078989998</v>
      </c>
      <c r="M27" s="12">
        <f t="shared" si="6"/>
        <v>233.56675924489997</v>
      </c>
      <c r="N27" s="331">
        <f t="shared" si="6"/>
        <v>231.48413644620001</v>
      </c>
      <c r="O27" s="55">
        <f t="shared" si="6"/>
        <v>223.1453967349</v>
      </c>
      <c r="P27" s="12">
        <f t="shared" si="6"/>
        <v>217.88472789260001</v>
      </c>
      <c r="Q27" s="12">
        <f t="shared" si="6"/>
        <v>212.34041902900003</v>
      </c>
      <c r="R27" s="12">
        <f t="shared" si="6"/>
        <v>206.67282632569999</v>
      </c>
      <c r="S27" s="331">
        <f t="shared" si="6"/>
        <v>203.2840807135</v>
      </c>
      <c r="T27" s="237">
        <f t="shared" si="6"/>
        <v>173.09782374380001</v>
      </c>
      <c r="U27" s="237">
        <f t="shared" si="6"/>
        <v>143.80701510601</v>
      </c>
      <c r="V27" s="237">
        <f t="shared" si="6"/>
        <v>122.50091434820099</v>
      </c>
      <c r="W27" s="12">
        <f t="shared" ref="W27" si="7">W26+W19+W10+W7</f>
        <v>109.757605147373</v>
      </c>
      <c r="Y27" s="69"/>
      <c r="Z27" s="69"/>
      <c r="AA27" s="69"/>
      <c r="AB27" s="69"/>
      <c r="AC27" s="69"/>
    </row>
    <row r="30" spans="2:29" x14ac:dyDescent="0.25">
      <c r="B30" s="2"/>
      <c r="D30" s="13"/>
      <c r="E30">
        <f>IF(result!B27=2006,result!B26,result!D26)</f>
        <v>38.81865998</v>
      </c>
      <c r="F30">
        <f>E30+9</f>
        <v>47.81865998</v>
      </c>
      <c r="G30">
        <v>14</v>
      </c>
      <c r="H30">
        <v>15</v>
      </c>
      <c r="I30">
        <v>16</v>
      </c>
      <c r="J30">
        <v>17</v>
      </c>
      <c r="K30">
        <v>18</v>
      </c>
      <c r="L30">
        <v>19</v>
      </c>
      <c r="M30">
        <v>20</v>
      </c>
      <c r="N30">
        <v>21</v>
      </c>
      <c r="O30">
        <v>22</v>
      </c>
      <c r="P30">
        <v>23</v>
      </c>
      <c r="Q30">
        <v>24</v>
      </c>
      <c r="R30">
        <v>25</v>
      </c>
      <c r="S30">
        <v>26</v>
      </c>
      <c r="T30">
        <v>31</v>
      </c>
      <c r="U30">
        <v>36</v>
      </c>
      <c r="V30">
        <v>41</v>
      </c>
      <c r="W30">
        <f>T30+15</f>
        <v>46</v>
      </c>
    </row>
    <row r="31" spans="2:29" x14ac:dyDescent="0.25">
      <c r="B31" s="3"/>
      <c r="C31" s="3"/>
      <c r="D31" s="4"/>
      <c r="E31" s="5">
        <v>2006</v>
      </c>
      <c r="F31" s="5">
        <v>2015</v>
      </c>
      <c r="G31" s="52">
        <v>2018</v>
      </c>
      <c r="H31" s="5">
        <v>2019</v>
      </c>
      <c r="I31" s="333">
        <v>2020</v>
      </c>
      <c r="J31" s="52">
        <v>2021</v>
      </c>
      <c r="K31" s="5">
        <v>2022</v>
      </c>
      <c r="L31" s="63">
        <v>2023</v>
      </c>
      <c r="M31" s="5">
        <v>2024</v>
      </c>
      <c r="N31" s="269">
        <v>2025</v>
      </c>
      <c r="O31" s="222">
        <v>2026</v>
      </c>
      <c r="P31" s="5">
        <v>2027</v>
      </c>
      <c r="Q31" s="5">
        <v>2028</v>
      </c>
      <c r="R31" s="63">
        <v>2029</v>
      </c>
      <c r="S31" s="269">
        <v>2030</v>
      </c>
      <c r="T31" s="231">
        <v>2035</v>
      </c>
      <c r="U31" s="231">
        <v>2040</v>
      </c>
      <c r="V31" s="231">
        <v>2045</v>
      </c>
      <c r="W31" s="231">
        <v>2050</v>
      </c>
    </row>
    <row r="32" spans="2:29" x14ac:dyDescent="0.25">
      <c r="B32" s="358" t="s">
        <v>1</v>
      </c>
      <c r="C32" s="334" t="s">
        <v>2</v>
      </c>
      <c r="D32" s="3"/>
      <c r="E32" s="7">
        <f t="shared" ref="E32:W32" si="8">SUM(E33:E34)</f>
        <v>89.411686523</v>
      </c>
      <c r="F32" s="7">
        <f t="shared" si="8"/>
        <v>75.689772087000009</v>
      </c>
      <c r="G32" s="339">
        <f t="shared" si="8"/>
        <v>73.981326809999999</v>
      </c>
      <c r="H32" s="340">
        <f t="shared" si="8"/>
        <v>70.004356729999998</v>
      </c>
      <c r="I32" s="341">
        <f t="shared" si="8"/>
        <v>65.443521715000003</v>
      </c>
      <c r="J32" s="339">
        <f t="shared" si="8"/>
        <v>62.460663804000006</v>
      </c>
      <c r="K32" s="340">
        <f t="shared" si="8"/>
        <v>60.042710457000005</v>
      </c>
      <c r="L32" s="340">
        <f t="shared" si="8"/>
        <v>57.871254927000003</v>
      </c>
      <c r="M32" s="340">
        <f t="shared" si="8"/>
        <v>55.925595068999996</v>
      </c>
      <c r="N32" s="341">
        <f t="shared" si="8"/>
        <v>54.111301277999999</v>
      </c>
      <c r="O32" s="339">
        <f t="shared" si="8"/>
        <v>52.998342344000001</v>
      </c>
      <c r="P32" s="340">
        <f t="shared" si="8"/>
        <v>51.052018365999999</v>
      </c>
      <c r="Q32" s="340">
        <f t="shared" si="8"/>
        <v>49.235887046000002</v>
      </c>
      <c r="R32" s="340">
        <f t="shared" si="8"/>
        <v>47.520677079000002</v>
      </c>
      <c r="S32" s="341">
        <f t="shared" si="8"/>
        <v>46.373525545999996</v>
      </c>
      <c r="T32" s="342">
        <f t="shared" si="8"/>
        <v>29.226014573999997</v>
      </c>
      <c r="U32" s="342">
        <f t="shared" si="8"/>
        <v>19.257220054000001</v>
      </c>
      <c r="V32" s="342">
        <f t="shared" si="8"/>
        <v>13.336570708</v>
      </c>
      <c r="W32" s="342">
        <f t="shared" si="8"/>
        <v>10.092635785000001</v>
      </c>
    </row>
    <row r="33" spans="2:25" x14ac:dyDescent="0.25">
      <c r="B33" s="358"/>
      <c r="C33" s="335" t="s">
        <v>3</v>
      </c>
      <c r="D33" s="30" t="s">
        <v>281</v>
      </c>
      <c r="E33" s="31">
        <f>VLOOKUP($D33,result!$A$2:$AY$425,E$5,FALSE)</f>
        <v>88.711934740000004</v>
      </c>
      <c r="F33" s="31">
        <f>VLOOKUP($D33,result!$A$2:$AY$425,F$5,FALSE)</f>
        <v>71.968857380000003</v>
      </c>
      <c r="G33" s="54">
        <f>VLOOKUP($D33,result!$A$2:$AY$425,G$5,FALSE)</f>
        <v>69.708898860000005</v>
      </c>
      <c r="H33" s="31">
        <f>VLOOKUP($D33,result!$A$2:$AY$425,H$5,FALSE)</f>
        <v>66.302784160000002</v>
      </c>
      <c r="I33" s="328">
        <f>VLOOKUP($D33,result!$A$2:$AY$425,I$5,FALSE)</f>
        <v>61.915425820000003</v>
      </c>
      <c r="J33" s="54">
        <f>VLOOKUP($D33,result!$A$2:$AY$425,J$5,FALSE)</f>
        <v>58.965125200000003</v>
      </c>
      <c r="K33" s="31">
        <f>VLOOKUP($D33,result!$A$2:$AY$425,K$5,FALSE)</f>
        <v>56.554797890000003</v>
      </c>
      <c r="L33" s="31">
        <f>VLOOKUP($D33,result!$A$2:$AY$425,L$5,FALSE)</f>
        <v>54.382031980000001</v>
      </c>
      <c r="M33" s="31">
        <f>VLOOKUP($D33,result!$A$2:$AY$425,M$5,FALSE)</f>
        <v>52.42615661</v>
      </c>
      <c r="N33" s="328">
        <f>VLOOKUP($D33,result!$A$2:$AY$425,N$5,FALSE)</f>
        <v>50.597657730000002</v>
      </c>
      <c r="O33" s="54">
        <f>VLOOKUP($D33,result!$A$2:$AY$425,O$5,FALSE)</f>
        <v>49.359657460000001</v>
      </c>
      <c r="P33" s="31">
        <f>VLOOKUP($D33,result!$A$2:$AY$425,P$5,FALSE)</f>
        <v>47.346847060000002</v>
      </c>
      <c r="Q33" s="31">
        <f>VLOOKUP($D33,result!$A$2:$AY$425,Q$5,FALSE)</f>
        <v>45.459418100000001</v>
      </c>
      <c r="R33" s="31">
        <f>VLOOKUP($D33,result!$A$2:$AY$425,R$5,FALSE)</f>
        <v>43.669569330000002</v>
      </c>
      <c r="S33" s="328">
        <f>VLOOKUP($D33,result!$A$2:$AY$425,S$5,FALSE)</f>
        <v>42.40383619</v>
      </c>
      <c r="T33" s="235">
        <f>VLOOKUP($D33,result!$A$2:$AY$425,T$5,FALSE)</f>
        <v>23.707977369999998</v>
      </c>
      <c r="U33" s="235">
        <f>VLOOKUP($D33,result!$A$2:$AY$425,U$5,FALSE)</f>
        <v>12.198403860000001</v>
      </c>
      <c r="V33" s="235">
        <f>VLOOKUP($D33,result!$A$2:$AY$425,V$5,FALSE)</f>
        <v>5.468740886</v>
      </c>
      <c r="W33" s="235">
        <f>VLOOKUP($D33,result!$A$2:$AY$425,W$5,FALSE)</f>
        <v>2.2051265729999998</v>
      </c>
    </row>
    <row r="34" spans="2:25" x14ac:dyDescent="0.25">
      <c r="B34" s="358"/>
      <c r="C34" s="337" t="s">
        <v>4</v>
      </c>
      <c r="D34" s="30" t="s">
        <v>282</v>
      </c>
      <c r="E34" s="31">
        <f>VLOOKUP($D34,result!$A$2:$AY$425,E$5,FALSE)</f>
        <v>0.69975178299999996</v>
      </c>
      <c r="F34" s="31">
        <f>VLOOKUP($D34,result!$A$2:$AY$425,F$5,FALSE)</f>
        <v>3.7209147069999999</v>
      </c>
      <c r="G34" s="54">
        <f>VLOOKUP($D34,result!$A$2:$AY$425,G$5,FALSE)</f>
        <v>4.27242795</v>
      </c>
      <c r="H34" s="31">
        <f>VLOOKUP($D34,result!$A$2:$AY$425,H$5,FALSE)</f>
        <v>3.7015725700000002</v>
      </c>
      <c r="I34" s="328">
        <f>VLOOKUP($D34,result!$A$2:$AY$425,I$5,FALSE)</f>
        <v>3.5280958949999999</v>
      </c>
      <c r="J34" s="54">
        <f>VLOOKUP($D34,result!$A$2:$AY$425,J$5,FALSE)</f>
        <v>3.495538604</v>
      </c>
      <c r="K34" s="31">
        <f>VLOOKUP($D34,result!$A$2:$AY$425,K$5,FALSE)</f>
        <v>3.487912567</v>
      </c>
      <c r="L34" s="31">
        <f>VLOOKUP($D34,result!$A$2:$AY$425,L$5,FALSE)</f>
        <v>3.489222947</v>
      </c>
      <c r="M34" s="31">
        <f>VLOOKUP($D34,result!$A$2:$AY$425,M$5,FALSE)</f>
        <v>3.4994384589999998</v>
      </c>
      <c r="N34" s="328">
        <f>VLOOKUP($D34,result!$A$2:$AY$425,N$5,FALSE)</f>
        <v>3.5136435480000001</v>
      </c>
      <c r="O34" s="54">
        <f>VLOOKUP($D34,result!$A$2:$AY$425,O$5,FALSE)</f>
        <v>3.6386848839999999</v>
      </c>
      <c r="P34" s="31">
        <f>VLOOKUP($D34,result!$A$2:$AY$425,P$5,FALSE)</f>
        <v>3.705171306</v>
      </c>
      <c r="Q34" s="31">
        <f>VLOOKUP($D34,result!$A$2:$AY$425,Q$5,FALSE)</f>
        <v>3.776468946</v>
      </c>
      <c r="R34" s="31">
        <f>VLOOKUP($D34,result!$A$2:$AY$425,R$5,FALSE)</f>
        <v>3.8511077490000001</v>
      </c>
      <c r="S34" s="328">
        <f>VLOOKUP($D34,result!$A$2:$AY$425,S$5,FALSE)</f>
        <v>3.9696893559999999</v>
      </c>
      <c r="T34" s="235">
        <f>VLOOKUP($D34,result!$A$2:$AY$425,T$5,FALSE)</f>
        <v>5.5180372039999996</v>
      </c>
      <c r="U34" s="235">
        <f>VLOOKUP($D34,result!$A$2:$AY$425,U$5,FALSE)</f>
        <v>7.0588161940000003</v>
      </c>
      <c r="V34" s="235">
        <f>VLOOKUP($D34,result!$A$2:$AY$425,V$5,FALSE)</f>
        <v>7.867829822</v>
      </c>
      <c r="W34" s="235">
        <f>VLOOKUP($D34,result!$A$2:$AY$425,W$5,FALSE)</f>
        <v>7.8875092120000003</v>
      </c>
    </row>
    <row r="35" spans="2:25" x14ac:dyDescent="0.25">
      <c r="B35" s="358" t="s">
        <v>5</v>
      </c>
      <c r="C35" s="209" t="s">
        <v>2</v>
      </c>
      <c r="D35" s="3"/>
      <c r="E35" s="10">
        <f t="shared" ref="E35:W35" si="9">SUM(E36:E43)</f>
        <v>134.58074493749999</v>
      </c>
      <c r="F35" s="10">
        <f t="shared" si="9"/>
        <v>136.5524095431</v>
      </c>
      <c r="G35" s="343">
        <f t="shared" si="9"/>
        <v>136.45926213210001</v>
      </c>
      <c r="H35" s="344">
        <f t="shared" si="9"/>
        <v>137.04474747180004</v>
      </c>
      <c r="I35" s="345">
        <f t="shared" si="9"/>
        <v>138.52936323789999</v>
      </c>
      <c r="J35" s="343">
        <f t="shared" si="9"/>
        <v>138.42280567770004</v>
      </c>
      <c r="K35" s="344">
        <f t="shared" si="9"/>
        <v>138.4855631634</v>
      </c>
      <c r="L35" s="344">
        <f t="shared" si="9"/>
        <v>138.87067974329997</v>
      </c>
      <c r="M35" s="344">
        <f t="shared" si="9"/>
        <v>139.14803791099996</v>
      </c>
      <c r="N35" s="345">
        <f t="shared" si="9"/>
        <v>139.32673064479999</v>
      </c>
      <c r="O35" s="343">
        <f t="shared" si="9"/>
        <v>129.73915706170001</v>
      </c>
      <c r="P35" s="344">
        <f t="shared" si="9"/>
        <v>126.1542828044</v>
      </c>
      <c r="Q35" s="344">
        <f t="shared" si="9"/>
        <v>122.41996011460002</v>
      </c>
      <c r="R35" s="344">
        <f t="shared" si="9"/>
        <v>118.57263062470001</v>
      </c>
      <c r="S35" s="345">
        <f t="shared" si="9"/>
        <v>119.96773798740001</v>
      </c>
      <c r="T35" s="346">
        <f t="shared" si="9"/>
        <v>112.8693784294</v>
      </c>
      <c r="U35" s="346">
        <f t="shared" si="9"/>
        <v>97.082910718210002</v>
      </c>
      <c r="V35" s="346">
        <f t="shared" si="9"/>
        <v>83.255954234000995</v>
      </c>
      <c r="W35" s="346">
        <f t="shared" si="9"/>
        <v>74.978403816473005</v>
      </c>
    </row>
    <row r="36" spans="2:25" x14ac:dyDescent="0.25">
      <c r="B36" s="358"/>
      <c r="C36" s="336" t="s">
        <v>6</v>
      </c>
      <c r="D36" s="8" t="s">
        <v>283</v>
      </c>
      <c r="E36" s="31">
        <f>VLOOKUP($D36,result!$A$2:$AY$425,E$5,FALSE)</f>
        <v>117.9199292</v>
      </c>
      <c r="F36" s="31">
        <f>VLOOKUP($D36,result!$A$2:$AY$425,F$5,FALSE)</f>
        <v>121.0405828</v>
      </c>
      <c r="G36" s="54">
        <f>VLOOKUP($D36,result!$A$2:$AY$425,G$5,FALSE)</f>
        <v>118.3380666</v>
      </c>
      <c r="H36" s="31">
        <f>VLOOKUP($D36,result!$A$2:$AY$425,H$5,FALSE)</f>
        <v>118.0832783</v>
      </c>
      <c r="I36" s="328">
        <f>VLOOKUP($D36,result!$A$2:$AY$425,I$5,FALSE)</f>
        <v>118.0980761</v>
      </c>
      <c r="J36" s="54">
        <f>VLOOKUP($D36,result!$A$2:$AY$425,J$5,FALSE)</f>
        <v>118.0292113</v>
      </c>
      <c r="K36" s="31">
        <f>VLOOKUP($D36,result!$A$2:$AY$425,K$5,FALSE)</f>
        <v>117.851764</v>
      </c>
      <c r="L36" s="31">
        <f>VLOOKUP($D36,result!$A$2:$AY$425,L$5,FALSE)</f>
        <v>117.72876599999999</v>
      </c>
      <c r="M36" s="31">
        <f>VLOOKUP($D36,result!$A$2:$AY$425,M$5,FALSE)</f>
        <v>117.3158335</v>
      </c>
      <c r="N36" s="328">
        <f>VLOOKUP($D36,result!$A$2:$AY$425,N$5,FALSE)</f>
        <v>116.63506529999999</v>
      </c>
      <c r="O36" s="54">
        <f>VLOOKUP($D36,result!$A$2:$AY$425,O$5,FALSE)</f>
        <v>107.4611754</v>
      </c>
      <c r="P36" s="31">
        <f>VLOOKUP($D36,result!$A$2:$AY$425,P$5,FALSE)</f>
        <v>103.3025686</v>
      </c>
      <c r="Q36" s="31">
        <f>VLOOKUP($D36,result!$A$2:$AY$425,Q$5,FALSE)</f>
        <v>99.015709209999997</v>
      </c>
      <c r="R36" s="31">
        <f>VLOOKUP($D36,result!$A$2:$AY$425,R$5,FALSE)</f>
        <v>94.637398340000004</v>
      </c>
      <c r="S36" s="328">
        <f>VLOOKUP($D36,result!$A$2:$AY$425,S$5,FALSE)</f>
        <v>94.388875600000006</v>
      </c>
      <c r="T36" s="235">
        <f>VLOOKUP($D36,result!$A$2:$AY$425,T$5,FALSE)</f>
        <v>80.630506650000001</v>
      </c>
      <c r="U36" s="235">
        <f>VLOOKUP($D36,result!$A$2:$AY$425,U$5,FALSE)</f>
        <v>58.814141589999998</v>
      </c>
      <c r="V36" s="235">
        <f>VLOOKUP($D36,result!$A$2:$AY$425,V$5,FALSE)</f>
        <v>39.343866650000002</v>
      </c>
      <c r="W36" s="235">
        <f>VLOOKUP($D36,result!$A$2:$AY$425,W$5,FALSE)</f>
        <v>24.982876300000001</v>
      </c>
    </row>
    <row r="37" spans="2:25" x14ac:dyDescent="0.25">
      <c r="B37" s="358"/>
      <c r="C37" s="336" t="s">
        <v>7</v>
      </c>
      <c r="D37" s="8" t="s">
        <v>284</v>
      </c>
      <c r="E37" s="31">
        <f>VLOOKUP($D37,result!$A$2:$AY$425,E$5,FALSE)</f>
        <v>1.314874764</v>
      </c>
      <c r="F37" s="31">
        <f>VLOOKUP($D37,result!$A$2:$AY$425,F$5,FALSE)</f>
        <v>0.58021975049999996</v>
      </c>
      <c r="G37" s="54">
        <f>VLOOKUP($D37,result!$A$2:$AY$425,G$5,FALSE)</f>
        <v>0.43747380940000002</v>
      </c>
      <c r="H37" s="31">
        <f>VLOOKUP($D37,result!$A$2:$AY$425,H$5,FALSE)</f>
        <v>0.40136160380000002</v>
      </c>
      <c r="I37" s="328">
        <f>VLOOKUP($D37,result!$A$2:$AY$425,I$5,FALSE)</f>
        <v>0.36429582589999998</v>
      </c>
      <c r="J37" s="54">
        <f>VLOOKUP($D37,result!$A$2:$AY$425,J$5,FALSE)</f>
        <v>0.37043907770000001</v>
      </c>
      <c r="K37" s="31">
        <f>VLOOKUP($D37,result!$A$2:$AY$425,K$5,FALSE)</f>
        <v>0.37633495140000001</v>
      </c>
      <c r="L37" s="31">
        <f>VLOOKUP($D37,result!$A$2:$AY$425,L$5,FALSE)</f>
        <v>0.3824965233</v>
      </c>
      <c r="M37" s="31">
        <f>VLOOKUP($D37,result!$A$2:$AY$425,M$5,FALSE)</f>
        <v>0.38779589920000002</v>
      </c>
      <c r="N37" s="328">
        <f>VLOOKUP($D37,result!$A$2:$AY$425,N$5,FALSE)</f>
        <v>0.39225875300000002</v>
      </c>
      <c r="O37" s="54">
        <f>VLOOKUP($D37,result!$A$2:$AY$425,O$5,FALSE)</f>
        <v>0.3722600579</v>
      </c>
      <c r="P37" s="31">
        <f>VLOOKUP($D37,result!$A$2:$AY$425,P$5,FALSE)</f>
        <v>0.36859764109999998</v>
      </c>
      <c r="Q37" s="31">
        <f>VLOOKUP($D37,result!$A$2:$AY$425,Q$5,FALSE)</f>
        <v>0.36390442369999998</v>
      </c>
      <c r="R37" s="31">
        <f>VLOOKUP($D37,result!$A$2:$AY$425,R$5,FALSE)</f>
        <v>0.35824739690000001</v>
      </c>
      <c r="S37" s="328">
        <f>VLOOKUP($D37,result!$A$2:$AY$425,S$5,FALSE)</f>
        <v>0.36802158569999999</v>
      </c>
      <c r="T37" s="235">
        <f>VLOOKUP($D37,result!$A$2:$AY$425,T$5,FALSE)</f>
        <v>4.26215328E-2</v>
      </c>
      <c r="U37" s="235">
        <f>VLOOKUP($D37,result!$A$2:$AY$425,U$5,FALSE)</f>
        <v>4.2141902099999996E-3</v>
      </c>
      <c r="V37" s="235">
        <f>VLOOKUP($D37,result!$A$2:$AY$425,V$5,FALSE)</f>
        <v>3.82062601E-4</v>
      </c>
      <c r="W37" s="235">
        <f>VLOOKUP($D37,result!$A$2:$AY$425,W$5,FALSE)</f>
        <v>3.2873373000000002E-5</v>
      </c>
    </row>
    <row r="38" spans="2:25" x14ac:dyDescent="0.25">
      <c r="B38" s="358"/>
      <c r="C38" s="336" t="s">
        <v>8</v>
      </c>
      <c r="D38" s="8" t="s">
        <v>285</v>
      </c>
      <c r="E38" s="31">
        <f>VLOOKUP($D38,result!$A$2:$AY$425,E$5,FALSE)</f>
        <v>3.5694496180000002</v>
      </c>
      <c r="F38" s="31">
        <f>VLOOKUP($D38,result!$A$2:$AY$425,F$5,FALSE)</f>
        <v>2.593697889</v>
      </c>
      <c r="G38" s="54">
        <f>VLOOKUP($D38,result!$A$2:$AY$425,G$5,FALSE)</f>
        <v>3.5874102720000001</v>
      </c>
      <c r="H38" s="31">
        <f>VLOOKUP($D38,result!$A$2:$AY$425,H$5,FALSE)</f>
        <v>3.9862088249999998</v>
      </c>
      <c r="I38" s="328">
        <f>VLOOKUP($D38,result!$A$2:$AY$425,I$5,FALSE)</f>
        <v>4.4437933349999996</v>
      </c>
      <c r="J38" s="54">
        <f>VLOOKUP($D38,result!$A$2:$AY$425,J$5,FALSE)</f>
        <v>4.4677159370000004</v>
      </c>
      <c r="K38" s="31">
        <f>VLOOKUP($D38,result!$A$2:$AY$425,K$5,FALSE)</f>
        <v>4.4881035239999996</v>
      </c>
      <c r="L38" s="31">
        <f>VLOOKUP($D38,result!$A$2:$AY$425,L$5,FALSE)</f>
        <v>4.5111373449999999</v>
      </c>
      <c r="M38" s="31">
        <f>VLOOKUP($D38,result!$A$2:$AY$425,M$5,FALSE)</f>
        <v>4.5235869439999998</v>
      </c>
      <c r="N38" s="328">
        <f>VLOOKUP($D38,result!$A$2:$AY$425,N$5,FALSE)</f>
        <v>4.5261057569999998</v>
      </c>
      <c r="O38" s="54">
        <f>VLOOKUP($D38,result!$A$2:$AY$425,O$5,FALSE)</f>
        <v>4.2990391519999998</v>
      </c>
      <c r="P38" s="31">
        <f>VLOOKUP($D38,result!$A$2:$AY$425,P$5,FALSE)</f>
        <v>4.2609064849999996</v>
      </c>
      <c r="Q38" s="31">
        <f>VLOOKUP($D38,result!$A$2:$AY$425,Q$5,FALSE)</f>
        <v>4.2112698379999998</v>
      </c>
      <c r="R38" s="31">
        <f>VLOOKUP($D38,result!$A$2:$AY$425,R$5,FALSE)</f>
        <v>4.1508501390000001</v>
      </c>
      <c r="S38" s="328">
        <f>VLOOKUP($D38,result!$A$2:$AY$425,S$5,FALSE)</f>
        <v>4.2698022670000002</v>
      </c>
      <c r="T38" s="235">
        <f>VLOOKUP($D38,result!$A$2:$AY$425,T$5,FALSE)</f>
        <v>4.2856140119999999</v>
      </c>
      <c r="U38" s="235">
        <f>VLOOKUP($D38,result!$A$2:$AY$425,U$5,FALSE)</f>
        <v>3.6738820630000002</v>
      </c>
      <c r="V38" s="235">
        <f>VLOOKUP($D38,result!$A$2:$AY$425,V$5,FALSE)</f>
        <v>2.8890495180000002</v>
      </c>
      <c r="W38" s="235">
        <f>VLOOKUP($D38,result!$A$2:$AY$425,W$5,FALSE)</f>
        <v>2.1570549589999999</v>
      </c>
    </row>
    <row r="39" spans="2:25" x14ac:dyDescent="0.25">
      <c r="B39" s="358"/>
      <c r="C39" s="336" t="s">
        <v>9</v>
      </c>
      <c r="D39" s="8" t="s">
        <v>286</v>
      </c>
      <c r="E39" s="31">
        <f>VLOOKUP($D39,result!$A$2:$AY$425,E$5,FALSE)</f>
        <v>5.2394246329999996</v>
      </c>
      <c r="F39" s="31">
        <f>VLOOKUP($D39,result!$A$2:$AY$425,F$5,FALSE)</f>
        <v>3.0482045879999999</v>
      </c>
      <c r="G39" s="54">
        <f>VLOOKUP($D39,result!$A$2:$AY$425,G$5,FALSE)</f>
        <v>2.9551341139999998</v>
      </c>
      <c r="H39" s="31">
        <f>VLOOKUP($D39,result!$A$2:$AY$425,H$5,FALSE)</f>
        <v>2.8843318060000001</v>
      </c>
      <c r="I39" s="328">
        <f>VLOOKUP($D39,result!$A$2:$AY$425,I$5,FALSE)</f>
        <v>2.7914972480000002</v>
      </c>
      <c r="J39" s="54">
        <f>VLOOKUP($D39,result!$A$2:$AY$425,J$5,FALSE)</f>
        <v>2.0522563410000001</v>
      </c>
      <c r="K39" s="31">
        <f>VLOOKUP($D39,result!$A$2:$AY$425,K$5,FALSE)</f>
        <v>1.507374518</v>
      </c>
      <c r="L39" s="31">
        <f>VLOOKUP($D39,result!$A$2:$AY$425,L$5,FALSE)</f>
        <v>1.1076585649999999</v>
      </c>
      <c r="M39" s="31">
        <f>VLOOKUP($D39,result!$A$2:$AY$425,M$5,FALSE)</f>
        <v>0.81192036180000005</v>
      </c>
      <c r="N39" s="328">
        <f>VLOOKUP($D39,result!$A$2:$AY$425,N$5,FALSE)</f>
        <v>0.59376509980000003</v>
      </c>
      <c r="O39" s="54">
        <f>VLOOKUP($D39,result!$A$2:$AY$425,O$5,FALSE)</f>
        <v>0.56349292080000002</v>
      </c>
      <c r="P39" s="31">
        <f>VLOOKUP($D39,result!$A$2:$AY$425,P$5,FALSE)</f>
        <v>0.5579490923</v>
      </c>
      <c r="Q39" s="31">
        <f>VLOOKUP($D39,result!$A$2:$AY$425,Q$5,FALSE)</f>
        <v>0.55084493290000003</v>
      </c>
      <c r="R39" s="31">
        <f>VLOOKUP($D39,result!$A$2:$AY$425,R$5,FALSE)</f>
        <v>0.54228184779999999</v>
      </c>
      <c r="S39" s="328">
        <f>VLOOKUP($D39,result!$A$2:$AY$425,S$5,FALSE)</f>
        <v>0.55707711270000004</v>
      </c>
      <c r="T39" s="235">
        <f>VLOOKUP($D39,result!$A$2:$AY$425,T$5,FALSE)</f>
        <v>0.64516542960000001</v>
      </c>
      <c r="U39" s="235">
        <f>VLOOKUP($D39,result!$A$2:$AY$425,U$5,FALSE)</f>
        <v>0.63790522199999999</v>
      </c>
      <c r="V39" s="235">
        <f>VLOOKUP($D39,result!$A$2:$AY$425,V$5,FALSE)</f>
        <v>0.57833110659999998</v>
      </c>
      <c r="W39" s="235">
        <f>VLOOKUP($D39,result!$A$2:$AY$425,W$5,FALSE)</f>
        <v>0.49760678200000003</v>
      </c>
    </row>
    <row r="40" spans="2:25" x14ac:dyDescent="0.25">
      <c r="B40" s="358"/>
      <c r="C40" s="336" t="s">
        <v>10</v>
      </c>
      <c r="D40" s="8" t="s">
        <v>287</v>
      </c>
      <c r="E40" s="31">
        <f>VLOOKUP($D40,result!$A$2:$AY$425,E$5,FALSE)</f>
        <v>0.36666188119999998</v>
      </c>
      <c r="F40" s="31">
        <f>VLOOKUP($D40,result!$A$2:$AY$425,F$5,FALSE)</f>
        <v>1.661324558</v>
      </c>
      <c r="G40" s="54">
        <f>VLOOKUP($D40,result!$A$2:$AY$425,G$5,FALSE)</f>
        <v>2.4734919199999998</v>
      </c>
      <c r="H40" s="31">
        <f>VLOOKUP($D40,result!$A$2:$AY$425,H$5,FALSE)</f>
        <v>2.9639016969999998</v>
      </c>
      <c r="I40" s="328">
        <f>VLOOKUP($D40,result!$A$2:$AY$425,I$5,FALSE)</f>
        <v>3.4159966910000001</v>
      </c>
      <c r="J40" s="54">
        <f>VLOOKUP($D40,result!$A$2:$AY$425,J$5,FALSE)</f>
        <v>3.8870472930000002</v>
      </c>
      <c r="K40" s="31">
        <f>VLOOKUP($D40,result!$A$2:$AY$425,K$5,FALSE)</f>
        <v>4.4189436459999998</v>
      </c>
      <c r="L40" s="31">
        <f>VLOOKUP($D40,result!$A$2:$AY$425,L$5,FALSE)</f>
        <v>5.0258946230000001</v>
      </c>
      <c r="M40" s="31">
        <f>VLOOKUP($D40,result!$A$2:$AY$425,M$5,FALSE)</f>
        <v>5.7020652380000003</v>
      </c>
      <c r="N40" s="328">
        <f>VLOOKUP($D40,result!$A$2:$AY$425,N$5,FALSE)</f>
        <v>6.4542503470000003</v>
      </c>
      <c r="O40" s="54">
        <f>VLOOKUP($D40,result!$A$2:$AY$425,O$5,FALSE)</f>
        <v>6.5994064730000002</v>
      </c>
      <c r="P40" s="31">
        <f>VLOOKUP($D40,result!$A$2:$AY$425,P$5,FALSE)</f>
        <v>7.0404008390000001</v>
      </c>
      <c r="Q40" s="31">
        <f>VLOOKUP($D40,result!$A$2:$AY$425,Q$5,FALSE)</f>
        <v>7.4889286630000003</v>
      </c>
      <c r="R40" s="31">
        <f>VLOOKUP($D40,result!$A$2:$AY$425,R$5,FALSE)</f>
        <v>7.9433566009999996</v>
      </c>
      <c r="S40" s="328">
        <f>VLOOKUP($D40,result!$A$2:$AY$425,S$5,FALSE)</f>
        <v>8.7919276449999995</v>
      </c>
      <c r="T40" s="235">
        <f>VLOOKUP($D40,result!$A$2:$AY$425,T$5,FALSE)</f>
        <v>12.731884020000001</v>
      </c>
      <c r="U40" s="235">
        <f>VLOOKUP($D40,result!$A$2:$AY$425,U$5,FALSE)</f>
        <v>15.8214299</v>
      </c>
      <c r="V40" s="235">
        <f>VLOOKUP($D40,result!$A$2:$AY$425,V$5,FALSE)</f>
        <v>18.138401099999999</v>
      </c>
      <c r="W40" s="235">
        <f>VLOOKUP($D40,result!$A$2:$AY$425,W$5,FALSE)</f>
        <v>19.87962529</v>
      </c>
      <c r="Y40" s="97">
        <f>W40/W35*100</f>
        <v>26.513801679027448</v>
      </c>
    </row>
    <row r="41" spans="2:25" x14ac:dyDescent="0.25">
      <c r="B41" s="358"/>
      <c r="C41" s="336" t="s">
        <v>11</v>
      </c>
      <c r="D41" s="8" t="s">
        <v>288</v>
      </c>
      <c r="E41" s="31">
        <f>VLOOKUP($D41,result!$A$2:$AY$425,E$5,FALSE)</f>
        <v>8.2498923299999999E-2</v>
      </c>
      <c r="F41" s="31">
        <f>VLOOKUP($D41,result!$A$2:$AY$425,F$5,FALSE)</f>
        <v>0.58264463160000002</v>
      </c>
      <c r="G41" s="54">
        <f>VLOOKUP($D41,result!$A$2:$AY$425,G$5,FALSE)</f>
        <v>0.95306698869999995</v>
      </c>
      <c r="H41" s="31">
        <f>VLOOKUP($D41,result!$A$2:$AY$425,H$5,FALSE)</f>
        <v>1.165771283</v>
      </c>
      <c r="I41" s="328">
        <f>VLOOKUP($D41,result!$A$2:$AY$425,I$5,FALSE)</f>
        <v>1.382665327</v>
      </c>
      <c r="J41" s="54">
        <f>VLOOKUP($D41,result!$A$2:$AY$425,J$5,FALSE)</f>
        <v>1.596821577</v>
      </c>
      <c r="K41" s="31">
        <f>VLOOKUP($D41,result!$A$2:$AY$425,K$5,FALSE)</f>
        <v>1.842434119</v>
      </c>
      <c r="L41" s="31">
        <f>VLOOKUP($D41,result!$A$2:$AY$425,L$5,FALSE)</f>
        <v>2.1267861309999998</v>
      </c>
      <c r="M41" s="31">
        <f>VLOOKUP($D41,result!$A$2:$AY$425,M$5,FALSE)</f>
        <v>2.448947977</v>
      </c>
      <c r="N41" s="328">
        <f>VLOOKUP($D41,result!$A$2:$AY$425,N$5,FALSE)</f>
        <v>2.8133911770000002</v>
      </c>
      <c r="O41" s="54">
        <f>VLOOKUP($D41,result!$A$2:$AY$425,O$5,FALSE)</f>
        <v>2.8967477370000001</v>
      </c>
      <c r="P41" s="31">
        <f>VLOOKUP($D41,result!$A$2:$AY$425,P$5,FALSE)</f>
        <v>3.1118930859999998</v>
      </c>
      <c r="Q41" s="31">
        <f>VLOOKUP($D41,result!$A$2:$AY$425,Q$5,FALSE)</f>
        <v>3.333254384</v>
      </c>
      <c r="R41" s="31">
        <f>VLOOKUP($D41,result!$A$2:$AY$425,R$5,FALSE)</f>
        <v>3.560199286</v>
      </c>
      <c r="S41" s="328">
        <f>VLOOKUP($D41,result!$A$2:$AY$425,S$5,FALSE)</f>
        <v>3.9680381410000001</v>
      </c>
      <c r="T41" s="235">
        <f>VLOOKUP($D41,result!$A$2:$AY$425,T$5,FALSE)</f>
        <v>7.1583761680000002</v>
      </c>
      <c r="U41" s="235">
        <f>VLOOKUP($D41,result!$A$2:$AY$425,U$5,FALSE)</f>
        <v>11.08147788</v>
      </c>
      <c r="V41" s="235">
        <f>VLOOKUP($D41,result!$A$2:$AY$425,V$5,FALSE)</f>
        <v>15.826360859999999</v>
      </c>
      <c r="W41" s="235">
        <f>VLOOKUP($D41,result!$A$2:$AY$425,W$5,FALSE)</f>
        <v>21.60828836</v>
      </c>
      <c r="X41" s="59">
        <f>(W41+W40+W42)/W35</f>
        <v>0.62710904842801718</v>
      </c>
      <c r="Y41" s="97">
        <f>W41/W35*100</f>
        <v>28.819349652856424</v>
      </c>
    </row>
    <row r="42" spans="2:25" x14ac:dyDescent="0.25">
      <c r="B42" s="358"/>
      <c r="C42" s="336" t="s">
        <v>12</v>
      </c>
      <c r="D42" s="8" t="s">
        <v>289</v>
      </c>
      <c r="E42" s="31">
        <f>VLOOKUP($D42,result!$A$2:$AY$425,E$5,FALSE)</f>
        <v>4.6250390289999999</v>
      </c>
      <c r="F42" s="31">
        <f>VLOOKUP($D42,result!$A$2:$AY$425,F$5,FALSE)</f>
        <v>4.7153332680000002</v>
      </c>
      <c r="G42" s="54">
        <f>VLOOKUP($D42,result!$A$2:$AY$425,G$5,FALSE)</f>
        <v>4.9195677020000002</v>
      </c>
      <c r="H42" s="31">
        <f>VLOOKUP($D42,result!$A$2:$AY$425,H$5,FALSE)</f>
        <v>4.6467654960000004</v>
      </c>
      <c r="I42" s="328">
        <f>VLOOKUP($D42,result!$A$2:$AY$425,I$5,FALSE)</f>
        <v>5.0471013490000001</v>
      </c>
      <c r="J42" s="54">
        <f>VLOOKUP($D42,result!$A$2:$AY$425,J$5,FALSE)</f>
        <v>5.0940357909999996</v>
      </c>
      <c r="K42" s="31">
        <f>VLOOKUP($D42,result!$A$2:$AY$425,K$5,FALSE)</f>
        <v>5.136643372</v>
      </c>
      <c r="L42" s="31">
        <f>VLOOKUP($D42,result!$A$2:$AY$425,L$5,FALSE)</f>
        <v>5.1819631209999999</v>
      </c>
      <c r="M42" s="31">
        <f>VLOOKUP($D42,result!$A$2:$AY$425,M$5,FALSE)</f>
        <v>5.2147598869999996</v>
      </c>
      <c r="N42" s="328">
        <f>VLOOKUP($D42,result!$A$2:$AY$425,N$5,FALSE)</f>
        <v>5.2356468649999997</v>
      </c>
      <c r="O42" s="54">
        <f>VLOOKUP($D42,result!$A$2:$AY$425,O$5,FALSE)</f>
        <v>5.0057668380000004</v>
      </c>
      <c r="P42" s="31">
        <f>VLOOKUP($D42,result!$A$2:$AY$425,P$5,FALSE)</f>
        <v>4.9935055789999998</v>
      </c>
      <c r="Q42" s="31">
        <f>VLOOKUP($D42,result!$A$2:$AY$425,Q$5,FALSE)</f>
        <v>4.9667406329999997</v>
      </c>
      <c r="R42" s="31">
        <f>VLOOKUP($D42,result!$A$2:$AY$425,R$5,FALSE)</f>
        <v>4.9260714180000003</v>
      </c>
      <c r="S42" s="328">
        <f>VLOOKUP($D42,result!$A$2:$AY$425,S$5,FALSE)</f>
        <v>5.0983169520000002</v>
      </c>
      <c r="T42" s="235">
        <f>VLOOKUP($D42,result!$A$2:$AY$425,T$5,FALSE)</f>
        <v>5.5784524859999998</v>
      </c>
      <c r="U42" s="235">
        <f>VLOOKUP($D42,result!$A$2:$AY$425,U$5,FALSE)</f>
        <v>5.958594347</v>
      </c>
      <c r="V42" s="235">
        <f>VLOOKUP($D42,result!$A$2:$AY$425,V$5,FALSE)</f>
        <v>5.8718386699999998</v>
      </c>
      <c r="W42" s="235">
        <f>VLOOKUP($D42,result!$A$2:$AY$425,W$5,FALSE)</f>
        <v>5.5317218199999996</v>
      </c>
      <c r="Y42" s="97">
        <f>W42/W35*100</f>
        <v>7.3777535109178487</v>
      </c>
    </row>
    <row r="43" spans="2:25" x14ac:dyDescent="0.25">
      <c r="B43" s="358"/>
      <c r="C43" s="337" t="s">
        <v>13</v>
      </c>
      <c r="D43" s="8" t="s">
        <v>290</v>
      </c>
      <c r="E43" s="32">
        <f>VLOOKUP($D43,result!$A$2:$AY$425,E$5,FALSE)</f>
        <v>1.4628668890000001</v>
      </c>
      <c r="F43" s="32">
        <f>VLOOKUP($D43,result!$A$2:$AY$425,F$5,FALSE)</f>
        <v>2.3304020580000002</v>
      </c>
      <c r="G43" s="286">
        <f>VLOOKUP($D43,result!$A$2:$AY$425,G$5,FALSE)</f>
        <v>2.7950507259999999</v>
      </c>
      <c r="H43" s="32">
        <f>VLOOKUP($D43,result!$A$2:$AY$425,H$5,FALSE)</f>
        <v>2.9131284609999999</v>
      </c>
      <c r="I43" s="287">
        <f>VLOOKUP($D43,result!$A$2:$AY$425,I$5,FALSE)</f>
        <v>2.985937362</v>
      </c>
      <c r="J43" s="286">
        <f>VLOOKUP($D43,result!$A$2:$AY$425,J$5,FALSE)</f>
        <v>2.9252783610000002</v>
      </c>
      <c r="K43" s="32">
        <f>VLOOKUP($D43,result!$A$2:$AY$425,K$5,FALSE)</f>
        <v>2.8639650329999999</v>
      </c>
      <c r="L43" s="32">
        <f>VLOOKUP($D43,result!$A$2:$AY$425,L$5,FALSE)</f>
        <v>2.805977435</v>
      </c>
      <c r="M43" s="32">
        <f>VLOOKUP($D43,result!$A$2:$AY$425,M$5,FALSE)</f>
        <v>2.7431281040000002</v>
      </c>
      <c r="N43" s="287">
        <f>VLOOKUP($D43,result!$A$2:$AY$425,N$5,FALSE)</f>
        <v>2.6762473459999998</v>
      </c>
      <c r="O43" s="286">
        <f>VLOOKUP($D43,result!$A$2:$AY$425,O$5,FALSE)</f>
        <v>2.5412684830000001</v>
      </c>
      <c r="P43" s="32">
        <f>VLOOKUP($D43,result!$A$2:$AY$425,P$5,FALSE)</f>
        <v>2.5184614820000002</v>
      </c>
      <c r="Q43" s="32">
        <f>VLOOKUP($D43,result!$A$2:$AY$425,Q$5,FALSE)</f>
        <v>2.4893080300000001</v>
      </c>
      <c r="R43" s="32">
        <f>VLOOKUP($D43,result!$A$2:$AY$425,R$5,FALSE)</f>
        <v>2.4542255960000001</v>
      </c>
      <c r="S43" s="287">
        <f>VLOOKUP($D43,result!$A$2:$AY$425,S$5,FALSE)</f>
        <v>2.5256786839999998</v>
      </c>
      <c r="T43" s="283">
        <f>VLOOKUP($D43,result!$A$2:$AY$425,T$5,FALSE)</f>
        <v>1.796758131</v>
      </c>
      <c r="U43" s="283">
        <f>VLOOKUP($D43,result!$A$2:$AY$425,U$5,FALSE)</f>
        <v>1.0912655259999999</v>
      </c>
      <c r="V43" s="283">
        <f>VLOOKUP($D43,result!$A$2:$AY$425,V$5,FALSE)</f>
        <v>0.60772426680000002</v>
      </c>
      <c r="W43" s="283">
        <f>VLOOKUP($D43,result!$A$2:$AY$425,W$5,FALSE)</f>
        <v>0.32119743210000001</v>
      </c>
    </row>
    <row r="44" spans="2:25" x14ac:dyDescent="0.25">
      <c r="B44" s="358" t="s">
        <v>601</v>
      </c>
      <c r="C44" s="338" t="s">
        <v>2</v>
      </c>
      <c r="D44" s="3"/>
      <c r="E44" s="7">
        <f t="shared" ref="E44:W44" si="10">SUM(E45:E50)</f>
        <v>38.297633843299991</v>
      </c>
      <c r="F44" s="7">
        <f t="shared" si="10"/>
        <v>37.313743016000004</v>
      </c>
      <c r="G44" s="339">
        <f t="shared" si="10"/>
        <v>36.099291552799997</v>
      </c>
      <c r="H44" s="340">
        <f t="shared" si="10"/>
        <v>36.901994915700001</v>
      </c>
      <c r="I44" s="341">
        <f t="shared" si="10"/>
        <v>37.212644509700006</v>
      </c>
      <c r="J44" s="339">
        <f t="shared" si="10"/>
        <v>37.074616224199993</v>
      </c>
      <c r="K44" s="340">
        <f t="shared" si="10"/>
        <v>36.829106623299992</v>
      </c>
      <c r="L44" s="340">
        <f t="shared" si="10"/>
        <v>36.313831587599992</v>
      </c>
      <c r="M44" s="340">
        <f t="shared" si="10"/>
        <v>35.821388888899996</v>
      </c>
      <c r="N44" s="341">
        <f t="shared" si="10"/>
        <v>35.405892705400007</v>
      </c>
      <c r="O44" s="339">
        <f t="shared" si="10"/>
        <v>37.830903401200004</v>
      </c>
      <c r="P44" s="340">
        <f t="shared" si="10"/>
        <v>38.1711475842</v>
      </c>
      <c r="Q44" s="340">
        <f t="shared" si="10"/>
        <v>38.248131567399994</v>
      </c>
      <c r="R44" s="340">
        <f t="shared" si="10"/>
        <v>38.210392037000005</v>
      </c>
      <c r="S44" s="341">
        <f t="shared" si="10"/>
        <v>34.631934211100003</v>
      </c>
      <c r="T44" s="342">
        <f t="shared" si="10"/>
        <v>29.453799918400001</v>
      </c>
      <c r="U44" s="342">
        <f t="shared" si="10"/>
        <v>26.288649496799994</v>
      </c>
      <c r="V44" s="342">
        <f t="shared" si="10"/>
        <v>24.9208168543</v>
      </c>
      <c r="W44" s="342">
        <f t="shared" si="10"/>
        <v>23.8123548296</v>
      </c>
    </row>
    <row r="45" spans="2:25" x14ac:dyDescent="0.25">
      <c r="B45" s="358"/>
      <c r="C45" s="335" t="s">
        <v>14</v>
      </c>
      <c r="D45" s="8" t="s">
        <v>291</v>
      </c>
      <c r="E45" s="31">
        <f>VLOOKUP($D45,result!$A$2:$AY$425,E$5,FALSE)</f>
        <v>35.15864741</v>
      </c>
      <c r="F45" s="31">
        <f>VLOOKUP($D45,result!$A$2:$AY$425,F$5,FALSE)</f>
        <v>32.057365220000001</v>
      </c>
      <c r="G45" s="54">
        <f>VLOOKUP($D45,result!$A$2:$AY$425,G$5,FALSE)</f>
        <v>30.398869789999999</v>
      </c>
      <c r="H45" s="31">
        <f>VLOOKUP($D45,result!$A$2:$AY$425,H$5,FALSE)</f>
        <v>30.52343999</v>
      </c>
      <c r="I45" s="328">
        <f>VLOOKUP($D45,result!$A$2:$AY$425,I$5,FALSE)</f>
        <v>30.14111531</v>
      </c>
      <c r="J45" s="54">
        <f>VLOOKUP($D45,result!$A$2:$AY$425,J$5,FALSE)</f>
        <v>29.487845069999999</v>
      </c>
      <c r="K45" s="31">
        <f>VLOOKUP($D45,result!$A$2:$AY$425,K$5,FALSE)</f>
        <v>28.712083119999999</v>
      </c>
      <c r="L45" s="31">
        <f>VLOOKUP($D45,result!$A$2:$AY$425,L$5,FALSE)</f>
        <v>27.69367269</v>
      </c>
      <c r="M45" s="31">
        <f>VLOOKUP($D45,result!$A$2:$AY$425,M$5,FALSE)</f>
        <v>26.66398452</v>
      </c>
      <c r="N45" s="328">
        <f>VLOOKUP($D45,result!$A$2:$AY$425,N$5,FALSE)</f>
        <v>25.661145260000001</v>
      </c>
      <c r="O45" s="54">
        <f>VLOOKUP($D45,result!$A$2:$AY$425,O$5,FALSE)</f>
        <v>26.73823428</v>
      </c>
      <c r="P45" s="31">
        <f>VLOOKUP($D45,result!$A$2:$AY$425,P$5,FALSE)</f>
        <v>26.25515631</v>
      </c>
      <c r="Q45" s="31">
        <f>VLOOKUP($D45,result!$A$2:$AY$425,Q$5,FALSE)</f>
        <v>25.545995489999999</v>
      </c>
      <c r="R45" s="31">
        <f>VLOOKUP($D45,result!$A$2:$AY$425,R$5,FALSE)</f>
        <v>24.722717729999999</v>
      </c>
      <c r="S45" s="328">
        <f>VLOOKUP($D45,result!$A$2:$AY$425,S$5,FALSE)</f>
        <v>21.651553570000001</v>
      </c>
      <c r="T45" s="235">
        <f>VLOOKUP($D45,result!$A$2:$AY$425,T$5,FALSE)</f>
        <v>11.58951351</v>
      </c>
      <c r="U45" s="235">
        <f>VLOOKUP($D45,result!$A$2:$AY$425,U$5,FALSE)</f>
        <v>5.2501746149999997</v>
      </c>
      <c r="V45" s="235">
        <f>VLOOKUP($D45,result!$A$2:$AY$425,V$5,FALSE)</f>
        <v>2.1489907399999999</v>
      </c>
      <c r="W45" s="235">
        <f>VLOOKUP($D45,result!$A$2:$AY$425,W$5,FALSE)</f>
        <v>0.80430728959999997</v>
      </c>
    </row>
    <row r="46" spans="2:25" x14ac:dyDescent="0.25">
      <c r="B46" s="358"/>
      <c r="C46" s="336" t="s">
        <v>16</v>
      </c>
      <c r="D46" s="8" t="s">
        <v>292</v>
      </c>
      <c r="E46" s="31">
        <f>VLOOKUP($D46,result!$A$2:$AY$425,E$5,FALSE)</f>
        <v>1.5994835329999999</v>
      </c>
      <c r="F46" s="31">
        <f>VLOOKUP($D46,result!$A$2:$AY$425,F$5,FALSE)</f>
        <v>3.1983948500000001</v>
      </c>
      <c r="G46" s="54">
        <f>G22</f>
        <v>9.8607023299999999E-2</v>
      </c>
      <c r="H46" s="31">
        <f t="shared" ref="H46:W46" si="11">H22</f>
        <v>0.2381001328</v>
      </c>
      <c r="I46" s="328">
        <f t="shared" si="11"/>
        <v>0.59475553290000005</v>
      </c>
      <c r="J46" s="54">
        <f t="shared" si="11"/>
        <v>0.70340561069999996</v>
      </c>
      <c r="K46" s="31">
        <f t="shared" si="11"/>
        <v>0.82794637859999998</v>
      </c>
      <c r="L46" s="31">
        <f t="shared" si="11"/>
        <v>0.96534761879999997</v>
      </c>
      <c r="M46" s="31">
        <f t="shared" si="11"/>
        <v>1.1235300450000001</v>
      </c>
      <c r="N46" s="328">
        <f t="shared" si="11"/>
        <v>1.307021692</v>
      </c>
      <c r="O46" s="54">
        <f t="shared" si="11"/>
        <v>1.580959349</v>
      </c>
      <c r="P46" s="31">
        <f t="shared" si="11"/>
        <v>1.802080339</v>
      </c>
      <c r="Q46" s="31">
        <f t="shared" si="11"/>
        <v>2.0353735149999999</v>
      </c>
      <c r="R46" s="31">
        <f t="shared" si="11"/>
        <v>2.2864898239999998</v>
      </c>
      <c r="S46" s="328">
        <f t="shared" si="11"/>
        <v>2.3243620009999999</v>
      </c>
      <c r="T46" s="235">
        <f t="shared" si="11"/>
        <v>4.0960243170000004</v>
      </c>
      <c r="U46" s="235">
        <f t="shared" si="11"/>
        <v>6.0384968859999999</v>
      </c>
      <c r="V46" s="235">
        <f t="shared" si="11"/>
        <v>7.9858961649999998</v>
      </c>
      <c r="W46" s="235">
        <f t="shared" si="11"/>
        <v>9.6146275299999999</v>
      </c>
      <c r="X46" s="356">
        <f>G46/G45*100</f>
        <v>0.32437726790894617</v>
      </c>
      <c r="Y46" s="235">
        <f>W46/(W45+W46)*100</f>
        <v>92.280330921286264</v>
      </c>
    </row>
    <row r="47" spans="2:25" x14ac:dyDescent="0.25">
      <c r="B47" s="358"/>
      <c r="C47" s="336" t="s">
        <v>15</v>
      </c>
      <c r="D47" s="8" t="s">
        <v>293</v>
      </c>
      <c r="E47" s="31">
        <f>VLOOKUP($D47,result!$A$2:$AY$425,E$5,FALSE)</f>
        <v>0.19993544160000001</v>
      </c>
      <c r="F47" s="31">
        <f>VLOOKUP($D47,result!$A$2:$AY$425,F$5,FALSE)</f>
        <v>0.1046120281</v>
      </c>
      <c r="G47" s="54">
        <f>G21</f>
        <v>3.409241293</v>
      </c>
      <c r="H47" s="31">
        <f t="shared" ref="H47:W47" si="12">H21</f>
        <v>3.7691987340000002</v>
      </c>
      <c r="I47" s="328">
        <f t="shared" si="12"/>
        <v>3.948451581</v>
      </c>
      <c r="J47" s="54">
        <f t="shared" si="12"/>
        <v>4.1222962120000002</v>
      </c>
      <c r="K47" s="31">
        <f t="shared" si="12"/>
        <v>4.283320968</v>
      </c>
      <c r="L47" s="31">
        <f t="shared" si="12"/>
        <v>4.4086658099999996</v>
      </c>
      <c r="M47" s="31">
        <f t="shared" si="12"/>
        <v>4.5295304300000003</v>
      </c>
      <c r="N47" s="328">
        <f t="shared" si="12"/>
        <v>4.6515353700000004</v>
      </c>
      <c r="O47" s="54">
        <f t="shared" si="12"/>
        <v>5.1633876860000001</v>
      </c>
      <c r="P47" s="31">
        <f t="shared" si="12"/>
        <v>5.4011803580000004</v>
      </c>
      <c r="Q47" s="31">
        <f t="shared" si="12"/>
        <v>5.59833844</v>
      </c>
      <c r="R47" s="31">
        <f t="shared" si="12"/>
        <v>5.7714482120000001</v>
      </c>
      <c r="S47" s="328">
        <f t="shared" si="12"/>
        <v>5.3841828039999999</v>
      </c>
      <c r="T47" s="235">
        <f t="shared" si="12"/>
        <v>6.5688049990000001</v>
      </c>
      <c r="U47" s="235">
        <f t="shared" si="12"/>
        <v>6.7044090499999998</v>
      </c>
      <c r="V47" s="235">
        <f t="shared" si="12"/>
        <v>6.1385122909999996</v>
      </c>
      <c r="W47" s="235">
        <f t="shared" si="12"/>
        <v>5.1165797619999998</v>
      </c>
    </row>
    <row r="48" spans="2:25" x14ac:dyDescent="0.25">
      <c r="B48" s="358"/>
      <c r="C48" s="336" t="s">
        <v>17</v>
      </c>
      <c r="D48" s="8" t="s">
        <v>294</v>
      </c>
      <c r="E48" s="31">
        <f>VLOOKUP($D48,result!$A$2:$AY$425,E$5,FALSE)</f>
        <v>0.73976113389999998</v>
      </c>
      <c r="F48" s="31">
        <f>VLOOKUP($D48,result!$A$2:$AY$425,F$5,FALSE)</f>
        <v>0.59021889689999996</v>
      </c>
      <c r="G48" s="54">
        <f>VLOOKUP($D48,result!$A$2:$AY$425,G$5,FALSE)</f>
        <v>0.57805275690000002</v>
      </c>
      <c r="H48" s="31">
        <f>VLOOKUP($D48,result!$A$2:$AY$425,H$5,FALSE)</f>
        <v>0.48516793670000002</v>
      </c>
      <c r="I48" s="328">
        <f>VLOOKUP($D48,result!$A$2:$AY$425,I$5,FALSE)</f>
        <v>0.4722571169</v>
      </c>
      <c r="J48" s="54">
        <f>VLOOKUP($D48,result!$A$2:$AY$425,J$5,FALSE)</f>
        <v>0.47345565909999998</v>
      </c>
      <c r="K48" s="31">
        <f>VLOOKUP($D48,result!$A$2:$AY$425,K$5,FALSE)</f>
        <v>0.47252958340000001</v>
      </c>
      <c r="L48" s="31">
        <f>VLOOKUP($D48,result!$A$2:$AY$425,L$5,FALSE)</f>
        <v>0.4672822955</v>
      </c>
      <c r="M48" s="31">
        <f>VLOOKUP($D48,result!$A$2:$AY$425,M$5,FALSE)</f>
        <v>0.46138167089999998</v>
      </c>
      <c r="N48" s="328">
        <f>VLOOKUP($D48,result!$A$2:$AY$425,N$5,FALSE)</f>
        <v>0.45545511910000003</v>
      </c>
      <c r="O48" s="54">
        <f>VLOOKUP($D48,result!$A$2:$AY$425,O$5,FALSE)</f>
        <v>0.49232210259999998</v>
      </c>
      <c r="P48" s="31">
        <f>VLOOKUP($D48,result!$A$2:$AY$425,P$5,FALSE)</f>
        <v>0.50161178139999996</v>
      </c>
      <c r="Q48" s="31">
        <f>VLOOKUP($D48,result!$A$2:$AY$425,Q$5,FALSE)</f>
        <v>0.50652154890000001</v>
      </c>
      <c r="R48" s="31">
        <f>VLOOKUP($D48,result!$A$2:$AY$425,R$5,FALSE)</f>
        <v>0.50883252199999995</v>
      </c>
      <c r="S48" s="328">
        <f>VLOOKUP($D48,result!$A$2:$AY$425,S$5,FALSE)</f>
        <v>0.46264628009999997</v>
      </c>
      <c r="T48" s="235">
        <f>VLOOKUP($D48,result!$A$2:$AY$425,T$5,FALSE)</f>
        <v>0.55864674439999995</v>
      </c>
      <c r="U48" s="235">
        <f>VLOOKUP($D48,result!$A$2:$AY$425,U$5,FALSE)</f>
        <v>0.57181720479999998</v>
      </c>
      <c r="V48" s="235">
        <f>VLOOKUP($D48,result!$A$2:$AY$425,V$5,FALSE)</f>
        <v>0.52945820830000001</v>
      </c>
      <c r="W48" s="235">
        <f>VLOOKUP($D48,result!$A$2:$AY$425,W$5,FALSE)</f>
        <v>0.44861846300000002</v>
      </c>
    </row>
    <row r="49" spans="2:23" x14ac:dyDescent="0.25">
      <c r="B49" s="358"/>
      <c r="C49" s="336" t="s">
        <v>18</v>
      </c>
      <c r="D49" s="8" t="s">
        <v>295</v>
      </c>
      <c r="E49" s="31">
        <f>VLOOKUP($D49,result!$A$2:$AY$425,E$5,FALSE)</f>
        <v>0.19993544160000001</v>
      </c>
      <c r="F49" s="31">
        <f>VLOOKUP($D49,result!$A$2:$AY$425,F$5,FALSE)</f>
        <v>0.26288741900000001</v>
      </c>
      <c r="G49" s="54">
        <f>VLOOKUP($D49,result!$A$2:$AY$425,G$5,FALSE)</f>
        <v>0.30393477260000001</v>
      </c>
      <c r="H49" s="31">
        <f>VLOOKUP($D49,result!$A$2:$AY$425,H$5,FALSE)</f>
        <v>0.3148331332</v>
      </c>
      <c r="I49" s="328">
        <f>VLOOKUP($D49,result!$A$2:$AY$425,I$5,FALSE)</f>
        <v>0.33104090390000002</v>
      </c>
      <c r="J49" s="54">
        <f>VLOOKUP($D49,result!$A$2:$AY$425,J$5,FALSE)</f>
        <v>0.37349744039999999</v>
      </c>
      <c r="K49" s="31">
        <f>VLOOKUP($D49,result!$A$2:$AY$425,K$5,FALSE)</f>
        <v>0.41939441830000002</v>
      </c>
      <c r="L49" s="31">
        <f>VLOOKUP($D49,result!$A$2:$AY$425,L$5,FALSE)</f>
        <v>0.4664904943</v>
      </c>
      <c r="M49" s="31">
        <f>VLOOKUP($D49,result!$A$2:$AY$425,M$5,FALSE)</f>
        <v>0.51794350700000003</v>
      </c>
      <c r="N49" s="328">
        <f>VLOOKUP($D49,result!$A$2:$AY$425,N$5,FALSE)</f>
        <v>0.57480313930000004</v>
      </c>
      <c r="O49" s="54">
        <f>VLOOKUP($D49,result!$A$2:$AY$425,O$5,FALSE)</f>
        <v>0.71226334859999996</v>
      </c>
      <c r="P49" s="31">
        <f>VLOOKUP($D49,result!$A$2:$AY$425,P$5,FALSE)</f>
        <v>0.83172087279999996</v>
      </c>
      <c r="Q49" s="31">
        <f>VLOOKUP($D49,result!$A$2:$AY$425,Q$5,FALSE)</f>
        <v>0.96234574250000005</v>
      </c>
      <c r="R49" s="31">
        <f>VLOOKUP($D49,result!$A$2:$AY$425,R$5,FALSE)</f>
        <v>1.107490071</v>
      </c>
      <c r="S49" s="328">
        <f>VLOOKUP($D49,result!$A$2:$AY$425,S$5,FALSE)</f>
        <v>1.1533414319999999</v>
      </c>
      <c r="T49" s="235">
        <f>VLOOKUP($D49,result!$A$2:$AY$425,T$5,FALSE)</f>
        <v>1.826708558</v>
      </c>
      <c r="U49" s="235">
        <f>VLOOKUP($D49,result!$A$2:$AY$425,U$5,FALSE)</f>
        <v>2.4204058509999999</v>
      </c>
      <c r="V49" s="235">
        <f>VLOOKUP($D49,result!$A$2:$AY$425,V$5,FALSE)</f>
        <v>2.8769718790000001</v>
      </c>
      <c r="W49" s="235">
        <f>VLOOKUP($D49,result!$A$2:$AY$425,W$5,FALSE)</f>
        <v>3.1131283939999999</v>
      </c>
    </row>
    <row r="50" spans="2:23" x14ac:dyDescent="0.25">
      <c r="B50" s="358"/>
      <c r="C50" s="337" t="s">
        <v>13</v>
      </c>
      <c r="D50" s="8" t="s">
        <v>296</v>
      </c>
      <c r="E50" s="32">
        <f>VLOOKUP($D50,result!$A$2:$AY$425,E$5,FALSE)</f>
        <v>0.39987088320000003</v>
      </c>
      <c r="F50" s="32">
        <f>VLOOKUP($D50,result!$A$2:$AY$425,F$5,FALSE)</f>
        <v>1.100264602</v>
      </c>
      <c r="G50" s="286">
        <f>VLOOKUP($D50,result!$A$2:$AY$425,G$5,FALSE)</f>
        <v>1.310585917</v>
      </c>
      <c r="H50" s="32">
        <f>VLOOKUP($D50,result!$A$2:$AY$425,H$5,FALSE)</f>
        <v>1.571254989</v>
      </c>
      <c r="I50" s="287">
        <f>VLOOKUP($D50,result!$A$2:$AY$425,I$5,FALSE)</f>
        <v>1.7250240649999999</v>
      </c>
      <c r="J50" s="286">
        <f>VLOOKUP($D50,result!$A$2:$AY$425,J$5,FALSE)</f>
        <v>1.914116232</v>
      </c>
      <c r="K50" s="32">
        <f>VLOOKUP($D50,result!$A$2:$AY$425,K$5,FALSE)</f>
        <v>2.1138321549999999</v>
      </c>
      <c r="L50" s="32">
        <f>VLOOKUP($D50,result!$A$2:$AY$425,L$5,FALSE)</f>
        <v>2.3123726790000001</v>
      </c>
      <c r="M50" s="32">
        <f>VLOOKUP($D50,result!$A$2:$AY$425,M$5,FALSE)</f>
        <v>2.5250187159999999</v>
      </c>
      <c r="N50" s="287">
        <f>VLOOKUP($D50,result!$A$2:$AY$425,N$5,FALSE)</f>
        <v>2.7559321250000002</v>
      </c>
      <c r="O50" s="286">
        <f>VLOOKUP($D50,result!$A$2:$AY$425,O$5,FALSE)</f>
        <v>3.1437366349999998</v>
      </c>
      <c r="P50" s="32">
        <f>VLOOKUP($D50,result!$A$2:$AY$425,P$5,FALSE)</f>
        <v>3.379397923</v>
      </c>
      <c r="Q50" s="32">
        <f>VLOOKUP($D50,result!$A$2:$AY$425,Q$5,FALSE)</f>
        <v>3.5995568310000001</v>
      </c>
      <c r="R50" s="32">
        <f>VLOOKUP($D50,result!$A$2:$AY$425,R$5,FALSE)</f>
        <v>3.8134136779999999</v>
      </c>
      <c r="S50" s="287">
        <f>VLOOKUP($D50,result!$A$2:$AY$425,S$5,FALSE)</f>
        <v>3.6558481239999998</v>
      </c>
      <c r="T50" s="283">
        <f>VLOOKUP($D50,result!$A$2:$AY$425,T$5,FALSE)</f>
        <v>4.8141017899999996</v>
      </c>
      <c r="U50" s="283">
        <f>VLOOKUP($D50,result!$A$2:$AY$425,U$5,FALSE)</f>
        <v>5.3033458900000001</v>
      </c>
      <c r="V50" s="283">
        <f>VLOOKUP($D50,result!$A$2:$AY$425,V$5,FALSE)</f>
        <v>5.2409875709999998</v>
      </c>
      <c r="W50" s="283">
        <f>VLOOKUP($D50,result!$A$2:$AY$425,W$5,FALSE)</f>
        <v>4.7150933909999999</v>
      </c>
    </row>
    <row r="51" spans="2:23" x14ac:dyDescent="0.25">
      <c r="B51" s="351" t="s">
        <v>9</v>
      </c>
      <c r="C51" s="82"/>
      <c r="D51" s="29" t="s">
        <v>297</v>
      </c>
      <c r="E51" s="7">
        <f>VLOOKUP($D51,result!$A$2:$AY$425,E$5,FALSE)</f>
        <v>5.7508898210000003</v>
      </c>
      <c r="F51" s="7">
        <f>VLOOKUP($D51,result!$A$2:$AY$425,F$5,FALSE)</f>
        <v>4.6070296730000004</v>
      </c>
      <c r="G51" s="339">
        <f>VLOOKUP($D51,result!$A$2:$AY$425,G$5,FALSE)</f>
        <v>3.7385843689999998</v>
      </c>
      <c r="H51" s="340">
        <f>VLOOKUP($D51,result!$A$2:$AY$425,H$5,FALSE)</f>
        <v>3.3380949009999998</v>
      </c>
      <c r="I51" s="341">
        <f>VLOOKUP($D51,result!$A$2:$AY$425,I$5,FALSE)</f>
        <v>2.9710424390000001</v>
      </c>
      <c r="J51" s="339">
        <f>VLOOKUP($D51,result!$A$2:$AY$425,J$5,FALSE)</f>
        <v>2.8222332130000001</v>
      </c>
      <c r="K51" s="340">
        <f>VLOOKUP($D51,result!$A$2:$AY$425,K$5,FALSE)</f>
        <v>2.7503292739999998</v>
      </c>
      <c r="L51" s="340">
        <f>VLOOKUP($D51,result!$A$2:$AY$425,L$5,FALSE)</f>
        <v>2.7070345320000002</v>
      </c>
      <c r="M51" s="340">
        <f>VLOOKUP($D51,result!$A$2:$AY$425,M$5,FALSE)</f>
        <v>2.6717373759999998</v>
      </c>
      <c r="N51" s="341">
        <f>VLOOKUP($D51,result!$A$2:$AY$425,N$5,FALSE)</f>
        <v>2.640211818</v>
      </c>
      <c r="O51" s="339">
        <f>VLOOKUP($D51,result!$A$2:$AY$425,O$5,FALSE)</f>
        <v>2.5769939279999998</v>
      </c>
      <c r="P51" s="340">
        <f>VLOOKUP($D51,result!$A$2:$AY$425,P$5,FALSE)</f>
        <v>2.5072791379999999</v>
      </c>
      <c r="Q51" s="340">
        <f>VLOOKUP($D51,result!$A$2:$AY$425,Q$5,FALSE)</f>
        <v>2.4364403010000002</v>
      </c>
      <c r="R51" s="340">
        <f>VLOOKUP($D51,result!$A$2:$AY$425,R$5,FALSE)</f>
        <v>2.3691265850000001</v>
      </c>
      <c r="S51" s="341">
        <f>VLOOKUP($D51,result!$A$2:$AY$425,S$5,FALSE)</f>
        <v>2.3108829690000001</v>
      </c>
      <c r="T51" s="342">
        <f>VLOOKUP($D51,result!$A$2:$AY$425,T$5,FALSE)</f>
        <v>1.548630822</v>
      </c>
      <c r="U51" s="342">
        <f>VLOOKUP($D51,result!$A$2:$AY$425,U$5,FALSE)</f>
        <v>1.178234837</v>
      </c>
      <c r="V51" s="342">
        <f>VLOOKUP($D51,result!$A$2:$AY$425,V$5,FALSE)</f>
        <v>0.98757255190000004</v>
      </c>
      <c r="W51" s="342">
        <f>VLOOKUP($D51,result!$A$2:$AY$425,W$5,FALSE)</f>
        <v>0.87421071630000002</v>
      </c>
    </row>
    <row r="52" spans="2:23" x14ac:dyDescent="0.25">
      <c r="B52" s="353" t="s">
        <v>2</v>
      </c>
      <c r="C52" s="82"/>
      <c r="D52" s="3"/>
      <c r="E52" s="12">
        <f t="shared" ref="E52:W52" si="13">E51+E44+E35+E32</f>
        <v>268.04095512480001</v>
      </c>
      <c r="F52" s="12">
        <f t="shared" si="13"/>
        <v>254.16295431909998</v>
      </c>
      <c r="G52" s="347">
        <f t="shared" si="13"/>
        <v>250.27846486390001</v>
      </c>
      <c r="H52" s="348">
        <f t="shared" si="13"/>
        <v>247.28919401850004</v>
      </c>
      <c r="I52" s="349">
        <f t="shared" si="13"/>
        <v>244.15657190159999</v>
      </c>
      <c r="J52" s="347">
        <f t="shared" si="13"/>
        <v>240.78031891890004</v>
      </c>
      <c r="K52" s="348">
        <f t="shared" si="13"/>
        <v>238.10770951769999</v>
      </c>
      <c r="L52" s="348">
        <f t="shared" si="13"/>
        <v>235.76280078989996</v>
      </c>
      <c r="M52" s="348">
        <f t="shared" si="13"/>
        <v>233.56675924489997</v>
      </c>
      <c r="N52" s="349">
        <f t="shared" si="13"/>
        <v>231.48413644620001</v>
      </c>
      <c r="O52" s="347">
        <f t="shared" si="13"/>
        <v>223.14539673490003</v>
      </c>
      <c r="P52" s="348">
        <f t="shared" si="13"/>
        <v>217.88472789260001</v>
      </c>
      <c r="Q52" s="348">
        <f t="shared" si="13"/>
        <v>212.34041902900003</v>
      </c>
      <c r="R52" s="348">
        <f t="shared" si="13"/>
        <v>206.67282632570002</v>
      </c>
      <c r="S52" s="349">
        <f t="shared" si="13"/>
        <v>203.2840807135</v>
      </c>
      <c r="T52" s="350">
        <f t="shared" si="13"/>
        <v>173.09782374380001</v>
      </c>
      <c r="U52" s="350">
        <f t="shared" si="13"/>
        <v>143.80701510601</v>
      </c>
      <c r="V52" s="350">
        <f t="shared" si="13"/>
        <v>122.50091434820099</v>
      </c>
      <c r="W52" s="350">
        <f t="shared" si="13"/>
        <v>109.757605147373</v>
      </c>
    </row>
  </sheetData>
  <mergeCells count="6">
    <mergeCell ref="B44:B50"/>
    <mergeCell ref="B7:B9"/>
    <mergeCell ref="B10:B18"/>
    <mergeCell ref="B19:B25"/>
    <mergeCell ref="B32:B34"/>
    <mergeCell ref="B35:B4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zoomScale="73" zoomScaleNormal="73" workbookViewId="0">
      <selection activeCell="P39" sqref="P39"/>
    </sheetView>
  </sheetViews>
  <sheetFormatPr baseColWidth="10" defaultRowHeight="15" x14ac:dyDescent="0.25"/>
  <cols>
    <col min="3" max="3" width="31.5703125" customWidth="1"/>
    <col min="4" max="6" width="14.42578125" hidden="1" customWidth="1"/>
    <col min="7" max="7" width="11.7109375" hidden="1" customWidth="1"/>
    <col min="8" max="8" width="14.42578125" customWidth="1"/>
    <col min="9" max="9" width="14" customWidth="1"/>
    <col min="11" max="11" width="11.42578125" customWidth="1"/>
    <col min="20" max="26" width="11.42578125" hidden="1" customWidth="1"/>
    <col min="27" max="27" width="14.42578125" customWidth="1"/>
    <col min="28" max="30" width="14.42578125" hidden="1" customWidth="1"/>
    <col min="31" max="31" width="11.7109375" hidden="1" customWidth="1"/>
    <col min="32" max="32" width="14.42578125" customWidth="1"/>
    <col min="33" max="33" width="14" customWidth="1"/>
    <col min="35" max="35" width="11.42578125" customWidth="1"/>
  </cols>
  <sheetData>
    <row r="1" spans="1:36" s="4" customFormat="1" ht="23.25" x14ac:dyDescent="0.35">
      <c r="A1" s="141"/>
      <c r="C1" s="259" t="s">
        <v>47</v>
      </c>
      <c r="AA1" s="4" t="s">
        <v>47</v>
      </c>
    </row>
    <row r="2" spans="1:36" s="4" customFormat="1" x14ac:dyDescent="0.25">
      <c r="C2" s="137" t="s">
        <v>595</v>
      </c>
      <c r="O2" s="4" t="s">
        <v>591</v>
      </c>
      <c r="AA2" s="4" t="s">
        <v>595</v>
      </c>
    </row>
    <row r="3" spans="1:36" s="4" customFormat="1" ht="23.25" x14ac:dyDescent="0.35">
      <c r="A3" s="141" t="s">
        <v>164</v>
      </c>
      <c r="D3" s="137"/>
      <c r="E3" s="137"/>
      <c r="F3" s="137"/>
      <c r="G3" s="137"/>
      <c r="H3" s="137"/>
      <c r="I3" s="137"/>
      <c r="J3" s="137"/>
      <c r="K3" s="137"/>
      <c r="N3" s="4" t="s">
        <v>593</v>
      </c>
      <c r="O3" s="4" t="s">
        <v>592</v>
      </c>
      <c r="U3" s="365" t="s">
        <v>589</v>
      </c>
      <c r="V3" s="365"/>
      <c r="W3" s="365"/>
      <c r="X3" s="365"/>
      <c r="Y3" s="365"/>
      <c r="AA3" s="137"/>
      <c r="AB3" s="137"/>
      <c r="AC3" s="137"/>
      <c r="AD3" s="137"/>
      <c r="AE3" s="137"/>
      <c r="AF3" s="137"/>
      <c r="AG3" s="137"/>
      <c r="AH3" s="137"/>
      <c r="AI3" s="137"/>
    </row>
    <row r="4" spans="1:36" s="4" customFormat="1" x14ac:dyDescent="0.25">
      <c r="B4" s="137"/>
      <c r="H4" s="139"/>
      <c r="I4" s="139"/>
      <c r="J4" s="139"/>
      <c r="K4" s="139"/>
      <c r="O4" s="4" t="s">
        <v>594</v>
      </c>
      <c r="AF4" s="138"/>
      <c r="AG4" s="138"/>
      <c r="AH4" s="138"/>
      <c r="AI4" s="138"/>
    </row>
    <row r="5" spans="1:36" ht="31.5" x14ac:dyDescent="0.35">
      <c r="A5" s="4"/>
      <c r="B5" s="137"/>
      <c r="C5" s="229">
        <v>2015</v>
      </c>
      <c r="D5" s="230"/>
      <c r="E5" s="230"/>
      <c r="F5" s="230"/>
      <c r="G5" s="230"/>
      <c r="H5" s="175" t="s">
        <v>43</v>
      </c>
      <c r="I5" s="175" t="s">
        <v>333</v>
      </c>
      <c r="J5" s="175" t="s">
        <v>45</v>
      </c>
      <c r="K5" s="175" t="s">
        <v>334</v>
      </c>
      <c r="L5" s="231" t="s">
        <v>2</v>
      </c>
      <c r="M5" s="51"/>
      <c r="N5" s="255" t="s">
        <v>43</v>
      </c>
      <c r="O5" s="175" t="s">
        <v>333</v>
      </c>
      <c r="P5" s="175" t="s">
        <v>45</v>
      </c>
      <c r="Q5" s="175" t="s">
        <v>334</v>
      </c>
      <c r="R5" s="231" t="s">
        <v>2</v>
      </c>
      <c r="S5" s="4"/>
      <c r="U5" s="175"/>
      <c r="V5" s="175"/>
      <c r="W5" s="175"/>
      <c r="X5" s="175" t="s">
        <v>334</v>
      </c>
      <c r="Y5" s="52"/>
      <c r="AA5" s="113">
        <v>2015</v>
      </c>
      <c r="AF5" s="175" t="s">
        <v>43</v>
      </c>
      <c r="AG5" s="175" t="s">
        <v>333</v>
      </c>
      <c r="AH5" s="175" t="s">
        <v>45</v>
      </c>
      <c r="AI5" s="175" t="s">
        <v>334</v>
      </c>
      <c r="AJ5" s="52" t="s">
        <v>2</v>
      </c>
    </row>
    <row r="6" spans="1:36" x14ac:dyDescent="0.25">
      <c r="A6" s="4"/>
      <c r="B6" s="4"/>
      <c r="C6" s="232" t="s">
        <v>20</v>
      </c>
      <c r="D6" s="226"/>
      <c r="E6" s="226"/>
      <c r="F6" s="226"/>
      <c r="G6" s="226"/>
      <c r="H6" s="10">
        <f>SUM(H7:H8)</f>
        <v>0</v>
      </c>
      <c r="I6" s="10">
        <f>SUM(I7:I8)</f>
        <v>44.717579620000002</v>
      </c>
      <c r="J6" s="10">
        <f>SUM(J7:J8)</f>
        <v>0.92344661119999993</v>
      </c>
      <c r="K6" s="10">
        <f>SUM(K7:K8)</f>
        <v>5.0969197486300001E-2</v>
      </c>
      <c r="L6" s="233">
        <f>SUM(H6:K6)</f>
        <v>45.691995428686305</v>
      </c>
      <c r="M6" s="140"/>
      <c r="N6" s="71">
        <f>'[1]Bilan 2015'!$W$46</f>
        <v>0</v>
      </c>
      <c r="O6" s="70">
        <f>'[1]Bilan 2015'!$W$41+'[1]Bilan 2015'!$W$42+'[1]Bilan 2015'!$W$43</f>
        <v>42.755155421801852</v>
      </c>
      <c r="P6" s="215">
        <f>'[1]Bilan 2015'!$W$13</f>
        <v>0.9447119518486673</v>
      </c>
      <c r="Q6" s="70">
        <f>'[1]Bilan 2015'!$W$23+'[1]Bilan 2015'!$W$29+'[1]Bilan 2015'!$W$45</f>
        <v>6.6215426095074262E-2</v>
      </c>
      <c r="R6" s="256">
        <f t="shared" ref="R6" si="0">SUM(N6:Q6)</f>
        <v>43.766082799745597</v>
      </c>
      <c r="S6" s="4"/>
      <c r="U6" s="14"/>
      <c r="V6" s="14"/>
      <c r="W6" s="14"/>
      <c r="X6" s="14">
        <f>'[2]FLUX 2015'!$AO$29</f>
        <v>2.9962844419999999</v>
      </c>
      <c r="Y6" s="176"/>
      <c r="AA6" s="112" t="s">
        <v>20</v>
      </c>
      <c r="AF6" s="10">
        <v>0</v>
      </c>
      <c r="AG6" s="10">
        <v>44.717579239999999</v>
      </c>
      <c r="AH6" s="10">
        <v>0.92344658020000003</v>
      </c>
      <c r="AI6" s="10">
        <v>5.0969196786999994E-2</v>
      </c>
      <c r="AJ6" s="53">
        <v>45.691995016987001</v>
      </c>
    </row>
    <row r="7" spans="1:36" x14ac:dyDescent="0.25">
      <c r="A7" s="4"/>
      <c r="B7" s="4"/>
      <c r="C7" s="234" t="s">
        <v>21</v>
      </c>
      <c r="D7" s="226" t="s">
        <v>92</v>
      </c>
      <c r="E7" s="226" t="s">
        <v>93</v>
      </c>
      <c r="F7" s="226" t="s">
        <v>94</v>
      </c>
      <c r="G7" s="226" t="s">
        <v>95</v>
      </c>
      <c r="H7" s="31">
        <f>VLOOKUP(D7,result!$A$2:$AY$268,'primary energy'!F5,FALSE)</f>
        <v>0</v>
      </c>
      <c r="I7" s="31">
        <f>VLOOKUP(E7,result!$A$2:$AY$268,'primary energy'!F5,FALSE)</f>
        <v>25.198312390000002</v>
      </c>
      <c r="J7" s="31">
        <f>VLOOKUP(F7,result!$A$2:$AY$268,'primary energy'!F5,FALSE)</f>
        <v>1.08995888E-2</v>
      </c>
      <c r="K7" s="31">
        <f>VLOOKUP(G7,result!$A$2:$AY$268,'primary energy'!F5,FALSE)</f>
        <v>2.53037863E-5</v>
      </c>
      <c r="L7" s="235">
        <f t="shared" ref="L7:L15" si="1">SUM(H7:K7)</f>
        <v>25.209237282586301</v>
      </c>
      <c r="M7" s="140"/>
      <c r="N7" s="253">
        <v>0</v>
      </c>
      <c r="O7" s="31">
        <f>'[1]Format demande MedPro_2015'!$C$314+'[1]Format demande MedPro_2015'!$C$315+'[1]Format demande MedPro_2015'!$C$316+'[1]Format demande MedPro_2015'!$C$338</f>
        <v>23.981059293785957</v>
      </c>
      <c r="P7" s="31">
        <f>'[1]Format demande MedPro_2015'!$C$339+'[1]Format demande MedPro_2015'!$C$319</f>
        <v>1.671012730784175E-2</v>
      </c>
      <c r="Q7" s="31">
        <f>'[1]Format demande MedPro_2015'!$C$317+'[1]Format demande MedPro_2015'!$C$318</f>
        <v>0</v>
      </c>
      <c r="R7" s="235">
        <f>SUM(N7:Q7)</f>
        <v>23.9977694210938</v>
      </c>
      <c r="S7" s="4"/>
      <c r="U7" s="31"/>
      <c r="V7" s="31"/>
      <c r="W7" s="31"/>
      <c r="X7" s="31"/>
      <c r="Y7" s="54"/>
      <c r="AA7" s="110" t="s">
        <v>21</v>
      </c>
      <c r="AB7" t="s">
        <v>92</v>
      </c>
      <c r="AC7" t="s">
        <v>93</v>
      </c>
      <c r="AD7" t="s">
        <v>94</v>
      </c>
      <c r="AE7" t="s">
        <v>95</v>
      </c>
      <c r="AF7" s="31">
        <v>0</v>
      </c>
      <c r="AG7" s="31">
        <v>25.19831237</v>
      </c>
      <c r="AH7" s="31">
        <v>1.08995889E-2</v>
      </c>
      <c r="AI7" s="31">
        <v>2.5303787000000001E-5</v>
      </c>
      <c r="AJ7" s="54">
        <v>25.209237262687001</v>
      </c>
    </row>
    <row r="8" spans="1:36" x14ac:dyDescent="0.25">
      <c r="A8" s="4"/>
      <c r="B8" s="4"/>
      <c r="C8" s="236" t="s">
        <v>22</v>
      </c>
      <c r="D8" s="226" t="s">
        <v>96</v>
      </c>
      <c r="E8" s="226" t="s">
        <v>97</v>
      </c>
      <c r="F8" s="226" t="s">
        <v>98</v>
      </c>
      <c r="G8" s="226" t="s">
        <v>99</v>
      </c>
      <c r="H8" s="31">
        <f>VLOOKUP(D8,result!$A$2:$AY$268,'primary energy'!F5,FALSE)</f>
        <v>0</v>
      </c>
      <c r="I8" s="31">
        <f>VLOOKUP(E8,result!$A$2:$AY$268,'primary energy'!F5,FALSE)</f>
        <v>19.519267230000001</v>
      </c>
      <c r="J8" s="31">
        <f>VLOOKUP(F8,result!$A$2:$AY$268,'primary energy'!F5,FALSE)</f>
        <v>0.91254702239999996</v>
      </c>
      <c r="K8" s="31">
        <f>VLOOKUP(G8,result!$A$2:$AY$268,'primary energy'!F5,FALSE)</f>
        <v>5.0943893699999999E-2</v>
      </c>
      <c r="L8" s="235">
        <f>SUM(H8:K8)</f>
        <v>20.4827581461</v>
      </c>
      <c r="M8" s="140"/>
      <c r="N8" s="253">
        <v>0</v>
      </c>
      <c r="O8" s="31">
        <f>O6-O7</f>
        <v>18.774096128015895</v>
      </c>
      <c r="P8" s="31">
        <f t="shared" ref="P8:Q8" si="2">P6-P7</f>
        <v>0.92800182454082558</v>
      </c>
      <c r="Q8" s="31">
        <f t="shared" si="2"/>
        <v>6.6215426095074262E-2</v>
      </c>
      <c r="R8" s="235">
        <f t="shared" ref="R8" si="3">SUM(N8:Q8)</f>
        <v>19.768313378651793</v>
      </c>
      <c r="S8" s="4"/>
      <c r="U8" s="31"/>
      <c r="V8" s="31"/>
      <c r="W8" s="31"/>
      <c r="X8" s="31">
        <f>X6</f>
        <v>2.9962844419999999</v>
      </c>
      <c r="Y8" s="54"/>
      <c r="AA8" s="111" t="s">
        <v>22</v>
      </c>
      <c r="AB8" t="s">
        <v>96</v>
      </c>
      <c r="AC8" t="s">
        <v>97</v>
      </c>
      <c r="AD8" t="s">
        <v>98</v>
      </c>
      <c r="AE8" t="s">
        <v>99</v>
      </c>
      <c r="AF8" s="31">
        <v>0</v>
      </c>
      <c r="AG8" s="31">
        <v>19.519266869999999</v>
      </c>
      <c r="AH8" s="31">
        <v>0.91254699130000005</v>
      </c>
      <c r="AI8" s="31">
        <v>5.0943892999999997E-2</v>
      </c>
      <c r="AJ8" s="262">
        <v>20.4827577543</v>
      </c>
    </row>
    <row r="9" spans="1:36" x14ac:dyDescent="0.25">
      <c r="A9" s="4"/>
      <c r="B9" s="4"/>
      <c r="C9" s="232" t="s">
        <v>23</v>
      </c>
      <c r="D9" s="226" t="s">
        <v>100</v>
      </c>
      <c r="E9" s="226" t="s">
        <v>101</v>
      </c>
      <c r="F9" s="226" t="s">
        <v>102</v>
      </c>
      <c r="G9" s="226" t="s">
        <v>103</v>
      </c>
      <c r="H9" s="10">
        <f>VLOOKUP(D9,result!$A$2:$AY$268,'primary energy'!F5,FALSE)</f>
        <v>0.2409542982</v>
      </c>
      <c r="I9" s="10">
        <f>VLOOKUP(E9,result!$A$2:$AY$268,'primary energy'!F5,FALSE)</f>
        <v>6.8813549050000002</v>
      </c>
      <c r="J9" s="10">
        <f>VLOOKUP(F9,result!$A$2:$AY$268,'primary energy'!F5,FALSE)</f>
        <v>12.13407999</v>
      </c>
      <c r="K9" s="10">
        <f>VLOOKUP(G9,result!$A$2:$AY$268,'primary energy'!F5,FALSE)</f>
        <v>14.22698537</v>
      </c>
      <c r="L9" s="233">
        <f>SUM(H9:K9)</f>
        <v>33.483374563200002</v>
      </c>
      <c r="M9" s="140"/>
      <c r="N9" s="71">
        <f>'[1]Bilan 2015'!$U$46</f>
        <v>3.6764196608413298E-2</v>
      </c>
      <c r="O9" s="70">
        <f>'[1]Bilan 2015'!$U$41+'[1]Bilan 2015'!$U$42+'[1]Bilan 2015'!$U$43</f>
        <v>6.675295411054611</v>
      </c>
      <c r="P9" s="70">
        <f>'[1]Bilan 2015'!$U$13</f>
        <v>13.620367058142639</v>
      </c>
      <c r="Q9" s="70">
        <f>'[1]Bilan 2015'!$U$23+'[1]Bilan 2015'!$U$29+SUM('[1]Bilan 2015'!$U$36:$U$40,'[1]Bilan 2015'!$U$44:$U$45)</f>
        <v>13.832863706323696</v>
      </c>
      <c r="R9" s="256">
        <f>SUM(N9:Q9)</f>
        <v>34.165290372129363</v>
      </c>
      <c r="S9" s="4"/>
      <c r="U9" s="14"/>
      <c r="V9" s="14"/>
      <c r="W9" s="14"/>
      <c r="X9" s="14">
        <f>'[2]FLUX 2015'!$AM$23+'[2]FLUX 2015'!$AM$29+'[2]FLUX 2015'!$AM$35+'[2]FLUX 2015'!$AM$36+'[2]FLUX 2015'!$AM$37</f>
        <v>17.17564873768935</v>
      </c>
      <c r="Y9" s="176"/>
      <c r="AA9" s="112" t="s">
        <v>23</v>
      </c>
      <c r="AB9" t="s">
        <v>100</v>
      </c>
      <c r="AC9" t="s">
        <v>101</v>
      </c>
      <c r="AD9" t="s">
        <v>102</v>
      </c>
      <c r="AE9" t="s">
        <v>103</v>
      </c>
      <c r="AF9" s="10">
        <v>0.24095388249999999</v>
      </c>
      <c r="AG9" s="10">
        <v>6.8813548280000001</v>
      </c>
      <c r="AH9" s="10">
        <v>12.134079740000001</v>
      </c>
      <c r="AI9" s="10">
        <v>14.226985129999999</v>
      </c>
      <c r="AJ9" s="53">
        <v>33.4833735805</v>
      </c>
    </row>
    <row r="10" spans="1:36" x14ac:dyDescent="0.25">
      <c r="A10" s="4"/>
      <c r="B10" s="4"/>
      <c r="C10" s="232" t="s">
        <v>24</v>
      </c>
      <c r="D10" s="226" t="s">
        <v>104</v>
      </c>
      <c r="E10" s="226" t="s">
        <v>105</v>
      </c>
      <c r="F10" s="226" t="s">
        <v>106</v>
      </c>
      <c r="G10" s="226" t="s">
        <v>107</v>
      </c>
      <c r="H10" s="10">
        <f>VLOOKUP(D10,result!$A$2:$AY$268,'primary energy'!F5,FALSE)</f>
        <v>0</v>
      </c>
      <c r="I10" s="10">
        <f>VLOOKUP(E10,result!$A$2:$AY$268,'primary energy'!F5,FALSE)</f>
        <v>4.0580572960000003</v>
      </c>
      <c r="J10" s="10">
        <f>VLOOKUP(F10,result!$A$2:$AY$268,'primary energy'!F5,FALSE)</f>
        <v>12.489349689999999</v>
      </c>
      <c r="K10" s="10">
        <f>VLOOKUP(G10,result!$A$2:$AY$268,'primary energy'!F5,FALSE)</f>
        <v>8.8905183910000005</v>
      </c>
      <c r="L10" s="233">
        <f>SUM(H10:K10)</f>
        <v>25.437925376999999</v>
      </c>
      <c r="M10" s="140"/>
      <c r="N10" s="71">
        <f>'[1]Bilan 2015'!$V$46</f>
        <v>4.3073392295861899E-2</v>
      </c>
      <c r="O10" s="70">
        <f>'[1]Bilan 2015'!$V$41+'[1]Bilan 2015'!$V$42+'[1]Bilan 2015'!$V$43</f>
        <v>3.0154656446401722</v>
      </c>
      <c r="P10" s="70">
        <f>'[1]Bilan 2015'!$V$13</f>
        <v>12.701365476499774</v>
      </c>
      <c r="Q10" s="70">
        <f>'[1]Bilan 2015'!$V$23+'[1]Bilan 2015'!$V$29+SUM('[1]Bilan 2015'!$V$36:$V$40,'[1]Bilan 2015'!$V$44:$V$45)</f>
        <v>8.7461122445901385</v>
      </c>
      <c r="R10" s="256">
        <f>SUM(N10:Q10)</f>
        <v>24.506016758025947</v>
      </c>
      <c r="S10" s="4"/>
      <c r="U10" s="14"/>
      <c r="V10" s="14"/>
      <c r="W10" s="14"/>
      <c r="X10" s="14">
        <f>'[2]FLUX 2015'!$AN$23+'[2]FLUX 2015'!$AN$29+'[2]FLUX 2015'!$AN$35+'[2]FLUX 2015'!$AN$36</f>
        <v>6.2488787420000005</v>
      </c>
      <c r="Y10" s="176"/>
      <c r="AA10" s="112" t="s">
        <v>24</v>
      </c>
      <c r="AB10" t="s">
        <v>104</v>
      </c>
      <c r="AC10" t="s">
        <v>105</v>
      </c>
      <c r="AD10" t="s">
        <v>106</v>
      </c>
      <c r="AE10" t="s">
        <v>107</v>
      </c>
      <c r="AF10" s="10">
        <v>0</v>
      </c>
      <c r="AG10" s="10">
        <v>4.0580572879999997</v>
      </c>
      <c r="AH10" s="10">
        <v>12.48934938</v>
      </c>
      <c r="AI10" s="10">
        <v>8.8905180210000001</v>
      </c>
      <c r="AJ10" s="53">
        <v>25.437924688999999</v>
      </c>
    </row>
    <row r="11" spans="1:36" x14ac:dyDescent="0.25">
      <c r="A11" s="4"/>
      <c r="B11" s="4"/>
      <c r="C11" s="232" t="s">
        <v>25</v>
      </c>
      <c r="D11" s="226"/>
      <c r="E11" s="226"/>
      <c r="F11" s="226"/>
      <c r="G11" s="226"/>
      <c r="H11" s="10">
        <f>SUM(H12:H14)</f>
        <v>5.2159214512999998</v>
      </c>
      <c r="I11" s="10">
        <f>SUM(I12:I14)</f>
        <v>19.543927449999998</v>
      </c>
      <c r="J11" s="10">
        <f>SUM(J12:J14)</f>
        <v>10.933195746199999</v>
      </c>
      <c r="K11" s="10">
        <f>SUM(K12:K14)</f>
        <v>14.009447641</v>
      </c>
      <c r="L11" s="233">
        <f>SUM(H11:K11)</f>
        <v>49.702492288499997</v>
      </c>
      <c r="M11" s="140"/>
      <c r="N11" s="71">
        <f>SUM(N12:N14)</f>
        <v>5.3033405955781801</v>
      </c>
      <c r="O11" s="70">
        <f>SUM(O12:O14)</f>
        <v>19.38860946047782</v>
      </c>
      <c r="P11" s="70">
        <f>SUM(P12:P14)</f>
        <v>10.816069787055145</v>
      </c>
      <c r="Q11" s="70">
        <f>SUM(Q12:Q14)</f>
        <v>13.284086355166886</v>
      </c>
      <c r="R11" s="256">
        <f t="shared" ref="R11:R12" si="4">SUM(N11:Q11)</f>
        <v>48.792106198278027</v>
      </c>
      <c r="S11" s="4"/>
      <c r="U11" s="14"/>
      <c r="V11" s="14"/>
      <c r="W11" s="14"/>
      <c r="X11" s="14">
        <f>SUM(X12:X14)</f>
        <v>12.405440723</v>
      </c>
      <c r="Y11" s="176"/>
      <c r="AA11" s="112" t="s">
        <v>25</v>
      </c>
      <c r="AF11" s="10">
        <v>5.2159221315000002</v>
      </c>
      <c r="AG11" s="10">
        <v>19.543927292000003</v>
      </c>
      <c r="AH11" s="10">
        <v>10.933194969200001</v>
      </c>
      <c r="AI11" s="10">
        <v>14.009447516899998</v>
      </c>
      <c r="AJ11" s="53">
        <v>49.702491909599999</v>
      </c>
    </row>
    <row r="12" spans="1:36" hidden="1" x14ac:dyDescent="0.25">
      <c r="A12" s="4"/>
      <c r="B12" s="4"/>
      <c r="C12" s="236" t="s">
        <v>26</v>
      </c>
      <c r="D12" s="226" t="s">
        <v>108</v>
      </c>
      <c r="E12" s="226" t="s">
        <v>109</v>
      </c>
      <c r="F12" s="226" t="s">
        <v>110</v>
      </c>
      <c r="G12" s="226" t="s">
        <v>111</v>
      </c>
      <c r="H12" s="31">
        <f>VLOOKUP(D12,result!$A$2:$AY$268,'primary energy'!F5,FALSE)</f>
        <v>4.3660753750000003</v>
      </c>
      <c r="I12" s="31">
        <f>VLOOKUP(E12,result!$A$2:$AY$268,'primary energy'!F5,FALSE)</f>
        <v>15.52529964</v>
      </c>
      <c r="J12" s="31">
        <f>VLOOKUP(F12,result!$A$2:$AY$268,'primary energy'!F5,FALSE)</f>
        <v>10.63552273</v>
      </c>
      <c r="K12" s="31">
        <f>VLOOKUP(G12,result!$A$2:$AY$268,'primary energy'!F5,FALSE)</f>
        <v>12.00709125</v>
      </c>
      <c r="L12" s="235">
        <f t="shared" si="1"/>
        <v>42.533988995000001</v>
      </c>
      <c r="M12" s="140"/>
      <c r="N12" s="253">
        <f>'[1]Bilan 2015'!$T$46</f>
        <v>1.0493092649428299</v>
      </c>
      <c r="O12" s="72">
        <f>'[1]Bilan 2015'!$T$41+'[1]Bilan 2015'!$T$42+'[1]Bilan 2015'!$T$43</f>
        <v>2.3566094604778205</v>
      </c>
      <c r="P12" s="72">
        <f>'[1]Bilan 2015'!$T$13</f>
        <v>10.069552160227975</v>
      </c>
      <c r="Q12" s="72">
        <f>'[1]Bilan 2015'!$T$23+'[1]Bilan 2015'!$T$29+SUM('[1]Bilan 2015'!$T$36:$T$40,'[1]Bilan 2015'!$T$44:$T$45)</f>
        <v>12.710924861684086</v>
      </c>
      <c r="R12" s="235">
        <f t="shared" si="4"/>
        <v>26.18639574733271</v>
      </c>
      <c r="S12" s="4"/>
      <c r="U12" s="31"/>
      <c r="V12" s="31"/>
      <c r="W12" s="31"/>
      <c r="X12" s="31">
        <f>'[2]FLUX 2015'!$AL$23+'[2]FLUX 2015'!$AL$29</f>
        <v>11.421562532999999</v>
      </c>
      <c r="Y12" s="54"/>
      <c r="AA12" s="111" t="s">
        <v>26</v>
      </c>
      <c r="AB12" t="s">
        <v>108</v>
      </c>
      <c r="AC12" t="s">
        <v>109</v>
      </c>
      <c r="AD12" t="s">
        <v>110</v>
      </c>
      <c r="AE12" t="s">
        <v>111</v>
      </c>
      <c r="AF12" s="31">
        <v>4.3660760270000001</v>
      </c>
      <c r="AG12" s="31">
        <v>15.52529949</v>
      </c>
      <c r="AH12" s="31">
        <v>10.63552196</v>
      </c>
      <c r="AI12" s="31">
        <v>12.007091129999999</v>
      </c>
      <c r="AJ12" s="54">
        <v>42.533988606999998</v>
      </c>
    </row>
    <row r="13" spans="1:36" hidden="1" x14ac:dyDescent="0.25">
      <c r="A13" s="4"/>
      <c r="B13" s="4"/>
      <c r="C13" s="236" t="s">
        <v>335</v>
      </c>
      <c r="D13" s="226" t="s">
        <v>336</v>
      </c>
      <c r="E13" s="226" t="s">
        <v>337</v>
      </c>
      <c r="F13" s="226" t="s">
        <v>338</v>
      </c>
      <c r="G13" s="226" t="s">
        <v>339</v>
      </c>
      <c r="H13" s="31">
        <f>VLOOKUP(D13,result!$A$2:$AY$268,'primary energy'!F5,FALSE)</f>
        <v>0.84984607629999998</v>
      </c>
      <c r="I13" s="31">
        <f>VLOOKUP(E13,result!$A$2:$AY$268,'primary energy'!F5,FALSE)</f>
        <v>1.77916999</v>
      </c>
      <c r="J13" s="31">
        <f>VLOOKUP(F13,result!$A$2:$AY$268,'primary energy'!F5,FALSE)</f>
        <v>0</v>
      </c>
      <c r="K13" s="31">
        <f>VLOOKUP(G13,result!$A$2:$AY$268,'primary energy'!F5,FALSE)</f>
        <v>1.651710907</v>
      </c>
      <c r="L13" s="235">
        <f t="shared" ref="L13" si="5">SUM(H13:K13)</f>
        <v>4.2807269733000002</v>
      </c>
      <c r="M13" s="140"/>
      <c r="N13" s="54">
        <f>'[1]Bilan 2015'!$E$51</f>
        <v>4.2518176113648529</v>
      </c>
      <c r="O13" s="31">
        <f>'[1]Bilan 2015'!$E$53</f>
        <v>13.661</v>
      </c>
      <c r="P13" s="31">
        <v>0</v>
      </c>
      <c r="Q13" s="31">
        <f>'[1]Bilan 2015'!$S$23+'[1]Bilan 2015'!$S$29+SUM('[1]Bilan 2015'!$S$36:$S$40,'[1]Bilan 2015'!$S$44:$S$45)</f>
        <v>0.36631944933048977</v>
      </c>
      <c r="R13" s="235">
        <f>SUM(N13:Q13)</f>
        <v>18.279137060695341</v>
      </c>
      <c r="S13" s="4"/>
      <c r="U13" s="31"/>
      <c r="V13" s="31"/>
      <c r="W13" s="31"/>
      <c r="X13" s="31">
        <f>+'[2]FLUX 2015'!$AL$35+'[2]FLUX 2015'!$K$43</f>
        <v>0.54641690200000004</v>
      </c>
      <c r="Y13" s="54"/>
      <c r="AA13" s="111" t="s">
        <v>335</v>
      </c>
      <c r="AB13" t="s">
        <v>336</v>
      </c>
      <c r="AC13" t="s">
        <v>337</v>
      </c>
      <c r="AD13" t="s">
        <v>338</v>
      </c>
      <c r="AE13" t="s">
        <v>339</v>
      </c>
      <c r="AF13" s="31">
        <v>0.84984610449999998</v>
      </c>
      <c r="AG13" s="31">
        <v>1.779169988</v>
      </c>
      <c r="AH13" s="31">
        <v>0</v>
      </c>
      <c r="AI13" s="31">
        <v>1.6517109029999999</v>
      </c>
      <c r="AJ13" s="54">
        <v>4.2807269955000002</v>
      </c>
    </row>
    <row r="14" spans="1:36" x14ac:dyDescent="0.25">
      <c r="A14" s="4"/>
      <c r="B14" s="4"/>
      <c r="C14" s="236" t="s">
        <v>27</v>
      </c>
      <c r="D14" s="226" t="s">
        <v>112</v>
      </c>
      <c r="E14" s="226" t="s">
        <v>113</v>
      </c>
      <c r="F14" s="226" t="s">
        <v>114</v>
      </c>
      <c r="G14" s="226" t="s">
        <v>115</v>
      </c>
      <c r="H14" s="31">
        <f>VLOOKUP(D14,result!$A$2:$AY$268,'primary energy'!F5,FALSE)</f>
        <v>0</v>
      </c>
      <c r="I14" s="31">
        <f>VLOOKUP(E14,result!$A$2:$AY$268,'primary energy'!F5,FALSE)</f>
        <v>2.2394578200000002</v>
      </c>
      <c r="J14" s="31">
        <f>VLOOKUP(F14,result!$A$2:$AY$268,'primary energy'!F5,FALSE)</f>
        <v>0.29767301619999997</v>
      </c>
      <c r="K14" s="31">
        <f>VLOOKUP(G14,result!$A$2:$AY$268,'primary energy'!F5,FALSE)</f>
        <v>0.35064548400000001</v>
      </c>
      <c r="L14" s="235">
        <f t="shared" si="1"/>
        <v>2.8877763202000004</v>
      </c>
      <c r="M14" s="140"/>
      <c r="N14" s="253">
        <f>'[1]Bilan 2015'!$S$46</f>
        <v>2.2137192704974398E-3</v>
      </c>
      <c r="O14" s="72">
        <f>'[1]Bilan 2015'!$S$41+'[1]Bilan 2015'!$S$42+'[1]Bilan 2015'!$S$43</f>
        <v>3.371</v>
      </c>
      <c r="P14" s="72">
        <f>'[1]Bilan 2015'!$S$13</f>
        <v>0.74651762682717115</v>
      </c>
      <c r="Q14" s="72">
        <f>'[1]Bilan 2015'!$S$23+'[1]Bilan 2015'!$S$29+'[1]Bilan 2015'!$S$45</f>
        <v>0.20684204415231075</v>
      </c>
      <c r="R14" s="235">
        <f t="shared" ref="R14" si="6">SUM(N14:Q14)</f>
        <v>4.3265733902499797</v>
      </c>
      <c r="S14" s="4"/>
      <c r="U14" s="31"/>
      <c r="V14" s="31"/>
      <c r="W14" s="31"/>
      <c r="X14" s="31">
        <f>'[2]FLUX 2015'!$AK$23+'[2]FLUX 2015'!$AK$29+'[2]FLUX 2015'!$AK$35</f>
        <v>0.43746128800000006</v>
      </c>
      <c r="Y14" s="54"/>
      <c r="AA14" s="111" t="s">
        <v>27</v>
      </c>
      <c r="AB14" t="s">
        <v>112</v>
      </c>
      <c r="AC14" t="s">
        <v>113</v>
      </c>
      <c r="AD14" t="s">
        <v>114</v>
      </c>
      <c r="AE14" t="s">
        <v>115</v>
      </c>
      <c r="AF14" s="31">
        <v>0</v>
      </c>
      <c r="AG14" s="31">
        <v>2.2394578140000001</v>
      </c>
      <c r="AH14" s="31">
        <v>0.2976730092</v>
      </c>
      <c r="AI14" s="31">
        <v>0.3506454839</v>
      </c>
      <c r="AJ14" s="54">
        <v>2.8877763071000002</v>
      </c>
    </row>
    <row r="15" spans="1:36" x14ac:dyDescent="0.25">
      <c r="A15" s="4"/>
      <c r="B15" s="4"/>
      <c r="C15" s="55" t="s">
        <v>28</v>
      </c>
      <c r="D15" s="13"/>
      <c r="E15" s="13"/>
      <c r="F15" s="13"/>
      <c r="G15" s="13"/>
      <c r="H15" s="12">
        <f>SUM(H6,H9:H11)</f>
        <v>5.4568757495</v>
      </c>
      <c r="I15" s="12">
        <f>SUM(I6,I9:I11)</f>
        <v>75.200919271000004</v>
      </c>
      <c r="J15" s="12">
        <f>SUM(J6,J9:J11)</f>
        <v>36.480072037399999</v>
      </c>
      <c r="K15" s="12">
        <f>SUM(K6,K9:K11)</f>
        <v>37.177920599486299</v>
      </c>
      <c r="L15" s="237">
        <f t="shared" si="1"/>
        <v>154.31578765738629</v>
      </c>
      <c r="M15" s="140"/>
      <c r="N15" s="89">
        <f>N6+N9+N10+N11</f>
        <v>5.3831781844824551</v>
      </c>
      <c r="O15" s="73">
        <f>O6+O9+O10+O11</f>
        <v>71.834525937974462</v>
      </c>
      <c r="P15" s="73">
        <f>P6+P9+P10+P11</f>
        <v>38.082514273546224</v>
      </c>
      <c r="Q15" s="73">
        <f>Q6+Q9+Q10+Q11</f>
        <v>35.929277732175791</v>
      </c>
      <c r="R15" s="257">
        <f>SUM(N15:Q15)</f>
        <v>151.22949612817894</v>
      </c>
      <c r="S15" s="140"/>
      <c r="U15" s="15"/>
      <c r="V15" s="15"/>
      <c r="W15" s="15"/>
      <c r="X15" s="15">
        <f>SUM(X6,X9:X11)</f>
        <v>38.826252644689347</v>
      </c>
      <c r="Y15" s="177"/>
      <c r="AA15" s="12" t="s">
        <v>28</v>
      </c>
      <c r="AF15" s="12">
        <v>5.4568760140000006</v>
      </c>
      <c r="AG15" s="12">
        <v>75.200918647999998</v>
      </c>
      <c r="AH15" s="12">
        <v>36.4800706694</v>
      </c>
      <c r="AI15" s="12">
        <v>37.177919864686999</v>
      </c>
      <c r="AJ15" s="55">
        <v>154.31578519608701</v>
      </c>
    </row>
    <row r="16" spans="1:36" s="4" customFormat="1" x14ac:dyDescent="0.25">
      <c r="B16" s="227"/>
      <c r="H16" s="140"/>
      <c r="I16" s="140"/>
      <c r="J16" s="140"/>
      <c r="K16" s="140"/>
      <c r="L16" s="140"/>
      <c r="M16" s="140"/>
      <c r="N16" s="243">
        <f>N15-'[1]Bilan 2015'!$G$46</f>
        <v>-0.23569299589474202</v>
      </c>
      <c r="O16" s="243">
        <f>O15-SUM('[1]Bilan 2015'!$S$41:$W$43,'[1]Bilan 2015'!$E$53)</f>
        <v>0</v>
      </c>
      <c r="P16" s="243">
        <f>P15-'[1]Bilan 2015'!$R$13</f>
        <v>0</v>
      </c>
      <c r="Q16" s="244">
        <f>Q15-SUM('[1]Bilan 2015'!$R$23,'[1]Bilan 2015'!$R$29,'[1]Bilan 2015'!$S$36:$W$40,'[1]Bilan 2015'!$S$45:$W$45)</f>
        <v>0.15582456063266648</v>
      </c>
      <c r="R16" s="140"/>
      <c r="U16" s="249"/>
      <c r="V16" s="249"/>
      <c r="W16" s="249"/>
      <c r="X16" s="249"/>
      <c r="Y16" s="140"/>
      <c r="AF16" s="140"/>
      <c r="AG16" s="140"/>
      <c r="AH16" s="140"/>
      <c r="AI16" s="140"/>
      <c r="AJ16" s="140"/>
    </row>
    <row r="17" spans="1:36" s="4" customFormat="1" x14ac:dyDescent="0.25">
      <c r="B17" s="228"/>
      <c r="C17" s="228"/>
      <c r="D17" s="228"/>
      <c r="E17" s="228"/>
      <c r="F17" s="228"/>
      <c r="G17" s="228"/>
      <c r="H17" s="245"/>
      <c r="I17" s="245"/>
      <c r="J17" s="245"/>
      <c r="K17" s="245"/>
      <c r="L17" s="245"/>
      <c r="M17" s="245"/>
      <c r="N17" s="246"/>
      <c r="O17" s="246"/>
      <c r="P17" s="246"/>
      <c r="Q17" s="246"/>
      <c r="R17" s="140"/>
      <c r="U17" s="246"/>
      <c r="V17" s="246"/>
      <c r="W17" s="246"/>
      <c r="X17" s="246"/>
      <c r="Y17" s="140"/>
      <c r="AA17" s="228"/>
      <c r="AB17" s="228"/>
      <c r="AC17" s="228"/>
      <c r="AD17" s="228"/>
      <c r="AE17" s="228"/>
      <c r="AF17" s="245"/>
      <c r="AG17" s="245"/>
      <c r="AH17" s="245"/>
      <c r="AI17" s="245"/>
      <c r="AJ17" s="245"/>
    </row>
    <row r="18" spans="1:36" s="4" customFormat="1" x14ac:dyDescent="0.25">
      <c r="I18" s="140"/>
      <c r="J18" s="140"/>
      <c r="K18" s="140"/>
      <c r="AG18" s="140"/>
      <c r="AH18" s="140"/>
      <c r="AI18" s="140"/>
    </row>
    <row r="19" spans="1:36" ht="31.5" x14ac:dyDescent="0.35">
      <c r="A19" s="4"/>
      <c r="B19" s="4"/>
      <c r="C19" s="229">
        <v>2020</v>
      </c>
      <c r="D19" s="230"/>
      <c r="E19" s="230"/>
      <c r="F19" s="230"/>
      <c r="G19" s="230"/>
      <c r="H19" s="175" t="s">
        <v>43</v>
      </c>
      <c r="I19" s="175" t="s">
        <v>333</v>
      </c>
      <c r="J19" s="175" t="s">
        <v>45</v>
      </c>
      <c r="K19" s="175" t="s">
        <v>334</v>
      </c>
      <c r="L19" s="231" t="s">
        <v>2</v>
      </c>
      <c r="M19" s="4"/>
      <c r="N19" s="255" t="s">
        <v>43</v>
      </c>
      <c r="O19" s="175" t="s">
        <v>333</v>
      </c>
      <c r="P19" s="175" t="s">
        <v>45</v>
      </c>
      <c r="Q19" s="175" t="s">
        <v>334</v>
      </c>
      <c r="R19" s="231" t="s">
        <v>2</v>
      </c>
      <c r="S19" s="4"/>
      <c r="U19" s="175" t="s">
        <v>43</v>
      </c>
      <c r="V19" s="175" t="s">
        <v>333</v>
      </c>
      <c r="W19" s="175" t="s">
        <v>45</v>
      </c>
      <c r="X19" s="175" t="s">
        <v>334</v>
      </c>
      <c r="Y19" s="52" t="s">
        <v>2</v>
      </c>
      <c r="AA19" s="113">
        <v>2020</v>
      </c>
      <c r="AF19" s="175" t="s">
        <v>43</v>
      </c>
      <c r="AG19" s="175" t="s">
        <v>333</v>
      </c>
      <c r="AH19" s="175" t="s">
        <v>45</v>
      </c>
      <c r="AI19" s="175" t="s">
        <v>334</v>
      </c>
      <c r="AJ19" s="52" t="s">
        <v>2</v>
      </c>
    </row>
    <row r="20" spans="1:36" x14ac:dyDescent="0.25">
      <c r="A20" s="4"/>
      <c r="B20" s="4"/>
      <c r="C20" s="232" t="s">
        <v>20</v>
      </c>
      <c r="D20" s="226"/>
      <c r="E20" s="226"/>
      <c r="F20" s="226"/>
      <c r="G20" s="226"/>
      <c r="H20" s="10">
        <f>SUM(H21:H22)</f>
        <v>0</v>
      </c>
      <c r="I20" s="10">
        <f>SUM(I21:I22)</f>
        <v>40.003208459999996</v>
      </c>
      <c r="J20" s="10">
        <f>SUM(J21:J22)</f>
        <v>1.4388710588</v>
      </c>
      <c r="K20" s="10">
        <f>SUM(K21:K22)</f>
        <v>0.41736764572930002</v>
      </c>
      <c r="L20" s="233">
        <f>SUM(H20:K20)</f>
        <v>41.859447164529293</v>
      </c>
      <c r="M20" s="4"/>
      <c r="N20" s="71">
        <f>'[1]Bilan 2020'!$W$46</f>
        <v>0</v>
      </c>
      <c r="O20" s="70">
        <f>'[1]Bilan 2020'!$W$41+'[1]Bilan 2020'!$W$42+'[1]Bilan 2020'!$W$43</f>
        <v>41.446159529491261</v>
      </c>
      <c r="P20" s="215">
        <f>'[1]Bilan 2020'!$W$13</f>
        <v>1.2661303855523829</v>
      </c>
      <c r="Q20" s="70">
        <f>'[1]Bilan 2020'!$W$23+'[1]Bilan 2020'!$W$29+'[1]Bilan 2020'!$W$45</f>
        <v>0.17718839974083389</v>
      </c>
      <c r="R20" s="256">
        <f t="shared" ref="R20" si="7">SUM(N20:Q20)</f>
        <v>42.889478314784476</v>
      </c>
      <c r="S20" s="4"/>
      <c r="U20" s="70">
        <v>0</v>
      </c>
      <c r="V20" s="70">
        <f>'[3]Bilan 2020'!$W$42+'[3]Bilan 2020'!$W$41</f>
        <v>41.446159529491261</v>
      </c>
      <c r="W20" s="215">
        <f>'[3]Bilan 2020'!$W$13</f>
        <v>1.2661303855523829</v>
      </c>
      <c r="X20" s="70">
        <f>'[4]Bilan 2020'!$W$23+'[4]Bilan 2020'!$W$29+'[4]Bilan 2020'!$W$45</f>
        <v>0.17718839974083389</v>
      </c>
      <c r="Y20" s="71">
        <f t="shared" ref="Y20" si="8">SUM(U20:X20)</f>
        <v>42.889478314784476</v>
      </c>
      <c r="AA20" s="112" t="s">
        <v>20</v>
      </c>
      <c r="AF20" s="10">
        <v>0</v>
      </c>
      <c r="AG20" s="10">
        <v>39.85524985</v>
      </c>
      <c r="AH20" s="10">
        <v>1.4322758446999999</v>
      </c>
      <c r="AI20" s="10">
        <v>0.41368081367859999</v>
      </c>
      <c r="AJ20" s="53">
        <v>41.701206508378604</v>
      </c>
    </row>
    <row r="21" spans="1:36" x14ac:dyDescent="0.25">
      <c r="A21" s="4"/>
      <c r="B21" s="4"/>
      <c r="C21" s="234" t="s">
        <v>21</v>
      </c>
      <c r="D21" s="226" t="s">
        <v>92</v>
      </c>
      <c r="E21" s="226" t="s">
        <v>93</v>
      </c>
      <c r="F21" s="226" t="s">
        <v>94</v>
      </c>
      <c r="G21" s="226" t="s">
        <v>95</v>
      </c>
      <c r="H21" s="31">
        <f>VLOOKUP(D21,result!$A$2:$AY$268,'primary energy'!I5,FALSE)</f>
        <v>0</v>
      </c>
      <c r="I21" s="127">
        <f>VLOOKUP(E21,result!$A$2:$AY$268,'primary energy'!I5,FALSE)</f>
        <v>23.05712059</v>
      </c>
      <c r="J21" s="127">
        <f>VLOOKUP(F21,result!$A$2:$AY$268,'primary energy'!I5,FALSE)</f>
        <v>4.2807611799999999E-2</v>
      </c>
      <c r="K21" s="31">
        <f>VLOOKUP(G51,result!$A$2:$AY$268,'primary energy'!I5,FALSE)</f>
        <v>4.2500029299999997E-5</v>
      </c>
      <c r="L21" s="260">
        <f t="shared" ref="L21:L22" si="9">SUM(H21:K21)</f>
        <v>23.099970701829299</v>
      </c>
      <c r="M21" s="4"/>
      <c r="N21" s="253">
        <v>0</v>
      </c>
      <c r="O21" s="127">
        <f>'[1]Format demande MedPro_2015'!$C$314+'[1]Format demande MedPro_2020'!$C$315+'[1]Format demande MedPro_2020'!$C$316+'[1]Format demande MedPro_2020'!$C$338</f>
        <v>22.041081590869624</v>
      </c>
      <c r="P21" s="127">
        <f>'[1]Format demande MedPro_2020'!$C$339+'[1]Format demande MedPro_2020'!$C$319</f>
        <v>0.12968407458156284</v>
      </c>
      <c r="Q21" s="31">
        <f>'[1]Format demande MedPro_2020'!$C$317+'[1]Format demande MedPro_2020'!$C$318</f>
        <v>0</v>
      </c>
      <c r="R21" s="260">
        <f>SUM(N21:Q21)</f>
        <v>22.170765665451185</v>
      </c>
      <c r="S21" s="4"/>
      <c r="U21" s="72">
        <v>0</v>
      </c>
      <c r="V21" s="31">
        <f>'[3]Format demande MedPro_2020'!$C$314+'[3]Format demande MedPro_2020'!$C$315+'[3]Format demande MedPro_2020'!$C$316+'[3]Format demande MedPro_2020'!$C$338</f>
        <v>23.065413899755995</v>
      </c>
      <c r="W21" s="109">
        <f>'[3]Format demande MedPro_2020'!$C$319+'[3]Format demande MedPro_2020'!$C$339</f>
        <v>0.12968407458156284</v>
      </c>
      <c r="X21" s="31">
        <f>'[4]Format demande MedPro_2020'!$C$317+'[4]Format demande MedPro_2020'!$C$318</f>
        <v>0</v>
      </c>
      <c r="Y21" s="54">
        <f>SUM(U21:X21)</f>
        <v>23.195097974337557</v>
      </c>
      <c r="AA21" s="110" t="s">
        <v>21</v>
      </c>
      <c r="AB21" t="s">
        <v>92</v>
      </c>
      <c r="AC21" t="s">
        <v>93</v>
      </c>
      <c r="AD21" t="s">
        <v>94</v>
      </c>
      <c r="AE21" t="s">
        <v>95</v>
      </c>
      <c r="AF21" s="31">
        <v>0</v>
      </c>
      <c r="AG21" s="31">
        <v>23.05945122</v>
      </c>
      <c r="AH21" s="31">
        <v>4.2808461700000001E-2</v>
      </c>
      <c r="AI21" s="31">
        <v>4.2502778599999998E-5</v>
      </c>
      <c r="AJ21" s="54">
        <v>23.102302184478603</v>
      </c>
    </row>
    <row r="22" spans="1:36" x14ac:dyDescent="0.25">
      <c r="A22" s="4"/>
      <c r="B22" s="4"/>
      <c r="C22" s="236" t="s">
        <v>22</v>
      </c>
      <c r="D22" s="226" t="s">
        <v>96</v>
      </c>
      <c r="E22" s="226" t="s">
        <v>97</v>
      </c>
      <c r="F22" s="226" t="s">
        <v>98</v>
      </c>
      <c r="G22" s="226" t="s">
        <v>99</v>
      </c>
      <c r="H22" s="31">
        <f>VLOOKUP(D22,result!$A$2:$AY$268,'primary energy'!I5,FALSE)</f>
        <v>0</v>
      </c>
      <c r="I22" s="31">
        <f>VLOOKUP(E22,result!$A$2:$AY$268,'primary energy'!I5,FALSE)</f>
        <v>16.946087869999999</v>
      </c>
      <c r="J22" s="31">
        <f>VLOOKUP(F22,result!$A$2:$AY$268,'primary energy'!I5,FALSE)</f>
        <v>1.396063447</v>
      </c>
      <c r="K22" s="31">
        <f>VLOOKUP(G22,result!$A$2:$AY$268,'primary energy'!I5,FALSE)</f>
        <v>0.41732514570000001</v>
      </c>
      <c r="L22" s="261">
        <f t="shared" si="9"/>
        <v>18.7594764627</v>
      </c>
      <c r="M22" s="4"/>
      <c r="N22" s="253">
        <v>0</v>
      </c>
      <c r="O22" s="31">
        <f>O20-O21</f>
        <v>19.405077938621638</v>
      </c>
      <c r="P22" s="109">
        <f t="shared" ref="P22:Q22" si="10">P20-P21</f>
        <v>1.1364463109708201</v>
      </c>
      <c r="Q22" s="31">
        <f t="shared" si="10"/>
        <v>0.17718839974083389</v>
      </c>
      <c r="R22" s="235">
        <f t="shared" ref="R22" si="11">SUM(N22:Q22)</f>
        <v>20.718712649333291</v>
      </c>
      <c r="S22" s="140"/>
      <c r="U22" s="72">
        <v>0</v>
      </c>
      <c r="V22" s="31">
        <f>V20-V21</f>
        <v>18.380745629735266</v>
      </c>
      <c r="W22" s="109">
        <f t="shared" ref="W22:X22" si="12">W20-W21</f>
        <v>1.1364463109708201</v>
      </c>
      <c r="X22" s="31">
        <f t="shared" si="12"/>
        <v>0.17718839974083389</v>
      </c>
      <c r="Y22" s="54">
        <f t="shared" ref="Y22" si="13">SUM(U22:X22)</f>
        <v>19.694380340446919</v>
      </c>
      <c r="AA22" s="111" t="s">
        <v>22</v>
      </c>
      <c r="AB22" t="s">
        <v>96</v>
      </c>
      <c r="AC22" t="s">
        <v>97</v>
      </c>
      <c r="AD22" t="s">
        <v>98</v>
      </c>
      <c r="AE22" t="s">
        <v>99</v>
      </c>
      <c r="AF22" s="31">
        <v>0</v>
      </c>
      <c r="AG22" s="31">
        <v>16.79579863</v>
      </c>
      <c r="AH22" s="31">
        <v>1.3894673829999999</v>
      </c>
      <c r="AI22" s="31">
        <v>0.41363831089999997</v>
      </c>
      <c r="AJ22" s="212">
        <v>18.598904323900001</v>
      </c>
    </row>
    <row r="23" spans="1:36" x14ac:dyDescent="0.25">
      <c r="A23" s="4"/>
      <c r="B23" s="4"/>
      <c r="C23" s="232" t="s">
        <v>23</v>
      </c>
      <c r="D23" s="226" t="s">
        <v>100</v>
      </c>
      <c r="E23" s="226" t="s">
        <v>101</v>
      </c>
      <c r="F23" s="226" t="s">
        <v>102</v>
      </c>
      <c r="G23" s="226" t="s">
        <v>103</v>
      </c>
      <c r="H23" s="10">
        <f>VLOOKUP(D23,result!$A$2:$AY$268,'primary energy'!I5,FALSE)</f>
        <v>0.19681735920000001</v>
      </c>
      <c r="I23" s="10">
        <f>VLOOKUP(E23,result!$A$2:$AY$268,'primary energy'!I5,FALSE)</f>
        <v>5.7873474040000001</v>
      </c>
      <c r="J23" s="10">
        <f>VLOOKUP(F23,result!$A$2:$AY$268,'primary energy'!I5,FALSE)</f>
        <v>11.977502210000001</v>
      </c>
      <c r="K23" s="10">
        <f>VLOOKUP(G23,result!$A$2:$AY$268,'primary energy'!I5,FALSE)</f>
        <v>13.92789468</v>
      </c>
      <c r="L23" s="233">
        <f>SUM(H23:K23)</f>
        <v>31.889561653199998</v>
      </c>
      <c r="M23" s="4"/>
      <c r="N23" s="71">
        <f>'[1]Bilan 2020'!$U$46</f>
        <v>0</v>
      </c>
      <c r="O23" s="70">
        <f>'[1]Bilan 2020'!$U$41+'[1]Bilan 2020'!$U$42+'[1]Bilan 2020'!$U$43</f>
        <v>5.666777520480518</v>
      </c>
      <c r="P23" s="70">
        <f>'[1]Bilan 2020'!$U$13</f>
        <v>13.00983683571549</v>
      </c>
      <c r="Q23" s="70">
        <f>'[1]Bilan 2020'!$U$23+'[1]Bilan 2020'!$U$29+SUM('[1]Bilan 2020'!$U$36:$U$40,'[1]Bilan 2020'!$U$44:$U$45)</f>
        <v>13.549119288249026</v>
      </c>
      <c r="R23" s="256">
        <f>SUM(N23:Q23)</f>
        <v>32.225733644445036</v>
      </c>
      <c r="S23" s="4"/>
      <c r="U23" s="70">
        <f>'[5]FLUX 2020'!$AM$44</f>
        <v>0</v>
      </c>
      <c r="V23" s="70">
        <f>'[3]Bilan 2020'!$U$43</f>
        <v>5.666777520480518</v>
      </c>
      <c r="W23" s="70">
        <f>'[3]Bilan 2020'!$U$13</f>
        <v>13.00983683571549</v>
      </c>
      <c r="X23" s="70">
        <f>'[4]Bilan 2020'!$U$23+'[4]Bilan 2020'!$U$29+'[4]Bilan 2020'!$U$45+'[4]Bilan 2020'!$U$38+'[4]Bilan 2020'!$U$39</f>
        <v>13.083482608402566</v>
      </c>
      <c r="Y23" s="71">
        <f>SUM(U23:X23)</f>
        <v>31.760096964598574</v>
      </c>
      <c r="AA23" s="112" t="s">
        <v>23</v>
      </c>
      <c r="AB23" t="s">
        <v>100</v>
      </c>
      <c r="AC23" t="s">
        <v>101</v>
      </c>
      <c r="AD23" t="s">
        <v>102</v>
      </c>
      <c r="AE23" t="s">
        <v>103</v>
      </c>
      <c r="AF23" s="10">
        <v>0.19681863969999999</v>
      </c>
      <c r="AG23" s="10">
        <v>5.7872998640000004</v>
      </c>
      <c r="AH23" s="10">
        <v>11.97733373</v>
      </c>
      <c r="AI23" s="10">
        <v>13.928708970000001</v>
      </c>
      <c r="AJ23" s="53">
        <v>31.890161203700004</v>
      </c>
    </row>
    <row r="24" spans="1:36" x14ac:dyDescent="0.25">
      <c r="A24" s="4"/>
      <c r="B24" s="4"/>
      <c r="C24" s="232" t="s">
        <v>24</v>
      </c>
      <c r="D24" s="226" t="s">
        <v>104</v>
      </c>
      <c r="E24" s="226" t="s">
        <v>105</v>
      </c>
      <c r="F24" s="226" t="s">
        <v>106</v>
      </c>
      <c r="G24" s="226" t="s">
        <v>107</v>
      </c>
      <c r="H24" s="10">
        <f>VLOOKUP(D24,result!$A$2:$AY$268,'primary energy'!I5,FALSE)</f>
        <v>0</v>
      </c>
      <c r="I24" s="10">
        <f>VLOOKUP(E24,result!$A$2:$AY$268,'primary energy'!I5,FALSE)</f>
        <v>2.669835607</v>
      </c>
      <c r="J24" s="10">
        <f>VLOOKUP(F24,result!$A$2:$AY$268,'primary energy'!I5,FALSE)</f>
        <v>13.16788929</v>
      </c>
      <c r="K24" s="10">
        <f>VLOOKUP(G24,result!$A$2:$AY$268,'primary energy'!I5,FALSE)</f>
        <v>7.5793154009999997</v>
      </c>
      <c r="L24" s="233">
        <f t="shared" ref="L24:L28" si="14">SUM(H24:K24)</f>
        <v>23.417040298</v>
      </c>
      <c r="M24" s="4"/>
      <c r="N24" s="71">
        <f>'[1]Bilan 2020'!$V$46</f>
        <v>0</v>
      </c>
      <c r="O24" s="70">
        <f>'[1]Bilan 2020'!$V$41+'[1]Bilan 2020'!$V$42+'[1]Bilan 2020'!$V$43</f>
        <v>1.9715966805851073</v>
      </c>
      <c r="P24" s="70">
        <f>'[1]Bilan 2020'!$V$13</f>
        <v>13.031439326384481</v>
      </c>
      <c r="Q24" s="70">
        <f>'[1]Bilan 2020'!$V$23+'[1]Bilan 2020'!$V$29+SUM('[1]Bilan 2020'!$V$36:$V$40,'[1]Bilan 2020'!$V$44:$V$45)</f>
        <v>8.3038891741107275</v>
      </c>
      <c r="R24" s="256">
        <f>SUM(N24:Q24)</f>
        <v>23.306925181080317</v>
      </c>
      <c r="S24" s="4"/>
      <c r="U24" s="70">
        <v>0</v>
      </c>
      <c r="V24" s="70">
        <f>'[3]Bilan 2020'!$V$43</f>
        <v>1.9715966805851073</v>
      </c>
      <c r="W24" s="70">
        <f>'[3]Bilan 2020'!$V$13</f>
        <v>13.031439326384481</v>
      </c>
      <c r="X24" s="70">
        <f>'[4]Bilan 2020'!$V$23+'[4]Bilan 2020'!$V$29+'[4]Bilan 2020'!$V$45+'[4]Bilan 2050'!$V$38+'[4]Bilan 2050'!$V$39+'[4]Bilan 2050'!$V$40</f>
        <v>8.8223633734242579</v>
      </c>
      <c r="Y24" s="71">
        <f>SUM(U24:X24)</f>
        <v>23.825399380393847</v>
      </c>
      <c r="AA24" s="112" t="s">
        <v>24</v>
      </c>
      <c r="AB24" t="s">
        <v>104</v>
      </c>
      <c r="AC24" t="s">
        <v>105</v>
      </c>
      <c r="AD24" t="s">
        <v>106</v>
      </c>
      <c r="AE24" t="s">
        <v>107</v>
      </c>
      <c r="AF24" s="10">
        <v>0</v>
      </c>
      <c r="AG24" s="10">
        <v>2.6699291610000002</v>
      </c>
      <c r="AH24" s="10">
        <v>13.16855895</v>
      </c>
      <c r="AI24" s="10">
        <v>7.5801014000000002</v>
      </c>
      <c r="AJ24" s="53">
        <v>23.418589511</v>
      </c>
    </row>
    <row r="25" spans="1:36" x14ac:dyDescent="0.25">
      <c r="A25" s="4"/>
      <c r="B25" s="4"/>
      <c r="C25" s="232" t="s">
        <v>25</v>
      </c>
      <c r="D25" s="226"/>
      <c r="E25" s="226"/>
      <c r="F25" s="226"/>
      <c r="G25" s="226"/>
      <c r="H25" s="10">
        <f>SUM(H26:H28)</f>
        <v>3.3670673760000001</v>
      </c>
      <c r="I25" s="10">
        <f>SUM(I26:I28)</f>
        <v>16.327175414999999</v>
      </c>
      <c r="J25" s="10">
        <f>SUM(J26:J28)</f>
        <v>11.301417434600001</v>
      </c>
      <c r="K25" s="10">
        <f>SUM(K26:K28)</f>
        <v>14.798832991699999</v>
      </c>
      <c r="L25" s="233">
        <f t="shared" si="14"/>
        <v>45.794493217300001</v>
      </c>
      <c r="M25" s="4"/>
      <c r="N25" s="71">
        <f>SUM(N26:N28)</f>
        <v>3.2863683234402239</v>
      </c>
      <c r="O25" s="70">
        <f>SUM(O26:O28)</f>
        <v>16.614421672213876</v>
      </c>
      <c r="P25" s="70">
        <f>SUM(P26:P28)</f>
        <v>10.849726584219926</v>
      </c>
      <c r="Q25" s="70">
        <f>SUM(Q26:Q28)</f>
        <v>14.752049658639619</v>
      </c>
      <c r="R25" s="256">
        <f t="shared" ref="R25:R26" si="15">SUM(N25:Q25)</f>
        <v>45.502566238513644</v>
      </c>
      <c r="S25" s="4"/>
      <c r="U25" s="70">
        <f>SUM(U26:U28)</f>
        <v>3.2841546041697263</v>
      </c>
      <c r="V25" s="70">
        <f>SUM(V26:V28)</f>
        <v>16.614421672213876</v>
      </c>
      <c r="W25" s="70">
        <f>SUM(W26:W28)</f>
        <v>10.849726584219926</v>
      </c>
      <c r="X25" s="70">
        <f>SUM(X26:X28)</f>
        <v>13.411397844070505</v>
      </c>
      <c r="Y25" s="71">
        <f t="shared" ref="Y25:Y26" si="16">SUM(U25:X25)</f>
        <v>44.15970070467403</v>
      </c>
      <c r="AA25" s="112" t="s">
        <v>25</v>
      </c>
      <c r="AF25" s="10">
        <v>3.3668696008999999</v>
      </c>
      <c r="AG25" s="10">
        <v>16.328234216999999</v>
      </c>
      <c r="AH25" s="10">
        <v>11.3024241429</v>
      </c>
      <c r="AI25" s="10">
        <v>14.800458149800001</v>
      </c>
      <c r="AJ25" s="53">
        <v>45.7979861106</v>
      </c>
    </row>
    <row r="26" spans="1:36" hidden="1" x14ac:dyDescent="0.25">
      <c r="A26" s="4"/>
      <c r="B26" s="4"/>
      <c r="C26" s="236" t="s">
        <v>26</v>
      </c>
      <c r="D26" s="226" t="s">
        <v>108</v>
      </c>
      <c r="E26" s="226" t="s">
        <v>109</v>
      </c>
      <c r="F26" s="226" t="s">
        <v>110</v>
      </c>
      <c r="G26" s="226" t="s">
        <v>111</v>
      </c>
      <c r="H26" s="31">
        <f>VLOOKUP(D26,result!$A$2:$AY$268,'primary energy'!I5,FALSE)</f>
        <v>2.7742250799999999</v>
      </c>
      <c r="I26" s="31">
        <f>VLOOKUP(E26,result!$A$2:$AY$268,'primary energy'!I5,FALSE)</f>
        <v>12.89244498</v>
      </c>
      <c r="J26" s="31">
        <f>VLOOKUP(F26,result!$A$2:$AY$268,'primary energy'!I5,FALSE)</f>
        <v>10.992844910000001</v>
      </c>
      <c r="K26" s="31">
        <f>VLOOKUP(G26,result!$A$2:$AY$268,'primary energy'!I5,FALSE)</f>
        <v>13.049531529999999</v>
      </c>
      <c r="L26" s="235">
        <f t="shared" si="14"/>
        <v>39.709046499999999</v>
      </c>
      <c r="M26" s="247">
        <f>L26+L27</f>
        <v>43.068096955000001</v>
      </c>
      <c r="N26" s="253">
        <f>'[1]Bilan 2020'!$T$46</f>
        <v>0.32210674831575531</v>
      </c>
      <c r="O26" s="72">
        <f>'[1]Bilan 2020'!$T$41+'[1]Bilan 2020'!$T$42+'[1]Bilan 2020'!$T$43</f>
        <v>1.9299776400292732</v>
      </c>
      <c r="P26" s="72">
        <f>'[1]Bilan 2020'!$T$13</f>
        <v>10.072222086615001</v>
      </c>
      <c r="Q26" s="72">
        <f>'[1]Bilan 2020'!$T$23+'[1]Bilan 2020'!$T$29+SUM('[1]Bilan 2020'!$T$36:$T$40,'[1]Bilan 2020'!$T$44:$T$45)</f>
        <v>13.875248430305167</v>
      </c>
      <c r="R26" s="235">
        <f t="shared" si="15"/>
        <v>26.199554905265195</v>
      </c>
      <c r="S26" s="247">
        <f>R26+R27</f>
        <v>41.347208194296833</v>
      </c>
      <c r="U26" s="72">
        <f>'[3]Bilan 2020'!$T$46</f>
        <v>0.32210674831575531</v>
      </c>
      <c r="V26" s="72">
        <f>'[6]Bilan 2020'!$T$43+'[6]Bilan 2020'!$T$42+'[6]Bilan 2020'!$T$41</f>
        <v>1.9299776400292732</v>
      </c>
      <c r="W26" s="72">
        <f>'[3]Bilan 2020'!$T$13</f>
        <v>10.072222086615001</v>
      </c>
      <c r="X26" s="72">
        <f>'[4]Bilan 2020'!$T$23+'[4]Bilan 2020'!$T$29+'[4]Bilan 2020'!$T$45</f>
        <v>12.03121349254751</v>
      </c>
      <c r="Y26" s="54">
        <f t="shared" si="16"/>
        <v>24.35551996750754</v>
      </c>
      <c r="AA26" s="111" t="s">
        <v>26</v>
      </c>
      <c r="AB26" t="s">
        <v>108</v>
      </c>
      <c r="AC26" t="s">
        <v>109</v>
      </c>
      <c r="AD26" t="s">
        <v>110</v>
      </c>
      <c r="AE26" t="s">
        <v>111</v>
      </c>
      <c r="AF26" s="31">
        <v>2.773984365</v>
      </c>
      <c r="AG26" s="31">
        <v>12.893108249999999</v>
      </c>
      <c r="AH26" s="31">
        <v>10.99382945</v>
      </c>
      <c r="AI26" s="31">
        <v>13.05084781</v>
      </c>
      <c r="AJ26" s="54">
        <v>39.711769875000002</v>
      </c>
    </row>
    <row r="27" spans="1:36" hidden="1" x14ac:dyDescent="0.25">
      <c r="A27" s="4"/>
      <c r="B27" s="4"/>
      <c r="C27" s="236" t="s">
        <v>335</v>
      </c>
      <c r="D27" s="226" t="s">
        <v>336</v>
      </c>
      <c r="E27" s="226" t="s">
        <v>337</v>
      </c>
      <c r="F27" s="226" t="s">
        <v>338</v>
      </c>
      <c r="G27" s="226" t="s">
        <v>339</v>
      </c>
      <c r="H27" s="31">
        <f>VLOOKUP(D27,result!$A$2:$AY$268,'primary energy'!I5,FALSE)</f>
        <v>0.59284229600000005</v>
      </c>
      <c r="I27" s="31">
        <f>VLOOKUP(E27,result!$A$2:$AY$268,'primary energy'!I5,FALSE)</f>
        <v>1.3384650330000001</v>
      </c>
      <c r="J27" s="31">
        <f>VLOOKUP(F27,result!$A$2:$AY$268,'primary energy'!I5,FALSE)</f>
        <v>0</v>
      </c>
      <c r="K27" s="31">
        <f>VLOOKUP(G27,result!$A$2:$AY$268,'primary energy'!I5,FALSE)</f>
        <v>1.427743126</v>
      </c>
      <c r="L27" s="235">
        <f t="shared" ref="L27" si="17">SUM(H27:K27)</f>
        <v>3.3590504550000002</v>
      </c>
      <c r="M27" s="140"/>
      <c r="N27" s="54">
        <f>'[1]Bilan 2020'!$E$51</f>
        <v>2.9620478558539709</v>
      </c>
      <c r="O27" s="31">
        <f>'[1]Bilan 2020'!$E$53</f>
        <v>11.660815430387672</v>
      </c>
      <c r="P27" s="31">
        <v>0</v>
      </c>
      <c r="Q27" s="31">
        <f>'[1]Bilan 2020'!$S$23+'[1]Bilan 2020'!$S$29+SUM('[1]Bilan 2020'!$S$36:$S$40,'[1]Bilan 2020'!$S$44:$S$45)</f>
        <v>0.5247900027899951</v>
      </c>
      <c r="R27" s="235">
        <f>SUM(N27:Q27)</f>
        <v>15.147653289031638</v>
      </c>
      <c r="S27" s="4"/>
      <c r="U27" s="31">
        <f>'[3]Bilan 2020'!$E$51</f>
        <v>2.9620478558539709</v>
      </c>
      <c r="V27" s="31">
        <f>'[3]Bilan 2020'!$E$53</f>
        <v>11.660815430387672</v>
      </c>
      <c r="W27" s="31">
        <v>0</v>
      </c>
      <c r="X27" s="31">
        <f>'[4]Bilan 2020'!$E$52</f>
        <v>1.0281731259785394</v>
      </c>
      <c r="Y27" s="54">
        <f>SUM(U27:X27)</f>
        <v>15.651036412220183</v>
      </c>
      <c r="AA27" s="111" t="s">
        <v>335</v>
      </c>
      <c r="AB27" t="s">
        <v>336</v>
      </c>
      <c r="AC27" t="s">
        <v>337</v>
      </c>
      <c r="AD27" t="s">
        <v>338</v>
      </c>
      <c r="AE27" t="s">
        <v>339</v>
      </c>
      <c r="AF27" s="31">
        <v>0.59288523589999997</v>
      </c>
      <c r="AG27" s="31">
        <v>1.3386912040000001</v>
      </c>
      <c r="AH27" s="31">
        <v>0</v>
      </c>
      <c r="AI27" s="31">
        <v>1.428017555</v>
      </c>
      <c r="AJ27" s="54">
        <v>3.3595939949</v>
      </c>
    </row>
    <row r="28" spans="1:36" x14ac:dyDescent="0.25">
      <c r="A28" s="4"/>
      <c r="B28" s="4"/>
      <c r="C28" s="236" t="s">
        <v>27</v>
      </c>
      <c r="D28" s="226" t="s">
        <v>112</v>
      </c>
      <c r="E28" s="226" t="s">
        <v>113</v>
      </c>
      <c r="F28" s="226" t="s">
        <v>114</v>
      </c>
      <c r="G28" s="226" t="s">
        <v>115</v>
      </c>
      <c r="H28" s="31">
        <f>VLOOKUP(D28,result!$A$2:$AY$268,'primary energy'!I5,FALSE)</f>
        <v>0</v>
      </c>
      <c r="I28" s="31">
        <f>VLOOKUP(E28,result!$A$2:$AY$268,'primary energy'!I5,FALSE)</f>
        <v>2.0962654020000002</v>
      </c>
      <c r="J28" s="31">
        <f>VLOOKUP(F28,result!$A$2:$AY$268,'primary energy'!I5,FALSE)</f>
        <v>0.30857252460000001</v>
      </c>
      <c r="K28" s="31">
        <f>VLOOKUP(G28,result!$A$2:$AY$268,'primary energy'!I5,FALSE)</f>
        <v>0.32155833569999998</v>
      </c>
      <c r="L28" s="235">
        <f t="shared" si="14"/>
        <v>2.7263962623000002</v>
      </c>
      <c r="M28" s="4"/>
      <c r="N28" s="253">
        <f>'[1]Bilan 2020'!$S$46</f>
        <v>2.2137192704974398E-3</v>
      </c>
      <c r="O28" s="72">
        <f>'[1]Bilan 2020'!$S$41+'[1]Bilan 2020'!$S$42+'[1]Bilan 2020'!$S$43</f>
        <v>3.02362860179693</v>
      </c>
      <c r="P28" s="72">
        <f>'[1]Bilan 2020'!$S$13</f>
        <v>0.77750449760492502</v>
      </c>
      <c r="Q28" s="72">
        <f>'[1]Bilan 2020'!$S$23+'[1]Bilan 2020'!$S$29+'[1]Bilan 2020'!$S$45</f>
        <v>0.35201122554445613</v>
      </c>
      <c r="R28" s="235">
        <f t="shared" ref="R28" si="18">SUM(N28:Q28)</f>
        <v>4.1553580442168085</v>
      </c>
      <c r="S28" s="4"/>
      <c r="U28" s="72">
        <f>'[7]FLUX 2020'!$AK$44</f>
        <v>0</v>
      </c>
      <c r="V28" s="72">
        <f>'[3]Bilan 2020'!$S$43</f>
        <v>3.02362860179693</v>
      </c>
      <c r="W28" s="72">
        <f>'[3]Bilan 2020'!$S$13</f>
        <v>0.77750449760492502</v>
      </c>
      <c r="X28" s="72">
        <f>'[4]Bilan 2020'!$S$23+'[4]Bilan 2020'!$S$29+'[4]Bilan 2020'!$S$45</f>
        <v>0.35201122554445613</v>
      </c>
      <c r="Y28" s="54">
        <f t="shared" ref="Y28" si="19">SUM(U28:X28)</f>
        <v>4.1531443249463109</v>
      </c>
      <c r="AA28" s="111" t="s">
        <v>27</v>
      </c>
      <c r="AB28" t="s">
        <v>112</v>
      </c>
      <c r="AC28" t="s">
        <v>113</v>
      </c>
      <c r="AD28" t="s">
        <v>114</v>
      </c>
      <c r="AE28" t="s">
        <v>115</v>
      </c>
      <c r="AF28" s="31">
        <v>0</v>
      </c>
      <c r="AG28" s="31">
        <v>2.096434763</v>
      </c>
      <c r="AH28" s="31">
        <v>0.30859469290000002</v>
      </c>
      <c r="AI28" s="31">
        <v>0.32159278479999998</v>
      </c>
      <c r="AJ28" s="54">
        <v>2.7266222406999998</v>
      </c>
    </row>
    <row r="29" spans="1:36" x14ac:dyDescent="0.25">
      <c r="A29" s="4"/>
      <c r="B29" s="4"/>
      <c r="C29" s="55" t="s">
        <v>28</v>
      </c>
      <c r="D29" s="13"/>
      <c r="E29" s="13"/>
      <c r="F29" s="13"/>
      <c r="G29" s="13"/>
      <c r="H29" s="12">
        <f>SUM(H20,H23:H25)</f>
        <v>3.5638847352000003</v>
      </c>
      <c r="I29" s="12">
        <f>SUM(I20,I23:I25)</f>
        <v>64.787566886000008</v>
      </c>
      <c r="J29" s="12">
        <f>SUM(J20,J23:J25)</f>
        <v>37.885679993400004</v>
      </c>
      <c r="K29" s="12">
        <f>SUM(K20,K23:K25)</f>
        <v>36.723410718429299</v>
      </c>
      <c r="L29" s="237">
        <f>SUM(H29:K29)</f>
        <v>142.96054233302931</v>
      </c>
      <c r="M29" s="4"/>
      <c r="N29" s="89">
        <f>N20+N23+N24+N25</f>
        <v>3.2863683234402239</v>
      </c>
      <c r="O29" s="73">
        <f>O20+O23+O24+O25</f>
        <v>65.698955402770764</v>
      </c>
      <c r="P29" s="73">
        <f>P20+P23+P24+P25</f>
        <v>38.157133131872286</v>
      </c>
      <c r="Q29" s="73">
        <f>Q20+Q23+Q24+Q25</f>
        <v>36.782246520740209</v>
      </c>
      <c r="R29" s="257">
        <f>SUM(N29:Q29)</f>
        <v>143.92470337882349</v>
      </c>
      <c r="S29" s="4"/>
      <c r="U29" s="73">
        <f>U20+U23+U24+U25</f>
        <v>3.2841546041697263</v>
      </c>
      <c r="V29" s="73">
        <f>V20+V23+V24+V25</f>
        <v>65.698955402770764</v>
      </c>
      <c r="W29" s="73">
        <f>W20+W23+W24+W25</f>
        <v>38.157133131872286</v>
      </c>
      <c r="X29" s="74">
        <f>X20+X23+X24+X25</f>
        <v>35.494432225638164</v>
      </c>
      <c r="Y29" s="89">
        <f>SUM(U29:X29)</f>
        <v>142.63467536445094</v>
      </c>
      <c r="AA29" s="12" t="s">
        <v>28</v>
      </c>
      <c r="AF29" s="12">
        <v>3.5636882405999999</v>
      </c>
      <c r="AG29" s="12">
        <v>64.640713091999999</v>
      </c>
      <c r="AH29" s="12">
        <v>37.880592667599998</v>
      </c>
      <c r="AI29" s="12">
        <v>36.722949333478603</v>
      </c>
      <c r="AJ29" s="55">
        <v>142.80794333367859</v>
      </c>
    </row>
    <row r="30" spans="1:36" s="4" customFormat="1" x14ac:dyDescent="0.25">
      <c r="H30" s="140"/>
      <c r="I30" s="140"/>
      <c r="J30" s="140"/>
      <c r="K30" s="140"/>
      <c r="L30" s="140"/>
      <c r="M30" s="140"/>
      <c r="N30" s="243">
        <f>N29-'[1]Bilan 2020'!$G$46</f>
        <v>0</v>
      </c>
      <c r="O30" s="243">
        <f>O29-SUM('[1]Bilan 2020'!$S$41:$W$43,'[1]Bilan 2020'!$E$53)</f>
        <v>0</v>
      </c>
      <c r="P30" s="243">
        <f>P29-'[1]Bilan 2020'!$R$13</f>
        <v>0</v>
      </c>
      <c r="Q30" s="244">
        <f>Q29-SUM('[1]Bilan 2020'!$R$23,'[1]Bilan 2020'!$R$29,'[1]Bilan 2020'!$S$36:$W$40,'[1]Bilan 2020'!$S$45:$W$45)</f>
        <v>0.30099374202481499</v>
      </c>
      <c r="R30" s="140"/>
      <c r="U30" s="140"/>
      <c r="V30" s="140"/>
      <c r="W30" s="140"/>
      <c r="X30" s="140"/>
      <c r="Y30" s="140"/>
      <c r="AF30" s="140"/>
      <c r="AG30" s="140"/>
      <c r="AH30" s="140"/>
      <c r="AI30" s="140"/>
      <c r="AJ30" s="140"/>
    </row>
    <row r="31" spans="1:36" s="4" customFormat="1" x14ac:dyDescent="0.25"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U31" s="140"/>
      <c r="V31" s="140"/>
      <c r="W31" s="140"/>
      <c r="X31" s="140"/>
      <c r="Y31" s="140"/>
      <c r="AF31" s="140"/>
      <c r="AG31" s="140"/>
      <c r="AH31" s="140"/>
      <c r="AI31" s="140"/>
      <c r="AJ31" s="140"/>
    </row>
    <row r="32" spans="1:36" s="4" customFormat="1" x14ac:dyDescent="0.25"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U32" s="140"/>
      <c r="V32" s="140"/>
      <c r="W32" s="140"/>
      <c r="X32" s="140"/>
      <c r="Y32" s="140"/>
      <c r="AF32" s="140"/>
      <c r="AG32" s="140"/>
      <c r="AH32" s="140"/>
      <c r="AI32" s="140"/>
      <c r="AJ32" s="140"/>
    </row>
    <row r="33" spans="1:36" ht="31.5" x14ac:dyDescent="0.35">
      <c r="A33" s="4"/>
      <c r="B33" s="4"/>
      <c r="C33" s="229">
        <v>2025</v>
      </c>
      <c r="D33" s="230"/>
      <c r="E33" s="230"/>
      <c r="F33" s="230"/>
      <c r="G33" s="230"/>
      <c r="H33" s="175" t="s">
        <v>43</v>
      </c>
      <c r="I33" s="175" t="s">
        <v>333</v>
      </c>
      <c r="J33" s="175" t="s">
        <v>45</v>
      </c>
      <c r="K33" s="175" t="s">
        <v>334</v>
      </c>
      <c r="L33" s="231" t="s">
        <v>2</v>
      </c>
      <c r="M33" s="140"/>
      <c r="N33" s="255" t="s">
        <v>43</v>
      </c>
      <c r="O33" s="175" t="s">
        <v>333</v>
      </c>
      <c r="P33" s="175" t="s">
        <v>45</v>
      </c>
      <c r="Q33" s="175" t="s">
        <v>334</v>
      </c>
      <c r="R33" s="231" t="s">
        <v>2</v>
      </c>
      <c r="S33" s="4"/>
      <c r="U33" s="175" t="s">
        <v>43</v>
      </c>
      <c r="V33" s="175" t="s">
        <v>333</v>
      </c>
      <c r="W33" s="175" t="s">
        <v>45</v>
      </c>
      <c r="X33" s="175" t="s">
        <v>334</v>
      </c>
      <c r="Y33" s="52" t="s">
        <v>2</v>
      </c>
      <c r="AA33" s="113">
        <v>2025</v>
      </c>
      <c r="AF33" s="175" t="s">
        <v>43</v>
      </c>
      <c r="AG33" s="175" t="s">
        <v>333</v>
      </c>
      <c r="AH33" s="175" t="s">
        <v>45</v>
      </c>
      <c r="AI33" s="175" t="s">
        <v>334</v>
      </c>
      <c r="AJ33" s="52" t="s">
        <v>2</v>
      </c>
    </row>
    <row r="34" spans="1:36" x14ac:dyDescent="0.25">
      <c r="A34" s="4"/>
      <c r="B34" s="4"/>
      <c r="C34" s="232" t="s">
        <v>20</v>
      </c>
      <c r="D34" s="226"/>
      <c r="E34" s="226"/>
      <c r="F34" s="226"/>
      <c r="G34" s="226"/>
      <c r="H34" s="10">
        <f>SUM(H35:H36)</f>
        <v>0</v>
      </c>
      <c r="I34" s="10">
        <f>SUM(I35:I36)</f>
        <v>35.248123730000003</v>
      </c>
      <c r="J34" s="10">
        <f>SUM(J35:J36)</f>
        <v>1.7293153521</v>
      </c>
      <c r="K34" s="10">
        <f>SUM(K35:K36)</f>
        <v>0.43954891711310001</v>
      </c>
      <c r="L34" s="233">
        <f>SUM(H34:K34)</f>
        <v>37.416987999213106</v>
      </c>
      <c r="M34" s="140"/>
      <c r="N34" s="71">
        <f>'[1]Bilan 2025'!$W$46</f>
        <v>0</v>
      </c>
      <c r="O34" s="70">
        <f>'[1]Bilan 2025'!$W$41+'[1]Bilan 2025'!$W$42+'[1]Bilan 2025'!$W$43</f>
        <v>36.532175618181881</v>
      </c>
      <c r="P34" s="215">
        <f>'[1]Bilan 2025'!$W$13</f>
        <v>2.1184928132217893</v>
      </c>
      <c r="Q34" s="70">
        <f>'[1]Bilan 2025'!$W$23+'[1]Bilan 2025'!$W$29+'[1]Bilan 2025'!$W$45</f>
        <v>0.45902890397400081</v>
      </c>
      <c r="R34" s="256">
        <f t="shared" ref="R34" si="20">SUM(N34:Q34)</f>
        <v>39.109697335377675</v>
      </c>
      <c r="S34" s="4"/>
      <c r="U34" s="70">
        <v>0</v>
      </c>
      <c r="V34" s="70">
        <f>'[6]Bilan 2025'!$W$41+'[6]Bilan 2025'!$W$42+'[6]Bilan 2025'!$W$43</f>
        <v>36.532175618181881</v>
      </c>
      <c r="W34" s="70">
        <f>'[6]Bilan 2025'!$W$13</f>
        <v>2.1184928132217893</v>
      </c>
      <c r="X34" s="70">
        <f>'[4]Bilan 2025'!$W$23+'[4]Bilan 2025'!$W$29+'[4]Bilan 2025'!$W$45</f>
        <v>0.45902890397400081</v>
      </c>
      <c r="Y34" s="71">
        <f t="shared" ref="Y34" si="21">SUM(U34:X34)</f>
        <v>39.109697335377675</v>
      </c>
      <c r="AA34" s="112" t="s">
        <v>20</v>
      </c>
      <c r="AF34" s="10">
        <v>0</v>
      </c>
      <c r="AG34" s="10">
        <v>35.134159510000003</v>
      </c>
      <c r="AH34" s="10">
        <v>1.7222332186</v>
      </c>
      <c r="AI34" s="10">
        <v>0.43575171170720001</v>
      </c>
      <c r="AJ34" s="53">
        <v>37.292144440307204</v>
      </c>
    </row>
    <row r="35" spans="1:36" x14ac:dyDescent="0.25">
      <c r="A35" s="4"/>
      <c r="B35" s="4"/>
      <c r="C35" s="234" t="s">
        <v>21</v>
      </c>
      <c r="D35" s="226" t="s">
        <v>92</v>
      </c>
      <c r="E35" s="226" t="s">
        <v>93</v>
      </c>
      <c r="F35" s="226" t="s">
        <v>94</v>
      </c>
      <c r="G35" s="226" t="s">
        <v>95</v>
      </c>
      <c r="H35" s="31">
        <f>VLOOKUP(D35,result!$A$2:$AY$268,'primary energy'!N5,FALSE)</f>
        <v>0</v>
      </c>
      <c r="I35" s="127">
        <f>VLOOKUP(E35,result!$A$2:$AY$268,'primary energy'!N5,FALSE)</f>
        <v>20.14790189</v>
      </c>
      <c r="J35" s="127">
        <f>VLOOKUP(F35,result!$A$2:$AY$268,'primary energy'!N5,FALSE)</f>
        <v>0.17086023810000001</v>
      </c>
      <c r="K35" s="31">
        <f>VLOOKUP(G51,result!$A$2:$AY$268,'primary energy'!N5,FALSE)</f>
        <v>6.3271813099999898E-5</v>
      </c>
      <c r="L35" s="260">
        <f t="shared" ref="L35:L36" si="22">SUM(H35:K35)</f>
        <v>20.318825399913102</v>
      </c>
      <c r="M35" s="140"/>
      <c r="N35" s="253">
        <v>0</v>
      </c>
      <c r="O35" s="127">
        <f>'[1]Format demande MedPro_2025'!$C$314+'[1]Format demande MedPro_2025'!$C$315+'[1]Format demande MedPro_2025'!$C$316+'[1]Format demande MedPro_2025'!$C$338</f>
        <v>19.841790835597255</v>
      </c>
      <c r="P35" s="127">
        <f>'[1]Format demande MedPro_2025'!$C$339+'[1]Format demande MedPro_2025'!$C$319</f>
        <v>0.74392274387863577</v>
      </c>
      <c r="Q35" s="31">
        <f>'[1]Format demande MedPro_2025'!$C$317+'[1]Format demande MedPro_2025'!$C$318</f>
        <v>0</v>
      </c>
      <c r="R35" s="260">
        <f>SUM(N35:Q35)</f>
        <v>20.58571357947589</v>
      </c>
      <c r="S35" s="4"/>
      <c r="U35" s="72">
        <v>0</v>
      </c>
      <c r="V35" s="31">
        <f>'[3]Format demande MedPro_2025'!$C$314+'[3]Format demande MedPro_2025'!$C$315+'[3]Format demande MedPro_2025'!$C$316+'[3]Format demande MedPro_2025'!$C$338</f>
        <v>19.841790835597255</v>
      </c>
      <c r="W35" s="109">
        <f>'[3]Format demande MedPro_2025'!$C$319+'[3]Format demande MedPro_2025'!$C$339</f>
        <v>0.74392274387863577</v>
      </c>
      <c r="X35" s="31">
        <f>'[4]Format demande MedPro_2025'!$C$317+'[4]Format demande MedPro_2025'!$C$318</f>
        <v>0</v>
      </c>
      <c r="Y35" s="54">
        <f>SUM(U35:X35)</f>
        <v>20.58571357947589</v>
      </c>
      <c r="AA35" s="110" t="s">
        <v>21</v>
      </c>
      <c r="AB35" t="s">
        <v>92</v>
      </c>
      <c r="AC35" t="s">
        <v>93</v>
      </c>
      <c r="AD35" t="s">
        <v>94</v>
      </c>
      <c r="AE35" t="s">
        <v>95</v>
      </c>
      <c r="AF35" s="31">
        <v>0</v>
      </c>
      <c r="AG35" s="31">
        <v>20.163484350000001</v>
      </c>
      <c r="AH35" s="31">
        <v>0.1708980856</v>
      </c>
      <c r="AI35" s="31">
        <v>6.3325607200000005E-5</v>
      </c>
      <c r="AJ35" s="54">
        <v>20.334445761207203</v>
      </c>
    </row>
    <row r="36" spans="1:36" x14ac:dyDescent="0.25">
      <c r="A36" s="4"/>
      <c r="B36" s="4"/>
      <c r="C36" s="236" t="s">
        <v>22</v>
      </c>
      <c r="D36" s="226" t="s">
        <v>96</v>
      </c>
      <c r="E36" s="226" t="s">
        <v>97</v>
      </c>
      <c r="F36" s="226" t="s">
        <v>98</v>
      </c>
      <c r="G36" s="226" t="s">
        <v>99</v>
      </c>
      <c r="H36" s="31">
        <f>VLOOKUP(D36,result!$A$2:$AY$268,'primary energy'!N5,FALSE)</f>
        <v>0</v>
      </c>
      <c r="I36" s="31">
        <f>VLOOKUP(E36,result!$A$2:$AY$268,'primary energy'!N5,FALSE)</f>
        <v>15.10022184</v>
      </c>
      <c r="J36" s="31">
        <f>VLOOKUP(F36,result!$A$2:$AY$268,'primary energy'!N5,FALSE)</f>
        <v>1.558455114</v>
      </c>
      <c r="K36" s="31">
        <f>VLOOKUP(G36,result!$A$2:$AY$268,'primary energy'!N5,FALSE)</f>
        <v>0.43948564530000001</v>
      </c>
      <c r="L36" s="261">
        <f t="shared" si="22"/>
        <v>17.0981625993</v>
      </c>
      <c r="M36" s="140"/>
      <c r="N36" s="253">
        <v>0</v>
      </c>
      <c r="O36" s="31">
        <f>O34-O35</f>
        <v>16.690384782584626</v>
      </c>
      <c r="P36" s="109">
        <f t="shared" ref="P36:Q36" si="23">P34-P35</f>
        <v>1.3745700693431535</v>
      </c>
      <c r="Q36" s="31">
        <f t="shared" si="23"/>
        <v>0.45902890397400081</v>
      </c>
      <c r="R36" s="235">
        <f t="shared" ref="R36" si="24">SUM(N36:Q36)</f>
        <v>18.523983755901781</v>
      </c>
      <c r="S36" s="4"/>
      <c r="U36" s="72">
        <v>0</v>
      </c>
      <c r="V36" s="31">
        <f>V34-V35</f>
        <v>16.690384782584626</v>
      </c>
      <c r="W36" s="109">
        <f t="shared" ref="W36:X36" si="25">W34-W35</f>
        <v>1.3745700693431535</v>
      </c>
      <c r="X36" s="31">
        <f t="shared" si="25"/>
        <v>0.45902890397400081</v>
      </c>
      <c r="Y36" s="54">
        <f t="shared" ref="Y36" si="26">SUM(U36:X36)</f>
        <v>18.523983755901781</v>
      </c>
      <c r="AA36" s="111" t="s">
        <v>22</v>
      </c>
      <c r="AB36" t="s">
        <v>96</v>
      </c>
      <c r="AC36" t="s">
        <v>97</v>
      </c>
      <c r="AD36" t="s">
        <v>98</v>
      </c>
      <c r="AE36" t="s">
        <v>99</v>
      </c>
      <c r="AF36" s="31">
        <v>0</v>
      </c>
      <c r="AG36" s="31">
        <v>14.970675160000001</v>
      </c>
      <c r="AH36" s="31">
        <v>1.551335133</v>
      </c>
      <c r="AI36" s="31">
        <v>0.43568838609999999</v>
      </c>
      <c r="AJ36" s="212">
        <v>16.957698679100002</v>
      </c>
    </row>
    <row r="37" spans="1:36" x14ac:dyDescent="0.25">
      <c r="A37" s="4"/>
      <c r="B37" s="4"/>
      <c r="C37" s="232" t="s">
        <v>23</v>
      </c>
      <c r="D37" s="226" t="s">
        <v>100</v>
      </c>
      <c r="E37" s="226" t="s">
        <v>101</v>
      </c>
      <c r="F37" s="226" t="s">
        <v>102</v>
      </c>
      <c r="G37" s="226" t="s">
        <v>103</v>
      </c>
      <c r="H37" s="10">
        <f>VLOOKUP(D37,result!$A$2:$AY$268,'primary energy'!N5,FALSE)</f>
        <v>0.15009235160000001</v>
      </c>
      <c r="I37" s="10">
        <f>VLOOKUP(E37,result!$A$2:$AY$268,'primary energy'!N5,FALSE)</f>
        <v>3.2944483939999998</v>
      </c>
      <c r="J37" s="10">
        <f>VLOOKUP(F37,result!$A$2:$AY$268,'primary energy'!N5,FALSE)</f>
        <v>13.47468411</v>
      </c>
      <c r="K37" s="10">
        <f>VLOOKUP(G37,result!$A$2:$AY$268,'primary energy'!N5,FALSE)</f>
        <v>11.631017460000001</v>
      </c>
      <c r="L37" s="233">
        <f>SUM(H37:K37)</f>
        <v>28.550242315600002</v>
      </c>
      <c r="M37" s="140"/>
      <c r="N37" s="71">
        <f>'[1]Bilan 2025'!$U$46</f>
        <v>0</v>
      </c>
      <c r="O37" s="70">
        <f>'[1]Bilan 2025'!$U$41+'[1]Bilan 2025'!$U$42+'[1]Bilan 2025'!$U$43</f>
        <v>3.9393678084627735</v>
      </c>
      <c r="P37" s="70">
        <f>'[1]Bilan 2025'!$U$13</f>
        <v>12.545996400325794</v>
      </c>
      <c r="Q37" s="70">
        <f>'[1]Bilan 2025'!$U$23+'[1]Bilan 2025'!$U$29+SUM('[1]Bilan 2025'!$U$36:$U$40,'[1]Bilan 2025'!$U$44:$U$45)</f>
        <v>12.995893111213753</v>
      </c>
      <c r="R37" s="256">
        <f>SUM(N37:Q37)</f>
        <v>29.481257320002321</v>
      </c>
      <c r="S37" s="248"/>
      <c r="T37" s="217"/>
      <c r="U37" s="70">
        <f>'[5]FLUX 2025'!$AM$44</f>
        <v>0</v>
      </c>
      <c r="V37" s="70">
        <f>'[6]Bilan 2025'!$U$41+'[6]Bilan 2025'!$U$42+'[6]Bilan 2025'!$U$43</f>
        <v>3.9393678084627735</v>
      </c>
      <c r="W37" s="70">
        <f>'[6]Bilan 2025'!$U$13</f>
        <v>12.545996400325794</v>
      </c>
      <c r="X37" s="70">
        <f>'[4]Bilan 2025'!$U$23+'[4]Bilan 2025'!$U$29+'[4]Bilan 2025'!$U$45+'[4]Bilan 2025'!$U$38+'[4]Bilan 2025'!$U$39</f>
        <v>12.699227674836404</v>
      </c>
      <c r="Y37" s="71">
        <f>SUM(U37:X37)</f>
        <v>29.184591883624972</v>
      </c>
      <c r="AA37" s="112" t="s">
        <v>23</v>
      </c>
      <c r="AB37" t="s">
        <v>100</v>
      </c>
      <c r="AC37" t="s">
        <v>101</v>
      </c>
      <c r="AD37" t="s">
        <v>102</v>
      </c>
      <c r="AE37" t="s">
        <v>103</v>
      </c>
      <c r="AF37" s="10">
        <v>0.15009816030000001</v>
      </c>
      <c r="AG37" s="10">
        <v>3.2945082320000001</v>
      </c>
      <c r="AH37" s="10">
        <v>13.4745267</v>
      </c>
      <c r="AI37" s="10">
        <v>11.632218829999999</v>
      </c>
      <c r="AJ37" s="53">
        <v>28.5513519223</v>
      </c>
    </row>
    <row r="38" spans="1:36" x14ac:dyDescent="0.25">
      <c r="A38" s="4"/>
      <c r="B38" s="4"/>
      <c r="C38" s="232" t="s">
        <v>24</v>
      </c>
      <c r="D38" s="226" t="s">
        <v>104</v>
      </c>
      <c r="E38" s="226" t="s">
        <v>105</v>
      </c>
      <c r="F38" s="226" t="s">
        <v>106</v>
      </c>
      <c r="G38" s="226" t="s">
        <v>107</v>
      </c>
      <c r="H38" s="10">
        <f>VLOOKUP(D38,result!$A$2:$AY$268,'primary energy'!N5,FALSE)</f>
        <v>0</v>
      </c>
      <c r="I38" s="10">
        <f>VLOOKUP(E38,result!$A$2:$AY$268,'primary energy'!N5,FALSE)</f>
        <v>1.5105634020000001</v>
      </c>
      <c r="J38" s="10">
        <f>VLOOKUP(F38,result!$A$2:$AY$268,'primary energy'!N5,FALSE)</f>
        <v>12.016012</v>
      </c>
      <c r="K38" s="10">
        <f>VLOOKUP(G38,result!$A$2:$AY$268,'primary energy'!N5,FALSE)</f>
        <v>8.3167410119999996</v>
      </c>
      <c r="L38" s="233">
        <f>SUM(H38:K38)</f>
        <v>21.843316414</v>
      </c>
      <c r="M38" s="140"/>
      <c r="N38" s="71">
        <f>'[1]Bilan 2025'!$V$46</f>
        <v>0</v>
      </c>
      <c r="O38" s="70">
        <f>'[1]Bilan 2025'!$V$41+'[1]Bilan 2025'!$V$42+'[1]Bilan 2025'!$V$43</f>
        <v>1.2037428576368416</v>
      </c>
      <c r="P38" s="70">
        <f>'[1]Bilan 2025'!$V$13</f>
        <v>12.383405198063125</v>
      </c>
      <c r="Q38" s="70">
        <f>'[1]Bilan 2025'!$V$23+'[1]Bilan 2025'!$V$29+SUM('[1]Bilan 2025'!$V$36:$V$40,'[1]Bilan 2025'!$V$44:$V$45)</f>
        <v>7.6505452320138669</v>
      </c>
      <c r="R38" s="256">
        <f>SUM(N38:Q38)</f>
        <v>21.237693287713832</v>
      </c>
      <c r="S38" s="248"/>
      <c r="T38" s="217"/>
      <c r="U38" s="70">
        <v>0</v>
      </c>
      <c r="V38" s="70">
        <f>'[6]Bilan 2025'!$V$41+'[6]Bilan 2025'!$V$42+'[6]Bilan 2025'!$V$43</f>
        <v>1.2037428576368416</v>
      </c>
      <c r="W38" s="70">
        <f>'[6]Bilan 2025'!$V$13</f>
        <v>12.383405198063125</v>
      </c>
      <c r="X38" s="70">
        <f>'[4]Bilan 2025'!$V$23+'[4]Bilan 2025'!$V$29+'[4]Bilan 2025'!$V$45+'[4]Bilan 2050'!$V$38+'[4]Bilan 2050'!$V$39+'[4]Bilan 2050'!$V$40</f>
        <v>7.5205070441587187</v>
      </c>
      <c r="Y38" s="71">
        <f>SUM(U38:X38)</f>
        <v>21.107655099858686</v>
      </c>
      <c r="AA38" s="112" t="s">
        <v>24</v>
      </c>
      <c r="AB38" t="s">
        <v>104</v>
      </c>
      <c r="AC38" t="s">
        <v>105</v>
      </c>
      <c r="AD38" t="s">
        <v>106</v>
      </c>
      <c r="AE38" t="s">
        <v>107</v>
      </c>
      <c r="AF38" s="10">
        <v>0</v>
      </c>
      <c r="AG38" s="10">
        <v>1.510637569</v>
      </c>
      <c r="AH38" s="10">
        <v>12.016676759999999</v>
      </c>
      <c r="AI38" s="10">
        <v>8.3181827300000002</v>
      </c>
      <c r="AJ38" s="53">
        <v>21.845497058999999</v>
      </c>
    </row>
    <row r="39" spans="1:36" x14ac:dyDescent="0.25">
      <c r="A39" s="4"/>
      <c r="B39" s="4"/>
      <c r="C39" s="232" t="s">
        <v>25</v>
      </c>
      <c r="D39" s="226"/>
      <c r="E39" s="226"/>
      <c r="F39" s="226"/>
      <c r="G39" s="226"/>
      <c r="H39" s="10">
        <f>SUM(H40:H42)</f>
        <v>3.0804861905999998</v>
      </c>
      <c r="I39" s="10">
        <f>SUM(I40:I42)</f>
        <v>13.718205043999999</v>
      </c>
      <c r="J39" s="10">
        <f>SUM(J40:J42)</f>
        <v>11.2160991272</v>
      </c>
      <c r="K39" s="10">
        <f>SUM(K40:K42)</f>
        <v>14.731840502899999</v>
      </c>
      <c r="L39" s="233">
        <f t="shared" ref="L39:L40" si="27">SUM(H39:K39)</f>
        <v>42.746630864699995</v>
      </c>
      <c r="M39" s="140"/>
      <c r="N39" s="71">
        <f>SUM(N40:N42)</f>
        <v>2.5954014747714651</v>
      </c>
      <c r="O39" s="70">
        <f>SUM(O40:O42)</f>
        <v>14.481663947225792</v>
      </c>
      <c r="P39" s="70">
        <f>SUM(P40:P42)</f>
        <v>10.650606182697688</v>
      </c>
      <c r="Q39" s="70">
        <f>SUM(Q40:Q42)</f>
        <v>14.915496982910565</v>
      </c>
      <c r="R39" s="256">
        <f t="shared" ref="R39:R40" si="28">SUM(N39:Q39)</f>
        <v>42.643168587605516</v>
      </c>
      <c r="S39" s="248"/>
      <c r="T39" s="217"/>
      <c r="U39" s="70">
        <f>SUM(U40:U42)</f>
        <v>2.9175082230872205</v>
      </c>
      <c r="V39" s="70">
        <f>SUM(V40:V42)</f>
        <v>14.481663947225792</v>
      </c>
      <c r="W39" s="70">
        <f>SUM(W40:W42)</f>
        <v>10.650606182697688</v>
      </c>
      <c r="X39" s="70">
        <f>SUM(X40:X42)</f>
        <v>12.863170201801413</v>
      </c>
      <c r="Y39" s="71">
        <f t="shared" ref="Y39:Y40" si="29">SUM(U39:X39)</f>
        <v>40.912948554812118</v>
      </c>
      <c r="AA39" s="112" t="s">
        <v>25</v>
      </c>
      <c r="AF39" s="10">
        <v>3.0803703570000001</v>
      </c>
      <c r="AG39" s="10">
        <v>13.719240310999998</v>
      </c>
      <c r="AH39" s="10">
        <v>11.217012884700001</v>
      </c>
      <c r="AI39" s="10">
        <v>14.7338388546</v>
      </c>
      <c r="AJ39" s="53">
        <v>42.750462407299999</v>
      </c>
    </row>
    <row r="40" spans="1:36" hidden="1" x14ac:dyDescent="0.25">
      <c r="A40" s="4"/>
      <c r="B40" s="4"/>
      <c r="C40" s="236" t="s">
        <v>26</v>
      </c>
      <c r="D40" s="226" t="s">
        <v>108</v>
      </c>
      <c r="E40" s="226" t="s">
        <v>109</v>
      </c>
      <c r="F40" s="226" t="s">
        <v>110</v>
      </c>
      <c r="G40" s="226" t="s">
        <v>111</v>
      </c>
      <c r="H40" s="31">
        <f>VLOOKUP(D40,result!$A$2:$AY$268,'primary energy'!L5,FALSE)</f>
        <v>2.5377439869999998</v>
      </c>
      <c r="I40" s="31">
        <f>VLOOKUP(E40,result!$A$2:$AY$268,'primary energy'!N5,FALSE)</f>
        <v>10.52409091</v>
      </c>
      <c r="J40" s="31">
        <f>VLOOKUP(F40,result!$A$2:$AY$268,'primary energy'!N5,FALSE)</f>
        <v>10.897744550000001</v>
      </c>
      <c r="K40" s="31">
        <f>VLOOKUP(G40,result!$A$2:$AY$268,'primary energy'!N5,FALSE)</f>
        <v>12.95821241</v>
      </c>
      <c r="L40" s="235">
        <f t="shared" si="27"/>
        <v>36.917791857000005</v>
      </c>
      <c r="M40" s="140">
        <f>L40+L41</f>
        <v>40.213439928600003</v>
      </c>
      <c r="N40" s="253">
        <f>'[1]Bilan 2025'!$T$46</f>
        <v>0</v>
      </c>
      <c r="O40" s="72">
        <f>'[1]Bilan 2025'!$T$41+'[1]Bilan 2025'!$T$42+'[1]Bilan 2025'!$T$43</f>
        <v>1.4729206178416236</v>
      </c>
      <c r="P40" s="72">
        <f>'[1]Bilan 2025'!$T$13</f>
        <v>9.9189000147829578</v>
      </c>
      <c r="Q40" s="72">
        <f>'[1]Bilan 2025'!$T$23+'[1]Bilan 2025'!$T$29+SUM('[1]Bilan 2025'!$T$36:$T$40,'[1]Bilan 2025'!$T$44:$T$45)</f>
        <v>13.842589640803807</v>
      </c>
      <c r="R40" s="235">
        <f t="shared" si="28"/>
        <v>25.234410273428388</v>
      </c>
      <c r="S40" s="247">
        <f>R40+R41</f>
        <v>38.842795029366897</v>
      </c>
      <c r="T40" s="217"/>
      <c r="U40" s="72">
        <f>'[6]Bilan 2020'!$T$46</f>
        <v>0.32210674831575531</v>
      </c>
      <c r="V40" s="72">
        <f>'[6]Bilan 2025'!$T$41+'[6]Bilan 2025'!$T$43+'[6]Bilan 2025'!$T$42</f>
        <v>1.4729206178416236</v>
      </c>
      <c r="W40" s="72">
        <f>'[6]Bilan 2025'!$T$13</f>
        <v>9.9189000147829578</v>
      </c>
      <c r="X40" s="72">
        <f>'[4]Bilan 2025'!$T$23+'[4]Bilan 2025'!$T$29+'[4]Bilan 2025'!$T$45</f>
        <v>11.589201299042278</v>
      </c>
      <c r="Y40" s="54">
        <f t="shared" si="29"/>
        <v>23.303128679982613</v>
      </c>
      <c r="AA40" s="111" t="s">
        <v>26</v>
      </c>
      <c r="AB40" t="s">
        <v>108</v>
      </c>
      <c r="AC40" t="s">
        <v>109</v>
      </c>
      <c r="AD40" t="s">
        <v>110</v>
      </c>
      <c r="AE40" t="s">
        <v>111</v>
      </c>
      <c r="AF40" s="31">
        <v>2.5375840840000001</v>
      </c>
      <c r="AG40" s="31">
        <v>10.52470593</v>
      </c>
      <c r="AH40" s="31">
        <v>10.89863332</v>
      </c>
      <c r="AI40" s="31">
        <v>12.95986227</v>
      </c>
      <c r="AJ40" s="54">
        <v>36.920785604000002</v>
      </c>
    </row>
    <row r="41" spans="1:36" hidden="1" x14ac:dyDescent="0.25">
      <c r="A41" s="4"/>
      <c r="B41" s="4"/>
      <c r="C41" s="236" t="s">
        <v>335</v>
      </c>
      <c r="D41" s="226" t="s">
        <v>336</v>
      </c>
      <c r="E41" s="226" t="s">
        <v>337</v>
      </c>
      <c r="F41" s="226" t="s">
        <v>338</v>
      </c>
      <c r="G41" s="226" t="s">
        <v>339</v>
      </c>
      <c r="H41" s="31">
        <f>VLOOKUP(D41,result!$A$2:$AY$268,'primary energy'!N5,FALSE)</f>
        <v>0.54274220360000003</v>
      </c>
      <c r="I41" s="31">
        <f>VLOOKUP(E41,result!$A$2:$AY$268,'primary energy'!N5,FALSE)</f>
        <v>1.2681905259999999</v>
      </c>
      <c r="J41" s="31">
        <f>VLOOKUP(F41,result!$A$2:$AY$268,'primary energy'!N5,FALSE)</f>
        <v>0</v>
      </c>
      <c r="K41" s="31">
        <f>VLOOKUP(G41,result!$A$2:$AY$268,'primary energy'!N5,FALSE)</f>
        <v>1.4847153420000001</v>
      </c>
      <c r="L41" s="235">
        <f t="shared" ref="L41:L42" si="30">SUM(H41:K41)</f>
        <v>3.2956480716000001</v>
      </c>
      <c r="M41" s="140"/>
      <c r="N41" s="54">
        <f>'[1]Bilan 2025'!$E$51</f>
        <v>2.5931877555009675</v>
      </c>
      <c r="O41" s="31">
        <f>'[1]Bilan 2025'!$E$53</f>
        <v>10.358743329384168</v>
      </c>
      <c r="P41" s="31">
        <v>0</v>
      </c>
      <c r="Q41" s="31">
        <f>'[1]Bilan 2025'!$S$23+'[1]Bilan 2025'!$S$29+SUM('[1]Bilan 2025'!$S$36:$S$40,'[1]Bilan 2025'!$S$44:$S$45)</f>
        <v>0.65645367105337815</v>
      </c>
      <c r="R41" s="235">
        <f>SUM(N41:Q41)</f>
        <v>13.608384755938513</v>
      </c>
      <c r="S41" s="248"/>
      <c r="T41" s="217"/>
      <c r="U41" s="72">
        <f>'[6]Bilan 2025'!$E$51</f>
        <v>2.5931877555009675</v>
      </c>
      <c r="V41" s="72">
        <f>'[6]Bilan 2025'!$E$53</f>
        <v>10.358743329384168</v>
      </c>
      <c r="W41" s="72">
        <v>0</v>
      </c>
      <c r="X41" s="72">
        <f>'[4]Bilan 2025'!$E$52</f>
        <v>0.8575152317057565</v>
      </c>
      <c r="Y41" s="54">
        <f>SUM(U41:X41)</f>
        <v>13.809446316590892</v>
      </c>
      <c r="AA41" s="111" t="s">
        <v>335</v>
      </c>
      <c r="AB41" t="s">
        <v>336</v>
      </c>
      <c r="AC41" t="s">
        <v>337</v>
      </c>
      <c r="AD41" t="s">
        <v>338</v>
      </c>
      <c r="AE41" t="s">
        <v>339</v>
      </c>
      <c r="AF41" s="31">
        <v>0.54278627300000004</v>
      </c>
      <c r="AG41" s="31">
        <v>1.2684133449999999</v>
      </c>
      <c r="AH41" s="31">
        <v>0</v>
      </c>
      <c r="AI41" s="31">
        <v>1.4850272010000001</v>
      </c>
      <c r="AJ41" s="54">
        <v>3.2962268190000001</v>
      </c>
    </row>
    <row r="42" spans="1:36" x14ac:dyDescent="0.25">
      <c r="A42" s="4"/>
      <c r="B42" s="4"/>
      <c r="C42" s="236" t="s">
        <v>27</v>
      </c>
      <c r="D42" s="226" t="s">
        <v>112</v>
      </c>
      <c r="E42" s="226" t="s">
        <v>113</v>
      </c>
      <c r="F42" s="226" t="s">
        <v>114</v>
      </c>
      <c r="G42" s="226" t="s">
        <v>115</v>
      </c>
      <c r="H42" s="31">
        <f>VLOOKUP(D42,result!$A$2:$AY$268,'primary energy'!N5,FALSE)</f>
        <v>0</v>
      </c>
      <c r="I42" s="31">
        <f>VLOOKUP(E42,result!$A$2:$AY$268,'primary energy'!N5,FALSE)</f>
        <v>1.925923608</v>
      </c>
      <c r="J42" s="31">
        <f>VLOOKUP(F42,result!$A$2:$AY$268,'primary energy'!N5,FALSE)</f>
        <v>0.31835457719999999</v>
      </c>
      <c r="K42" s="31">
        <f>VLOOKUP(G42,result!$A$2:$AY$268,'primary energy'!N5,FALSE)</f>
        <v>0.28891275090000001</v>
      </c>
      <c r="L42" s="235">
        <f t="shared" si="30"/>
        <v>2.5331909360999996</v>
      </c>
      <c r="M42" s="140"/>
      <c r="N42" s="253">
        <f>'[1]Bilan 2025'!$S$46</f>
        <v>2.2137192704974398E-3</v>
      </c>
      <c r="O42" s="72">
        <f>'[1]Bilan 2025'!$S$41+'[1]Bilan 2025'!$S$42+'[1]Bilan 2025'!$S$43</f>
        <v>2.65</v>
      </c>
      <c r="P42" s="72">
        <f>'[1]Bilan 2025'!$S$13</f>
        <v>0.73170616791472998</v>
      </c>
      <c r="Q42" s="72">
        <f>'[1]Bilan 2025'!$S$23+'[1]Bilan 2025'!$S$29+'[1]Bilan 2025'!$S$45</f>
        <v>0.4164536710533781</v>
      </c>
      <c r="R42" s="235">
        <f t="shared" ref="R42" si="31">SUM(N42:Q42)</f>
        <v>3.8003735582386056</v>
      </c>
      <c r="S42" s="248"/>
      <c r="T42" s="217"/>
      <c r="U42" s="72">
        <f>'[6]Bilan 2020'!$S$46</f>
        <v>2.2137192704974398E-3</v>
      </c>
      <c r="V42" s="72">
        <f>'[6]Bilan 2025'!$S$41+'[6]Bilan 2025'!$S$42+'[6]Bilan 2025'!$S$43</f>
        <v>2.65</v>
      </c>
      <c r="W42" s="72">
        <f>'[6]Bilan 2025'!$S$13</f>
        <v>0.73170616791472998</v>
      </c>
      <c r="X42" s="72">
        <f>'[4]Bilan 2025'!$S$23+'[4]Bilan 2025'!$S$29+'[4]Bilan 2025'!$S$45</f>
        <v>0.4164536710533781</v>
      </c>
      <c r="Y42" s="54">
        <f t="shared" ref="Y42" si="32">SUM(U42:X42)</f>
        <v>3.8003735582386056</v>
      </c>
      <c r="AA42" s="111" t="s">
        <v>27</v>
      </c>
      <c r="AB42" t="s">
        <v>112</v>
      </c>
      <c r="AC42" t="s">
        <v>113</v>
      </c>
      <c r="AD42" t="s">
        <v>114</v>
      </c>
      <c r="AE42" t="s">
        <v>115</v>
      </c>
      <c r="AF42" s="31">
        <v>0</v>
      </c>
      <c r="AG42" s="31">
        <v>1.9261210360000001</v>
      </c>
      <c r="AH42" s="31">
        <v>0.31837956470000001</v>
      </c>
      <c r="AI42" s="31">
        <v>0.2889493836</v>
      </c>
      <c r="AJ42" s="54">
        <v>2.5334499842999998</v>
      </c>
    </row>
    <row r="43" spans="1:36" x14ac:dyDescent="0.25">
      <c r="A43" s="4"/>
      <c r="B43" s="4"/>
      <c r="C43" s="55" t="s">
        <v>28</v>
      </c>
      <c r="D43" s="13"/>
      <c r="E43" s="13"/>
      <c r="F43" s="13"/>
      <c r="G43" s="13"/>
      <c r="H43" s="12">
        <f>SUM(H34,H37:H39)</f>
        <v>3.2305785422</v>
      </c>
      <c r="I43" s="12">
        <f>SUM(I34,I37:I39)</f>
        <v>53.771340570000007</v>
      </c>
      <c r="J43" s="12">
        <f>SUM(J34,J37:J39)</f>
        <v>38.4361105893</v>
      </c>
      <c r="K43" s="12">
        <f>SUM(K34,K37:K39)</f>
        <v>35.119147892013103</v>
      </c>
      <c r="L43" s="237">
        <f>SUM(H43:K43)</f>
        <v>130.5571775935131</v>
      </c>
      <c r="M43" s="140"/>
      <c r="N43" s="89">
        <f>N34+N37+N38+N39</f>
        <v>2.5954014747714651</v>
      </c>
      <c r="O43" s="73">
        <f>O34+O37+O38+O39</f>
        <v>56.156950231507288</v>
      </c>
      <c r="P43" s="73">
        <f>P34+P37+P38+P39</f>
        <v>37.698500594308392</v>
      </c>
      <c r="Q43" s="74">
        <f>Q34+Q37+Q38+Q39</f>
        <v>36.020964230112185</v>
      </c>
      <c r="R43" s="257">
        <f>SUM(N43:Q43)</f>
        <v>132.47181653069933</v>
      </c>
      <c r="S43" s="248"/>
      <c r="T43" s="217"/>
      <c r="U43" s="73">
        <f>U34+U37+U38+U39</f>
        <v>2.9175082230872205</v>
      </c>
      <c r="V43" s="73">
        <f>V34+V37+V38+V39</f>
        <v>56.156950231507288</v>
      </c>
      <c r="W43" s="73">
        <f>W34+W37+W38+W39</f>
        <v>37.698500594308392</v>
      </c>
      <c r="X43" s="74">
        <f>X34+X37+X38+X39</f>
        <v>33.541933824770538</v>
      </c>
      <c r="Y43" s="89">
        <f>SUM(U43:X43)</f>
        <v>130.31489287367344</v>
      </c>
      <c r="AA43" s="12" t="s">
        <v>28</v>
      </c>
      <c r="AF43" s="12">
        <v>3.2304685173000003</v>
      </c>
      <c r="AG43" s="12">
        <v>53.658545621999998</v>
      </c>
      <c r="AH43" s="12">
        <v>38.430449563300002</v>
      </c>
      <c r="AI43" s="12">
        <v>35.119992126307203</v>
      </c>
      <c r="AJ43" s="55">
        <v>130.4394558289072</v>
      </c>
    </row>
    <row r="44" spans="1:36" s="4" customFormat="1" x14ac:dyDescent="0.25">
      <c r="H44" s="140"/>
      <c r="I44" s="140"/>
      <c r="J44" s="140"/>
      <c r="K44" s="140"/>
      <c r="L44" s="140"/>
      <c r="M44" s="140"/>
      <c r="N44" s="243">
        <f>N43-'[1]Bilan 2025'!$G$46</f>
        <v>0</v>
      </c>
      <c r="O44" s="243">
        <f>O43-SUM('[1]Bilan 2025'!$S$41:$W$43,'[1]Bilan 2025'!$E$53)</f>
        <v>0</v>
      </c>
      <c r="P44" s="243">
        <f>P43-'[1]Bilan 2025'!$R$13</f>
        <v>0</v>
      </c>
      <c r="Q44" s="244">
        <f>Q43-SUM('[1]Bilan 2025'!$R$23,'[1]Bilan 2025'!$R$29,'[1]Bilan 2025'!$S$36:$W$40,'[1]Bilan 2025'!$S$45:$W$45)</f>
        <v>0.36543618753373863</v>
      </c>
      <c r="R44" s="140"/>
      <c r="U44" s="140"/>
      <c r="V44" s="140"/>
      <c r="W44" s="140"/>
      <c r="X44" s="140"/>
      <c r="Y44" s="140"/>
      <c r="AF44" s="140"/>
      <c r="AG44" s="140"/>
      <c r="AH44" s="140"/>
      <c r="AI44" s="140"/>
      <c r="AJ44" s="140"/>
    </row>
    <row r="45" spans="1:36" s="4" customFormat="1" x14ac:dyDescent="0.25"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U45" s="140"/>
      <c r="V45" s="140"/>
      <c r="W45" s="140"/>
      <c r="X45" s="140"/>
      <c r="Y45" s="140"/>
      <c r="AF45" s="140"/>
      <c r="AG45" s="140"/>
      <c r="AH45" s="140"/>
      <c r="AI45" s="140"/>
      <c r="AJ45" s="140"/>
    </row>
    <row r="46" spans="1:36" hidden="1" x14ac:dyDescent="0.25">
      <c r="A46" s="4"/>
      <c r="B46" s="227" t="s">
        <v>116</v>
      </c>
      <c r="H46" s="49"/>
      <c r="I46" s="49"/>
      <c r="J46" s="49"/>
      <c r="K46" s="49"/>
      <c r="L46" s="49"/>
      <c r="M46" s="140"/>
      <c r="N46" s="43"/>
      <c r="O46" s="43"/>
      <c r="P46" s="43"/>
      <c r="Q46" s="43"/>
      <c r="R46" s="49"/>
      <c r="S46" s="4"/>
      <c r="U46" s="43"/>
      <c r="V46" s="43"/>
      <c r="W46" s="43"/>
      <c r="X46" s="43"/>
      <c r="Y46" s="49"/>
      <c r="AF46" s="49"/>
      <c r="AG46" s="49"/>
      <c r="AH46" s="49"/>
      <c r="AI46" s="49"/>
      <c r="AJ46" s="49"/>
    </row>
    <row r="47" spans="1:36" hidden="1" x14ac:dyDescent="0.25">
      <c r="A47" s="4"/>
      <c r="B47" s="228" t="s">
        <v>48</v>
      </c>
      <c r="C47" s="44"/>
      <c r="D47" s="44"/>
      <c r="E47" s="44"/>
      <c r="F47" s="44"/>
      <c r="G47" s="44"/>
      <c r="H47" s="50"/>
      <c r="I47" s="50"/>
      <c r="J47" s="50"/>
      <c r="K47" s="50"/>
      <c r="L47" s="50"/>
      <c r="M47" s="245"/>
      <c r="N47" s="62"/>
      <c r="O47" s="62"/>
      <c r="P47" s="62"/>
      <c r="Q47" s="62"/>
      <c r="R47" s="49"/>
      <c r="S47" s="4"/>
      <c r="U47" s="62"/>
      <c r="V47" s="62"/>
      <c r="W47" s="62"/>
      <c r="X47" s="62"/>
      <c r="Y47" s="49"/>
      <c r="AA47" s="44"/>
      <c r="AB47" s="44"/>
      <c r="AC47" s="44"/>
      <c r="AD47" s="44"/>
      <c r="AE47" s="44"/>
      <c r="AF47" s="50"/>
      <c r="AG47" s="50"/>
      <c r="AH47" s="50"/>
      <c r="AI47" s="50"/>
      <c r="AJ47" s="50"/>
    </row>
    <row r="48" spans="1:36" hidden="1" x14ac:dyDescent="0.25">
      <c r="A48" s="4"/>
      <c r="B48" s="4"/>
      <c r="M48" s="4"/>
      <c r="S48" s="4"/>
    </row>
    <row r="49" spans="1:36" ht="31.5" x14ac:dyDescent="0.35">
      <c r="A49" s="4"/>
      <c r="B49" s="4"/>
      <c r="C49" s="229">
        <v>2030</v>
      </c>
      <c r="D49" s="230"/>
      <c r="E49" s="230"/>
      <c r="F49" s="230"/>
      <c r="G49" s="230"/>
      <c r="H49" s="175" t="s">
        <v>43</v>
      </c>
      <c r="I49" s="175" t="s">
        <v>333</v>
      </c>
      <c r="J49" s="175" t="s">
        <v>45</v>
      </c>
      <c r="K49" s="175" t="s">
        <v>334</v>
      </c>
      <c r="L49" s="231" t="s">
        <v>2</v>
      </c>
      <c r="M49" s="4"/>
      <c r="N49" s="255" t="s">
        <v>43</v>
      </c>
      <c r="O49" s="175" t="s">
        <v>333</v>
      </c>
      <c r="P49" s="175" t="s">
        <v>45</v>
      </c>
      <c r="Q49" s="175" t="s">
        <v>334</v>
      </c>
      <c r="R49" s="231" t="s">
        <v>2</v>
      </c>
      <c r="S49" s="4"/>
      <c r="U49" s="175" t="s">
        <v>43</v>
      </c>
      <c r="V49" s="175" t="s">
        <v>333</v>
      </c>
      <c r="W49" s="175" t="s">
        <v>45</v>
      </c>
      <c r="X49" s="175" t="s">
        <v>334</v>
      </c>
      <c r="Y49" s="52" t="s">
        <v>2</v>
      </c>
      <c r="AA49" s="224">
        <v>2030</v>
      </c>
      <c r="AF49" s="175" t="s">
        <v>43</v>
      </c>
      <c r="AG49" s="175" t="s">
        <v>333</v>
      </c>
      <c r="AH49" s="175" t="s">
        <v>45</v>
      </c>
      <c r="AI49" s="175" t="s">
        <v>334</v>
      </c>
      <c r="AJ49" s="52" t="s">
        <v>2</v>
      </c>
    </row>
    <row r="50" spans="1:36" x14ac:dyDescent="0.25">
      <c r="A50" s="4"/>
      <c r="B50" s="4"/>
      <c r="C50" s="232" t="s">
        <v>20</v>
      </c>
      <c r="D50" s="226"/>
      <c r="E50" s="226"/>
      <c r="F50" s="226"/>
      <c r="G50" s="226"/>
      <c r="H50" s="10">
        <f>SUM(H51:H52)</f>
        <v>0</v>
      </c>
      <c r="I50" s="10">
        <f>SUM(I51:I52)</f>
        <v>31.19904404</v>
      </c>
      <c r="J50" s="10">
        <f>SUM(J51:J52)</f>
        <v>2.2285559981</v>
      </c>
      <c r="K50" s="10">
        <f>SUM(K51:K52)</f>
        <v>0.54899457057729995</v>
      </c>
      <c r="L50" s="233">
        <f>SUM(H50:K50)</f>
        <v>33.976594608677303</v>
      </c>
      <c r="M50" s="4"/>
      <c r="N50" s="71">
        <f>'[1]Bilan 2030'!$W$46</f>
        <v>0</v>
      </c>
      <c r="O50" s="70">
        <f>'[1]Bilan 2030'!$W$41+'[1]Bilan 2030'!$W$42+'[1]Bilan 2030'!$W$43</f>
        <v>30.970396818953279</v>
      </c>
      <c r="P50" s="215">
        <f>'[1]Bilan 2030'!$W$13</f>
        <v>3.1579242402183425</v>
      </c>
      <c r="Q50" s="70">
        <f>'[1]Bilan 2030'!$W$23+'[1]Bilan 2030'!$W$29+'[1]Bilan 2030'!$W$45</f>
        <v>0.93047307809883106</v>
      </c>
      <c r="R50" s="256">
        <f t="shared" ref="R50" si="33">SUM(N50:Q50)</f>
        <v>35.058794137270453</v>
      </c>
      <c r="S50" s="4"/>
      <c r="U50" s="70">
        <f>'[6]Bilan 2030'!$W$46</f>
        <v>0</v>
      </c>
      <c r="V50" s="70">
        <f>SUM('[6]Bilan 2030'!$W$41:$W$43)</f>
        <v>30.970396818953279</v>
      </c>
      <c r="W50" s="70">
        <f>'[6]Bilan 2030'!$W$13</f>
        <v>3.1579242402183425</v>
      </c>
      <c r="X50" s="70">
        <f>'[4]Bilan 2030'!$W$23+'[4]Bilan 2030'!$W$29+'[4]Bilan 2030'!$W$45</f>
        <v>0.93047307809883106</v>
      </c>
      <c r="Y50" s="71">
        <f t="shared" ref="Y50:Y52" si="34">SUM(U50:X50)</f>
        <v>35.058794137270453</v>
      </c>
      <c r="AA50" s="112" t="s">
        <v>20</v>
      </c>
      <c r="AF50" s="10">
        <v>0</v>
      </c>
      <c r="AG50" s="10">
        <v>31.125996910000001</v>
      </c>
      <c r="AH50" s="10">
        <v>2.2212442569999999</v>
      </c>
      <c r="AI50" s="10">
        <v>0.54501145365820003</v>
      </c>
      <c r="AJ50" s="53">
        <v>33.892252620658198</v>
      </c>
    </row>
    <row r="51" spans="1:36" x14ac:dyDescent="0.25">
      <c r="A51" s="4"/>
      <c r="B51" s="4"/>
      <c r="C51" s="234" t="s">
        <v>21</v>
      </c>
      <c r="D51" s="226" t="s">
        <v>92</v>
      </c>
      <c r="E51" s="226" t="s">
        <v>93</v>
      </c>
      <c r="F51" s="226" t="s">
        <v>94</v>
      </c>
      <c r="G51" s="226" t="s">
        <v>95</v>
      </c>
      <c r="H51" s="31">
        <f>VLOOKUP(D51,result!$A$2:$AY$268,'primary energy'!S5,FALSE)</f>
        <v>0</v>
      </c>
      <c r="I51" s="127">
        <f>VLOOKUP(E51,result!$A$2:$AY$268,'primary energy'!S5,FALSE)</f>
        <v>17.21028626</v>
      </c>
      <c r="J51" s="127">
        <f>VLOOKUP(F51,result!$A$2:$AY$268,'primary energy'!S5,FALSE)</f>
        <v>0.5123460581</v>
      </c>
      <c r="K51" s="31">
        <f>VLOOKUP(G51,result!$A$2:$AY$268,'primary energy'!S5,FALSE)</f>
        <v>8.0200877300000005E-5</v>
      </c>
      <c r="L51" s="260">
        <f t="shared" ref="L51:L58" si="35">SUM(H51:K51)</f>
        <v>17.7227125189773</v>
      </c>
      <c r="M51" s="4"/>
      <c r="N51" s="253">
        <v>0</v>
      </c>
      <c r="O51" s="127">
        <f>'[1]Format demande MedPro_2030'!$C$314+'[1]Format demande MedPro_2030'!$C$315+'[1]Format demande MedPro_2030'!$C$316+'[1]Format demande MedPro_2030'!$C$338</f>
        <v>16.148166008127777</v>
      </c>
      <c r="P51" s="127">
        <f>'[1]Format demande MedPro_2030'!$C$339+'[1]Format demande MedPro_2030'!$C$319</f>
        <v>1.413352213342026</v>
      </c>
      <c r="Q51" s="31">
        <f>'[1]Format demande MedPro_2030'!$C$317+'[1]Format demande MedPro_2030'!$C$318</f>
        <v>0</v>
      </c>
      <c r="R51" s="260">
        <f>SUM(N51:Q51)</f>
        <v>17.561518221469804</v>
      </c>
      <c r="S51" s="4"/>
      <c r="U51" s="72">
        <v>0</v>
      </c>
      <c r="V51" s="31">
        <f>'[3]Format demande MedPro_2030'!$C$314+'[3]Format demande MedPro_2030'!$C$315+'[3]Format demande MedPro_2030'!$C$316+'[3]Format demande MedPro_2030'!$C$338</f>
        <v>16.148166008127777</v>
      </c>
      <c r="W51" s="109">
        <f>'[3]Format demande MedPro_2030'!$C$319+'[3]Format demande MedPro_2030'!$C$339</f>
        <v>1.413352213342026</v>
      </c>
      <c r="X51" s="31">
        <f>'[4]Format demande MedPro_2030'!$C$317+'[4]Format demande MedPro_2030'!$C$318</f>
        <v>0</v>
      </c>
      <c r="Y51" s="54">
        <f t="shared" si="34"/>
        <v>17.561518221469804</v>
      </c>
      <c r="AA51" s="110" t="s">
        <v>21</v>
      </c>
      <c r="AB51" t="s">
        <v>92</v>
      </c>
      <c r="AC51" t="s">
        <v>93</v>
      </c>
      <c r="AD51" t="s">
        <v>94</v>
      </c>
      <c r="AE51" t="s">
        <v>95</v>
      </c>
      <c r="AF51" s="31">
        <v>0</v>
      </c>
      <c r="AG51" s="31">
        <v>17.255562510000001</v>
      </c>
      <c r="AH51" s="31">
        <v>0.51284749299999999</v>
      </c>
      <c r="AI51" s="31">
        <v>8.0439858200000004E-5</v>
      </c>
      <c r="AJ51" s="54">
        <v>17.768490442858198</v>
      </c>
    </row>
    <row r="52" spans="1:36" x14ac:dyDescent="0.25">
      <c r="A52" s="4"/>
      <c r="B52" s="4"/>
      <c r="C52" s="236" t="s">
        <v>22</v>
      </c>
      <c r="D52" s="226" t="s">
        <v>96</v>
      </c>
      <c r="E52" s="226" t="s">
        <v>97</v>
      </c>
      <c r="F52" s="226" t="s">
        <v>98</v>
      </c>
      <c r="G52" s="226" t="s">
        <v>99</v>
      </c>
      <c r="H52" s="31">
        <f>VLOOKUP(D52,result!$A$2:$AY$268,'primary energy'!S5,FALSE)</f>
        <v>0</v>
      </c>
      <c r="I52" s="31">
        <f>VLOOKUP(E52,result!$A$2:$AY$268,'primary energy'!S5,FALSE)</f>
        <v>13.98875778</v>
      </c>
      <c r="J52" s="31">
        <f>VLOOKUP(F52,result!$A$2:$AY$268,'primary energy'!S5,FALSE)</f>
        <v>1.7162099399999999</v>
      </c>
      <c r="K52" s="31">
        <f>VLOOKUP(G52,result!$A$2:$AY$268,'primary energy'!S5,FALSE)</f>
        <v>0.54891436969999996</v>
      </c>
      <c r="L52" s="235">
        <f t="shared" si="35"/>
        <v>16.253882089699999</v>
      </c>
      <c r="M52" s="4"/>
      <c r="N52" s="253">
        <v>0</v>
      </c>
      <c r="O52" s="31">
        <f>O50-O51</f>
        <v>14.822230810825502</v>
      </c>
      <c r="P52" s="109">
        <f t="shared" ref="P52:Q52" si="36">P50-P51</f>
        <v>1.7445720268763165</v>
      </c>
      <c r="Q52" s="31">
        <f t="shared" si="36"/>
        <v>0.93047307809883106</v>
      </c>
      <c r="R52" s="235">
        <f t="shared" ref="R52" si="37">SUM(N52:Q52)</f>
        <v>17.49727591580065</v>
      </c>
      <c r="S52" s="4"/>
      <c r="U52" s="72">
        <v>0</v>
      </c>
      <c r="V52" s="31">
        <f>V50-V51</f>
        <v>14.822230810825502</v>
      </c>
      <c r="W52" s="109">
        <f t="shared" ref="W52:X52" si="38">W50-W51</f>
        <v>1.7445720268763165</v>
      </c>
      <c r="X52" s="31">
        <f t="shared" si="38"/>
        <v>0.93047307809883106</v>
      </c>
      <c r="Y52" s="54">
        <f t="shared" si="34"/>
        <v>17.49727591580065</v>
      </c>
      <c r="AA52" s="111" t="s">
        <v>22</v>
      </c>
      <c r="AB52" t="s">
        <v>96</v>
      </c>
      <c r="AC52" t="s">
        <v>97</v>
      </c>
      <c r="AD52" t="s">
        <v>98</v>
      </c>
      <c r="AE52" t="s">
        <v>99</v>
      </c>
      <c r="AF52" s="31">
        <v>0</v>
      </c>
      <c r="AG52" s="31">
        <v>13.870434400000001</v>
      </c>
      <c r="AH52" s="31">
        <v>1.708396764</v>
      </c>
      <c r="AI52" s="31">
        <v>0.54493101379999997</v>
      </c>
      <c r="AJ52" s="54">
        <v>16.1237621778</v>
      </c>
    </row>
    <row r="53" spans="1:36" x14ac:dyDescent="0.25">
      <c r="A53" s="4"/>
      <c r="B53" s="4"/>
      <c r="C53" s="232" t="s">
        <v>23</v>
      </c>
      <c r="D53" s="226" t="s">
        <v>100</v>
      </c>
      <c r="E53" s="226" t="s">
        <v>101</v>
      </c>
      <c r="F53" s="226" t="s">
        <v>102</v>
      </c>
      <c r="G53" s="226" t="s">
        <v>103</v>
      </c>
      <c r="H53" s="10">
        <f>VLOOKUP(D53,result!$A$2:$AY$268,'primary energy'!S5,FALSE)</f>
        <v>0.1098348411</v>
      </c>
      <c r="I53" s="10">
        <f>VLOOKUP(E53,result!$A$2:$AY$268,'primary energy'!S5,FALSE)</f>
        <v>2.1510942329999998</v>
      </c>
      <c r="J53" s="10">
        <f>VLOOKUP(F53,result!$A$2:$AY$268,'primary energy'!S5,FALSE)</f>
        <v>12.258394600000001</v>
      </c>
      <c r="K53" s="10">
        <f>VLOOKUP(G53,result!$A$2:$AY$268,'primary energy'!S5,FALSE)</f>
        <v>12.512100759999999</v>
      </c>
      <c r="L53" s="233">
        <f>SUM(H53:K53)</f>
        <v>27.0314244341</v>
      </c>
      <c r="M53" s="4"/>
      <c r="N53" s="71">
        <f>'[1]Bilan 2030'!$U$46</f>
        <v>0</v>
      </c>
      <c r="O53" s="70">
        <f>'[1]Bilan 2030'!$U$41+'[1]Bilan 2030'!$U$42+'[1]Bilan 2030'!$U$43</f>
        <v>1.746497298641001</v>
      </c>
      <c r="P53" s="70">
        <f>'[1]Bilan 2030'!$U$13</f>
        <v>11.885627565252159</v>
      </c>
      <c r="Q53" s="70">
        <f>'[1]Bilan 2030'!$U$23+'[1]Bilan 2030'!$U$29+SUM('[1]Bilan 2030'!$U$36:$U$40,'[1]Bilan 2030'!$U$44:$U$45)</f>
        <v>12.920389293566501</v>
      </c>
      <c r="R53" s="256">
        <f>SUM(N53:Q53)</f>
        <v>26.552514157459662</v>
      </c>
      <c r="S53" s="248"/>
      <c r="T53" s="217"/>
      <c r="U53" s="70">
        <f>'[6]Bilan 2030'!$U$46</f>
        <v>0</v>
      </c>
      <c r="V53" s="70">
        <f>SUM('[6]Bilan 2030'!$U$41:$U$43)</f>
        <v>1.746497298641001</v>
      </c>
      <c r="W53" s="70">
        <f>'[6]Bilan 2030'!$U$13</f>
        <v>11.885627565252159</v>
      </c>
      <c r="X53" s="70">
        <f>'[4]Bilan 2030'!$U$23+'[4]Bilan 2030'!$U$29+'[4]Bilan 2030'!$U$45+'[4]Bilan 2030'!$U$38+'[4]Bilan 2030'!$U$39</f>
        <v>12.576443160398465</v>
      </c>
      <c r="Y53" s="71">
        <f>SUM(U53:X53)</f>
        <v>26.208568024291626</v>
      </c>
      <c r="AA53" s="112" t="s">
        <v>23</v>
      </c>
      <c r="AB53" t="s">
        <v>100</v>
      </c>
      <c r="AC53" t="s">
        <v>101</v>
      </c>
      <c r="AD53" t="s">
        <v>102</v>
      </c>
      <c r="AE53" t="s">
        <v>103</v>
      </c>
      <c r="AF53" s="10">
        <v>0.1098830036</v>
      </c>
      <c r="AG53" s="10">
        <v>2.1465535490000001</v>
      </c>
      <c r="AH53" s="10">
        <v>12.2391878</v>
      </c>
      <c r="AI53" s="10">
        <v>12.576348510000001</v>
      </c>
      <c r="AJ53" s="53">
        <v>27.071972862599999</v>
      </c>
    </row>
    <row r="54" spans="1:36" x14ac:dyDescent="0.25">
      <c r="A54" s="4"/>
      <c r="B54" s="4"/>
      <c r="C54" s="232" t="s">
        <v>24</v>
      </c>
      <c r="D54" s="226" t="s">
        <v>104</v>
      </c>
      <c r="E54" s="226" t="s">
        <v>105</v>
      </c>
      <c r="F54" s="226" t="s">
        <v>106</v>
      </c>
      <c r="G54" s="226" t="s">
        <v>107</v>
      </c>
      <c r="H54" s="10">
        <f>VLOOKUP(D54,result!$A$2:$AY$268,'primary energy'!S5,FALSE)</f>
        <v>0</v>
      </c>
      <c r="I54" s="10">
        <f>VLOOKUP(E54,result!$A$2:$AY$268,'primary energy'!S5,FALSE)</f>
        <v>1.159183874</v>
      </c>
      <c r="J54" s="10">
        <f>VLOOKUP(F54,result!$A$2:$AY$268,'primary energy'!S5,FALSE)</f>
        <v>11.86985868</v>
      </c>
      <c r="K54" s="10">
        <f>VLOOKUP(G54,result!$A$2:$AY$268,'primary energy'!S5,FALSE)</f>
        <v>7.1431343920000003</v>
      </c>
      <c r="L54" s="233">
        <f t="shared" si="35"/>
        <v>20.172176946</v>
      </c>
      <c r="M54" s="4"/>
      <c r="N54" s="71">
        <f>'[1]Bilan 2030'!$V$46</f>
        <v>0</v>
      </c>
      <c r="O54" s="70">
        <f>'[1]Bilan 2030'!$V$41+'[1]Bilan 2030'!$V$42+'[1]Bilan 2030'!$V$43</f>
        <v>0.60659804706016329</v>
      </c>
      <c r="P54" s="70">
        <f>'[1]Bilan 2030'!$V$13</f>
        <v>11.711297347178387</v>
      </c>
      <c r="Q54" s="70">
        <f>'[1]Bilan 2030'!$V$23+'[1]Bilan 2030'!$V$29+SUM('[1]Bilan 2030'!$V$36:$V$40,'[1]Bilan 2030'!$V$44:$V$45)</f>
        <v>6.7201836558834653</v>
      </c>
      <c r="R54" s="256">
        <f>SUM(N54:Q54)</f>
        <v>19.038079050122015</v>
      </c>
      <c r="S54" s="248"/>
      <c r="T54" s="217"/>
      <c r="U54" s="70">
        <f>'[6]Bilan 2030'!$V$46</f>
        <v>0</v>
      </c>
      <c r="V54" s="70">
        <f>SUM('[6]Bilan 2030'!$V$41:$V$43)</f>
        <v>0.60659804706016329</v>
      </c>
      <c r="W54" s="70">
        <f>'[6]Bilan 2030'!$V$13</f>
        <v>11.711297347178387</v>
      </c>
      <c r="X54" s="70">
        <f>'[4]Bilan 2030'!$V$23+'[4]Bilan 2030'!$V$29+'[4]Bilan 2030'!$V$45+'[4]Bilan 2050'!$V$38+'[4]Bilan 2050'!$V$39+'[4]Bilan 2050'!$V$40</f>
        <v>6.1602777191388673</v>
      </c>
      <c r="Y54" s="71">
        <f>SUM(U54:X54)</f>
        <v>18.478173113377419</v>
      </c>
      <c r="AA54" s="112" t="s">
        <v>24</v>
      </c>
      <c r="AB54" t="s">
        <v>104</v>
      </c>
      <c r="AC54" t="s">
        <v>105</v>
      </c>
      <c r="AD54" t="s">
        <v>106</v>
      </c>
      <c r="AE54" t="s">
        <v>107</v>
      </c>
      <c r="AF54" s="10">
        <v>0</v>
      </c>
      <c r="AG54" s="10">
        <v>1.1578506529999999</v>
      </c>
      <c r="AH54" s="10">
        <v>11.8570771</v>
      </c>
      <c r="AI54" s="10">
        <v>7.1734515129999998</v>
      </c>
      <c r="AJ54" s="53">
        <v>20.188379265999998</v>
      </c>
    </row>
    <row r="55" spans="1:36" x14ac:dyDescent="0.25">
      <c r="A55" s="4"/>
      <c r="B55" s="4"/>
      <c r="C55" s="232" t="s">
        <v>25</v>
      </c>
      <c r="D55" s="226"/>
      <c r="E55" s="226"/>
      <c r="F55" s="226"/>
      <c r="G55" s="226"/>
      <c r="H55" s="10">
        <f>SUM(H56:H58)</f>
        <v>2.6902184354000003</v>
      </c>
      <c r="I55" s="10">
        <f>SUM(I56:I58)</f>
        <v>11.755499730999999</v>
      </c>
      <c r="J55" s="10">
        <f>SUM(J56:J58)</f>
        <v>10.504949312699999</v>
      </c>
      <c r="K55" s="10">
        <f>SUM(K56:K58)</f>
        <v>14.3269612762</v>
      </c>
      <c r="L55" s="233">
        <f t="shared" si="35"/>
        <v>39.2776287553</v>
      </c>
      <c r="M55" s="4"/>
      <c r="N55" s="71">
        <f>SUM(N56:N58)</f>
        <v>2.1426447253399448</v>
      </c>
      <c r="O55" s="70">
        <f>SUM(O56:O58)</f>
        <v>11.725564982536302</v>
      </c>
      <c r="P55" s="70">
        <f>SUM(P56:P58)</f>
        <v>10.620285423333053</v>
      </c>
      <c r="Q55" s="70">
        <f>SUM(Q56:Q58)</f>
        <v>14.393881474621413</v>
      </c>
      <c r="R55" s="256">
        <f t="shared" ref="R55:R56" si="39">SUM(N55:Q55)</f>
        <v>38.882376605830714</v>
      </c>
      <c r="S55" s="248"/>
      <c r="T55" s="217"/>
      <c r="U55" s="70">
        <f>SUM(U56:U58)</f>
        <v>2.5954014747714651</v>
      </c>
      <c r="V55" s="70">
        <f>SUM(V56:V58)</f>
        <v>11.725564982536302</v>
      </c>
      <c r="W55" s="70">
        <f>SUM(W56:W58)</f>
        <v>10.620285423333053</v>
      </c>
      <c r="X55" s="70">
        <f>SUM(X56:X58)</f>
        <v>11.431487870992679</v>
      </c>
      <c r="Y55" s="71">
        <f t="shared" ref="Y55:Y56" si="40">SUM(U55:X55)</f>
        <v>36.372739751633503</v>
      </c>
      <c r="AA55" s="112" t="s">
        <v>25</v>
      </c>
      <c r="AF55" s="10">
        <v>2.6899341883000001</v>
      </c>
      <c r="AG55" s="10">
        <v>11.751280361000001</v>
      </c>
      <c r="AH55" s="10">
        <v>10.498400611199999</v>
      </c>
      <c r="AI55" s="10">
        <v>14.357478263099999</v>
      </c>
      <c r="AJ55" s="53">
        <v>39.297093423600003</v>
      </c>
    </row>
    <row r="56" spans="1:36" hidden="1" x14ac:dyDescent="0.25">
      <c r="A56" s="4"/>
      <c r="B56" s="4"/>
      <c r="C56" s="236" t="s">
        <v>26</v>
      </c>
      <c r="D56" s="226" t="s">
        <v>108</v>
      </c>
      <c r="E56" s="226" t="s">
        <v>109</v>
      </c>
      <c r="F56" s="226" t="s">
        <v>110</v>
      </c>
      <c r="G56" s="226" t="s">
        <v>111</v>
      </c>
      <c r="H56" s="31">
        <f>VLOOKUP(D56,result!$A$2:$AY$268,'primary energy'!S5,FALSE)</f>
        <v>2.201048128</v>
      </c>
      <c r="I56" s="31">
        <f>VLOOKUP(E56,result!$A$2:$AY$268,'primary energy'!S5,FALSE)</f>
        <v>8.6745433599999995</v>
      </c>
      <c r="J56" s="31">
        <f>VLOOKUP(F56,result!$A$2:$AY$268,'primary energy'!S5,FALSE)</f>
        <v>10.160706299999999</v>
      </c>
      <c r="K56" s="31">
        <f>VLOOKUP(G56,result!$A$2:$AY$268,'primary energy'!S5,FALSE)</f>
        <v>12.52519464</v>
      </c>
      <c r="L56" s="235">
        <f t="shared" si="35"/>
        <v>33.561492428000001</v>
      </c>
      <c r="M56" s="247">
        <f>L56+L57</f>
        <v>36.796046536399999</v>
      </c>
      <c r="N56" s="253">
        <f>'[1]Bilan 2030'!$T$46</f>
        <v>0</v>
      </c>
      <c r="O56" s="72">
        <f>'[1]Bilan 2030'!$T$41+'[1]Bilan 2030'!$T$42+'[1]Bilan 2030'!$T$43</f>
        <v>0.91047471072988595</v>
      </c>
      <c r="P56" s="72">
        <f>'[1]Bilan 2030'!$T$13</f>
        <v>9.8446264808181319</v>
      </c>
      <c r="Q56" s="72">
        <f>'[1]Bilan 2030'!$T$23+'[1]Bilan 2030'!$T$29+SUM('[1]Bilan 2030'!$T$36:$T$40,'[1]Bilan 2030'!$T$44:$T$45)</f>
        <v>13.086893756357947</v>
      </c>
      <c r="R56" s="235">
        <f t="shared" si="39"/>
        <v>23.841994947905967</v>
      </c>
      <c r="S56" s="247">
        <f>R56+R57</f>
        <v>35.332257370215814</v>
      </c>
      <c r="T56" s="217"/>
      <c r="U56" s="72">
        <f>'[6]Bilan 2025'!$T$46</f>
        <v>0</v>
      </c>
      <c r="V56" s="72">
        <f>SUM('[6]Bilan 2030'!$T$41:$T$43)</f>
        <v>0.91047471072988595</v>
      </c>
      <c r="W56" s="72">
        <f>'[6]Bilan 2030'!$T$13</f>
        <v>9.8446264808181319</v>
      </c>
      <c r="X56" s="72">
        <f>'[4]Bilan 2030'!$T$23+'[4]Bilan 2030'!$T$29+'[4]Bilan 2030'!$T$45</f>
        <v>10.289412741424661</v>
      </c>
      <c r="Y56" s="54">
        <f t="shared" si="40"/>
        <v>21.044513932972677</v>
      </c>
      <c r="AA56" s="111" t="s">
        <v>26</v>
      </c>
      <c r="AB56" t="s">
        <v>108</v>
      </c>
      <c r="AC56" t="s">
        <v>109</v>
      </c>
      <c r="AD56" t="s">
        <v>110</v>
      </c>
      <c r="AE56" t="s">
        <v>111</v>
      </c>
      <c r="AF56" s="31">
        <v>2.2007271350000002</v>
      </c>
      <c r="AG56" s="31">
        <v>8.6698804280000008</v>
      </c>
      <c r="AH56" s="31">
        <v>10.15412304</v>
      </c>
      <c r="AI56" s="31">
        <v>12.55413646</v>
      </c>
      <c r="AJ56" s="54">
        <v>33.578867063000004</v>
      </c>
    </row>
    <row r="57" spans="1:36" hidden="1" x14ac:dyDescent="0.25">
      <c r="A57" s="4"/>
      <c r="B57" s="4"/>
      <c r="C57" s="236" t="s">
        <v>335</v>
      </c>
      <c r="D57" s="226" t="s">
        <v>336</v>
      </c>
      <c r="E57" s="226" t="s">
        <v>337</v>
      </c>
      <c r="F57" s="226" t="s">
        <v>338</v>
      </c>
      <c r="G57" s="226" t="s">
        <v>339</v>
      </c>
      <c r="H57" s="31">
        <f>VLOOKUP(D57,result!$A$2:$AY$268,'primary energy'!S5,FALSE)</f>
        <v>0.4891703074</v>
      </c>
      <c r="I57" s="31">
        <f>VLOOKUP(E57,result!$A$2:$AY$268,'primary energy'!S5,FALSE)</f>
        <v>1.2210702609999999</v>
      </c>
      <c r="J57" s="31">
        <f>VLOOKUP(F57,result!$A$2:$AY$268,'primary energy'!S5,FALSE)</f>
        <v>0</v>
      </c>
      <c r="K57" s="31">
        <f>VLOOKUP(G57,result!$A$2:$AY$268,'primary energy'!S5,FALSE)</f>
        <v>1.5243135400000001</v>
      </c>
      <c r="L57" s="235">
        <f t="shared" ref="L57" si="41">SUM(H57:K57)</f>
        <v>3.2345541084000002</v>
      </c>
      <c r="M57" s="140"/>
      <c r="N57" s="54">
        <f>'[1]Bilan 2030'!$E$51</f>
        <v>2.1404310060694471</v>
      </c>
      <c r="O57" s="31">
        <f>'[1]Bilan 2030'!$E$53</f>
        <v>8.5269295194929953</v>
      </c>
      <c r="P57" s="31">
        <v>0</v>
      </c>
      <c r="Q57" s="31">
        <f>'[1]Bilan 2030'!$S$23+'[1]Bilan 2030'!$S$29+SUM('[1]Bilan 2030'!$S$36:$S$40,'[1]Bilan 2030'!$S$44:$S$45)</f>
        <v>0.8229018967474041</v>
      </c>
      <c r="R57" s="235">
        <f>SUM(N57:Q57)</f>
        <v>11.490262422309845</v>
      </c>
      <c r="S57" s="248"/>
      <c r="T57" s="217"/>
      <c r="U57" s="72">
        <f>'[6]Bilan 2025'!$E$51</f>
        <v>2.5931877555009675</v>
      </c>
      <c r="V57" s="72">
        <f>'[6]Bilan 2030'!$E$53</f>
        <v>8.5269295194929953</v>
      </c>
      <c r="W57" s="72">
        <v>0</v>
      </c>
      <c r="X57" s="72">
        <f>'[4]Bilan 2030'!$E$52</f>
        <v>0.65798930805195532</v>
      </c>
      <c r="Y57" s="54">
        <f>SUM(U57:X57)</f>
        <v>11.778106583045918</v>
      </c>
      <c r="AA57" s="111" t="s">
        <v>335</v>
      </c>
      <c r="AB57" t="s">
        <v>336</v>
      </c>
      <c r="AC57" t="s">
        <v>337</v>
      </c>
      <c r="AD57" t="s">
        <v>338</v>
      </c>
      <c r="AE57" t="s">
        <v>339</v>
      </c>
      <c r="AF57" s="31">
        <v>0.48920705330000003</v>
      </c>
      <c r="AG57" s="31">
        <v>1.221298394</v>
      </c>
      <c r="AH57" s="31">
        <v>0</v>
      </c>
      <c r="AI57" s="31">
        <v>1.5250803049999999</v>
      </c>
      <c r="AJ57" s="54">
        <v>3.2355857523</v>
      </c>
    </row>
    <row r="58" spans="1:36" x14ac:dyDescent="0.25">
      <c r="A58" s="4"/>
      <c r="B58" s="4"/>
      <c r="C58" s="236" t="s">
        <v>27</v>
      </c>
      <c r="D58" s="226" t="s">
        <v>112</v>
      </c>
      <c r="E58" s="226" t="s">
        <v>113</v>
      </c>
      <c r="F58" s="226" t="s">
        <v>114</v>
      </c>
      <c r="G58" s="226" t="s">
        <v>115</v>
      </c>
      <c r="H58" s="31">
        <f>VLOOKUP(D58,result!$A$2:$AY$268,'primary energy'!S5,FALSE)</f>
        <v>0</v>
      </c>
      <c r="I58" s="31">
        <f>VLOOKUP(E58,result!$A$2:$AY$268,'primary energy'!S5,FALSE)</f>
        <v>1.8598861099999999</v>
      </c>
      <c r="J58" s="31">
        <f>VLOOKUP(F58,result!$A$2:$AY$268,'primary energy'!S5,FALSE)</f>
        <v>0.34424301270000002</v>
      </c>
      <c r="K58" s="31">
        <f>VLOOKUP(G58,result!$A$2:$AY$268,'primary energy'!S5,FALSE)</f>
        <v>0.27745309620000003</v>
      </c>
      <c r="L58" s="235">
        <f t="shared" si="35"/>
        <v>2.4815822188999999</v>
      </c>
      <c r="M58" s="4"/>
      <c r="N58" s="253">
        <f>'[1]Bilan 2030'!$S$46</f>
        <v>2.2137192704974398E-3</v>
      </c>
      <c r="O58" s="72">
        <f>'[1]Bilan 2030'!$S$41+'[1]Bilan 2030'!$S$42+'[1]Bilan 2030'!$S$43</f>
        <v>2.28816075231342</v>
      </c>
      <c r="P58" s="72">
        <f>'[1]Bilan 2030'!$S$13</f>
        <v>0.77565894251492096</v>
      </c>
      <c r="Q58" s="72">
        <f>'[1]Bilan 2030'!$S$23+'[1]Bilan 2030'!$S$29+'[1]Bilan 2030'!$S$45</f>
        <v>0.48408582151606211</v>
      </c>
      <c r="R58" s="235">
        <f t="shared" ref="R58" si="42">SUM(N58:Q58)</f>
        <v>3.5501192356149009</v>
      </c>
      <c r="S58" s="248"/>
      <c r="T58" s="217"/>
      <c r="U58" s="72">
        <f>'[6]Bilan 2025'!$S$46</f>
        <v>2.2137192704974398E-3</v>
      </c>
      <c r="V58" s="72">
        <f>SUM('[6]Bilan 2030'!$S$41:$S$43)</f>
        <v>2.28816075231342</v>
      </c>
      <c r="W58" s="72">
        <f>'[6]Bilan 2030'!$S$13</f>
        <v>0.77565894251492096</v>
      </c>
      <c r="X58" s="72">
        <f>'[4]Bilan 2030'!$S$23+'[4]Bilan 2030'!$S$29+'[4]Bilan 2030'!$S$45</f>
        <v>0.48408582151606211</v>
      </c>
      <c r="Y58" s="54">
        <f t="shared" ref="Y58" si="43">SUM(U58:X58)</f>
        <v>3.5501192356149009</v>
      </c>
      <c r="AA58" s="111" t="s">
        <v>27</v>
      </c>
      <c r="AB58" t="s">
        <v>112</v>
      </c>
      <c r="AC58" t="s">
        <v>113</v>
      </c>
      <c r="AD58" t="s">
        <v>114</v>
      </c>
      <c r="AE58" t="s">
        <v>115</v>
      </c>
      <c r="AF58" s="31">
        <v>0</v>
      </c>
      <c r="AG58" s="31">
        <v>1.860101539</v>
      </c>
      <c r="AH58" s="31">
        <v>0.34427757120000002</v>
      </c>
      <c r="AI58" s="31">
        <v>0.2782614981</v>
      </c>
      <c r="AJ58" s="54">
        <v>2.4826406083000001</v>
      </c>
    </row>
    <row r="59" spans="1:36" x14ac:dyDescent="0.25">
      <c r="A59" s="4"/>
      <c r="B59" s="4"/>
      <c r="C59" s="12" t="s">
        <v>28</v>
      </c>
      <c r="H59" s="12">
        <f>SUM(H50,H53:H55)</f>
        <v>2.8000532765000004</v>
      </c>
      <c r="I59" s="12">
        <f>SUM(I50,I53:I55)</f>
        <v>46.264821877999999</v>
      </c>
      <c r="J59" s="12">
        <f>SUM(J50,J53:J55)</f>
        <v>36.861758590800001</v>
      </c>
      <c r="K59" s="12">
        <f>SUM(K50,K53:K55)</f>
        <v>34.531190998777298</v>
      </c>
      <c r="L59" s="55">
        <f>SUM(H59:K59)</f>
        <v>120.4578247440773</v>
      </c>
      <c r="M59" s="4"/>
      <c r="N59" s="89">
        <f>N50+N53+N54+N55</f>
        <v>2.1426447253399448</v>
      </c>
      <c r="O59" s="73">
        <f>O50+O53+O54+O55</f>
        <v>45.049057147190737</v>
      </c>
      <c r="P59" s="73">
        <f>P50+P53+P54+P55</f>
        <v>37.375134575981939</v>
      </c>
      <c r="Q59" s="74">
        <f>Q50+Q53+Q54+Q55</f>
        <v>34.964927502170212</v>
      </c>
      <c r="R59" s="257">
        <f>SUM(N59:Q59)</f>
        <v>119.53176395068283</v>
      </c>
      <c r="S59" s="248"/>
      <c r="T59" s="217"/>
      <c r="U59" s="73">
        <f>U50+U53+U54+U55</f>
        <v>2.5954014747714651</v>
      </c>
      <c r="V59" s="73">
        <f>V50+V53+V54+V55</f>
        <v>45.049057147190737</v>
      </c>
      <c r="W59" s="73">
        <f>W50+W53+W54+W55</f>
        <v>37.375134575981939</v>
      </c>
      <c r="X59" s="73">
        <f>X50+X53+X54+X55</f>
        <v>31.098681828628845</v>
      </c>
      <c r="Y59" s="89">
        <f>SUM(U59:X59)</f>
        <v>116.11827502657299</v>
      </c>
      <c r="AA59" s="12" t="s">
        <v>28</v>
      </c>
      <c r="AF59" s="12">
        <v>2.7998171918999999</v>
      </c>
      <c r="AG59" s="12">
        <v>46.181681472999998</v>
      </c>
      <c r="AH59" s="12">
        <v>36.815909768200001</v>
      </c>
      <c r="AI59" s="12">
        <v>34.652289739758203</v>
      </c>
      <c r="AJ59" s="55">
        <v>120.44969817285821</v>
      </c>
    </row>
    <row r="60" spans="1:36" s="4" customFormat="1" x14ac:dyDescent="0.25">
      <c r="N60" s="243">
        <f>N59-'[1]Bilan 2030'!$G$46</f>
        <v>0</v>
      </c>
      <c r="O60" s="243">
        <f>O59-SUM('[1]Bilan 2030'!$S$41:$W$43,'[1]Bilan 2030'!$E$53)</f>
        <v>0</v>
      </c>
      <c r="P60" s="243">
        <f>P59-'[1]Bilan 2030'!$R$13</f>
        <v>0</v>
      </c>
      <c r="Q60" s="244">
        <f>Q59-SUM('[1]Bilan 2030'!$R$23,'[1]Bilan 2030'!$R$29,'[1]Bilan 2030'!$S$36:$W$40,'[1]Bilan 2030'!$S$45:$W$45)</f>
        <v>0.48408582151606083</v>
      </c>
      <c r="R60" s="140"/>
      <c r="S60" s="248"/>
      <c r="T60" s="248"/>
      <c r="U60" s="248"/>
      <c r="V60" s="248"/>
      <c r="W60" s="248"/>
      <c r="X60" s="248"/>
    </row>
    <row r="61" spans="1:36" s="4" customFormat="1" ht="15" hidden="1" customHeight="1" x14ac:dyDescent="0.25">
      <c r="B61" s="227" t="s">
        <v>116</v>
      </c>
      <c r="K61" s="250"/>
      <c r="N61" s="249"/>
      <c r="O61" s="249"/>
      <c r="P61" s="249"/>
      <c r="Q61" s="251"/>
      <c r="R61" s="248"/>
      <c r="S61" s="248"/>
      <c r="T61" s="248"/>
      <c r="U61" s="251"/>
      <c r="V61" s="251"/>
      <c r="W61" s="251"/>
      <c r="X61" s="251"/>
      <c r="AI61" s="250"/>
    </row>
    <row r="62" spans="1:36" s="4" customFormat="1" ht="15" hidden="1" customHeight="1" x14ac:dyDescent="0.25">
      <c r="B62" s="228" t="s">
        <v>48</v>
      </c>
      <c r="N62" s="246"/>
      <c r="O62" s="246"/>
      <c r="P62" s="246"/>
      <c r="Q62" s="252"/>
      <c r="R62" s="248"/>
      <c r="S62" s="248"/>
      <c r="T62" s="248"/>
      <c r="U62" s="252"/>
      <c r="V62" s="252"/>
      <c r="W62" s="252"/>
      <c r="X62" s="252"/>
    </row>
    <row r="63" spans="1:36" s="4" customFormat="1" ht="15" hidden="1" customHeight="1" x14ac:dyDescent="0.25">
      <c r="Q63" s="248"/>
      <c r="R63" s="248"/>
      <c r="S63" s="248"/>
      <c r="T63" s="248"/>
      <c r="U63" s="248"/>
      <c r="V63" s="248"/>
      <c r="W63" s="248"/>
      <c r="X63" s="248"/>
    </row>
    <row r="64" spans="1:36" s="4" customFormat="1" ht="15" hidden="1" customHeight="1" x14ac:dyDescent="0.25">
      <c r="Q64" s="248"/>
      <c r="R64" s="248"/>
      <c r="S64" s="248"/>
      <c r="T64" s="248"/>
      <c r="U64" s="248"/>
      <c r="V64" s="248"/>
      <c r="W64" s="248"/>
      <c r="X64" s="248"/>
    </row>
    <row r="65" spans="3:36" s="4" customFormat="1" ht="31.5" hidden="1" customHeight="1" x14ac:dyDescent="0.35">
      <c r="C65" s="113">
        <v>2035</v>
      </c>
      <c r="H65" s="175" t="s">
        <v>43</v>
      </c>
      <c r="I65" s="175" t="s">
        <v>333</v>
      </c>
      <c r="J65" s="175" t="s">
        <v>45</v>
      </c>
      <c r="K65" s="175" t="s">
        <v>334</v>
      </c>
      <c r="L65" s="52" t="s">
        <v>2</v>
      </c>
      <c r="N65" s="175" t="s">
        <v>43</v>
      </c>
      <c r="O65" s="175" t="s">
        <v>333</v>
      </c>
      <c r="P65" s="175" t="s">
        <v>45</v>
      </c>
      <c r="Q65" s="218" t="s">
        <v>334</v>
      </c>
      <c r="R65" s="219" t="s">
        <v>2</v>
      </c>
      <c r="S65" s="248"/>
      <c r="T65" s="248"/>
      <c r="U65" s="218" t="s">
        <v>43</v>
      </c>
      <c r="V65" s="218" t="s">
        <v>333</v>
      </c>
      <c r="W65" s="218" t="s">
        <v>45</v>
      </c>
      <c r="X65" s="218" t="s">
        <v>334</v>
      </c>
      <c r="Y65" s="52" t="s">
        <v>2</v>
      </c>
      <c r="AA65" s="113">
        <v>2035</v>
      </c>
      <c r="AF65" s="175" t="s">
        <v>43</v>
      </c>
      <c r="AG65" s="175" t="s">
        <v>333</v>
      </c>
      <c r="AH65" s="175" t="s">
        <v>45</v>
      </c>
      <c r="AI65" s="175" t="s">
        <v>334</v>
      </c>
      <c r="AJ65" s="52" t="s">
        <v>2</v>
      </c>
    </row>
    <row r="66" spans="3:36" s="4" customFormat="1" ht="15" hidden="1" customHeight="1" x14ac:dyDescent="0.25">
      <c r="C66" s="29" t="s">
        <v>20</v>
      </c>
      <c r="H66" s="63">
        <f>SUM(H67:H68)</f>
        <v>0</v>
      </c>
      <c r="I66" s="63">
        <f>SUM(I67:I68)</f>
        <v>21.140093805999999</v>
      </c>
      <c r="J66" s="63">
        <f>SUM(J67:J68)</f>
        <v>4.384443342</v>
      </c>
      <c r="K66" s="63">
        <f>SUM(K67:K68)</f>
        <v>1.4615086043019998</v>
      </c>
      <c r="L66" s="222">
        <f>SUM(H66:K66)</f>
        <v>26.986045752302001</v>
      </c>
      <c r="N66" s="238"/>
      <c r="O66" s="238"/>
      <c r="P66" s="238"/>
      <c r="Q66" s="238"/>
      <c r="R66" s="239"/>
      <c r="S66" s="248"/>
      <c r="T66" s="248"/>
      <c r="U66" s="238"/>
      <c r="V66" s="238"/>
      <c r="W66" s="238"/>
      <c r="X66" s="238"/>
      <c r="Y66" s="239"/>
      <c r="AA66" s="29" t="s">
        <v>20</v>
      </c>
      <c r="AF66" s="63">
        <v>0</v>
      </c>
      <c r="AG66" s="63">
        <v>21.739009154000001</v>
      </c>
      <c r="AH66" s="63">
        <v>4.3718825820000005</v>
      </c>
      <c r="AI66" s="63">
        <v>1.4519436436723998</v>
      </c>
      <c r="AJ66" s="222">
        <v>27.562835379672403</v>
      </c>
    </row>
    <row r="67" spans="3:36" s="4" customFormat="1" ht="15" hidden="1" customHeight="1" x14ac:dyDescent="0.25">
      <c r="C67" s="110" t="s">
        <v>21</v>
      </c>
      <c r="D67" s="4" t="s">
        <v>92</v>
      </c>
      <c r="E67" s="4" t="s">
        <v>93</v>
      </c>
      <c r="F67" s="4" t="s">
        <v>94</v>
      </c>
      <c r="G67" s="4" t="s">
        <v>95</v>
      </c>
      <c r="H67" s="31">
        <f>VLOOKUP(D67,result!$A$2:$AY$268,'primary energy'!T5,FALSE)</f>
        <v>0</v>
      </c>
      <c r="I67" s="31">
        <f>VLOOKUP(E67,result!$A$2:$AY$268,'primary energy'!T5,FALSE)</f>
        <v>11.66441135</v>
      </c>
      <c r="J67" s="127">
        <f>VLOOKUP(F67,result!$A$2:$AY$268,'primary energy'!T5,FALSE)</f>
        <v>1.1043377270000001</v>
      </c>
      <c r="K67" s="31">
        <f>VLOOKUP(G67,result!$A$2:$AY$268,'primary energy'!T5,FALSE)</f>
        <v>6.8998302000000005E-5</v>
      </c>
      <c r="L67" s="54">
        <f>SUM(H67:K67)</f>
        <v>12.768818075302001</v>
      </c>
      <c r="N67" s="72"/>
      <c r="O67" s="31"/>
      <c r="P67" s="109"/>
      <c r="Q67" s="72"/>
      <c r="R67" s="253"/>
      <c r="S67" s="248"/>
      <c r="T67" s="248"/>
      <c r="U67" s="72"/>
      <c r="V67" s="72"/>
      <c r="W67" s="220"/>
      <c r="X67" s="72"/>
      <c r="Y67" s="54"/>
      <c r="AA67" s="110" t="s">
        <v>21</v>
      </c>
      <c r="AB67" s="4" t="s">
        <v>92</v>
      </c>
      <c r="AC67" s="4" t="s">
        <v>93</v>
      </c>
      <c r="AD67" s="4" t="s">
        <v>94</v>
      </c>
      <c r="AE67" s="4" t="s">
        <v>95</v>
      </c>
      <c r="AF67" s="31">
        <v>0</v>
      </c>
      <c r="AG67" s="31">
        <v>12.34272803</v>
      </c>
      <c r="AH67" s="127">
        <v>1.1071245750000001</v>
      </c>
      <c r="AI67" s="31">
        <v>7.3290672400000003E-5</v>
      </c>
      <c r="AJ67" s="54">
        <v>13.449925895672401</v>
      </c>
    </row>
    <row r="68" spans="3:36" s="4" customFormat="1" ht="15" hidden="1" customHeight="1" x14ac:dyDescent="0.25">
      <c r="C68" s="111" t="s">
        <v>22</v>
      </c>
      <c r="D68" s="4" t="s">
        <v>96</v>
      </c>
      <c r="E68" s="4" t="s">
        <v>97</v>
      </c>
      <c r="F68" s="4" t="s">
        <v>98</v>
      </c>
      <c r="G68" s="4" t="s">
        <v>99</v>
      </c>
      <c r="H68" s="31">
        <f>VLOOKUP(D68,result!$A$2:$AY$268,'primary energy'!T5,FALSE)</f>
        <v>0</v>
      </c>
      <c r="I68" s="31">
        <f>VLOOKUP(E68,result!$A$2:$AY$268,'primary energy'!T5,FALSE)</f>
        <v>9.4756824559999995</v>
      </c>
      <c r="J68" s="31">
        <f>VLOOKUP(F68,result!$A$2:$AY$268,'primary energy'!T5,FALSE)</f>
        <v>3.2801056150000001</v>
      </c>
      <c r="K68" s="31">
        <f>VLOOKUP(G68,result!$A$2:$AY$268,'primary energy'!T5,FALSE)</f>
        <v>1.4614396059999999</v>
      </c>
      <c r="L68" s="54">
        <f t="shared" ref="L68" si="44">SUM(H68:K68)</f>
        <v>14.217227677</v>
      </c>
      <c r="N68" s="72"/>
      <c r="O68" s="31"/>
      <c r="P68" s="109"/>
      <c r="Q68" s="72"/>
      <c r="R68" s="253"/>
      <c r="S68" s="248"/>
      <c r="T68" s="248"/>
      <c r="U68" s="72"/>
      <c r="V68" s="72"/>
      <c r="W68" s="220"/>
      <c r="X68" s="72"/>
      <c r="Y68" s="54"/>
      <c r="AA68" s="111" t="s">
        <v>22</v>
      </c>
      <c r="AB68" s="4" t="s">
        <v>96</v>
      </c>
      <c r="AC68" s="4" t="s">
        <v>97</v>
      </c>
      <c r="AD68" s="4" t="s">
        <v>98</v>
      </c>
      <c r="AE68" s="4" t="s">
        <v>99</v>
      </c>
      <c r="AF68" s="31">
        <v>0</v>
      </c>
      <c r="AG68" s="31">
        <v>9.3962811239999997</v>
      </c>
      <c r="AH68" s="31">
        <v>3.2647580070000002</v>
      </c>
      <c r="AI68" s="31">
        <v>1.4518703529999999</v>
      </c>
      <c r="AJ68" s="54">
        <v>14.112909483999999</v>
      </c>
    </row>
    <row r="69" spans="3:36" s="4" customFormat="1" ht="15" hidden="1" customHeight="1" x14ac:dyDescent="0.25">
      <c r="C69" s="29" t="s">
        <v>23</v>
      </c>
      <c r="D69" s="4" t="s">
        <v>100</v>
      </c>
      <c r="E69" s="4" t="s">
        <v>101</v>
      </c>
      <c r="F69" s="4" t="s">
        <v>102</v>
      </c>
      <c r="G69" s="4" t="s">
        <v>103</v>
      </c>
      <c r="H69" s="63">
        <f>VLOOKUP(D69,result!$A$2:$AY$268,'primary energy'!T5,FALSE)</f>
        <v>8.3044034000000003E-2</v>
      </c>
      <c r="I69" s="63">
        <f>VLOOKUP(E69,result!$A$2:$AY$268,'primary energy'!T5,FALSE)</f>
        <v>1.2346522499999999</v>
      </c>
      <c r="J69" s="238">
        <f>VLOOKUP(F69,result!$A$2:$AY$268,'primary energy'!T5,FALSE)</f>
        <v>12.02915119</v>
      </c>
      <c r="K69" s="63">
        <f>VLOOKUP(G69,result!$A$2:$AY$268,'primary energy'!T5,FALSE)</f>
        <v>11.13954393</v>
      </c>
      <c r="L69" s="222">
        <f>SUM(H69:K69)</f>
        <v>24.486391404000003</v>
      </c>
      <c r="N69" s="238"/>
      <c r="O69" s="238"/>
      <c r="P69" s="238"/>
      <c r="Q69" s="238"/>
      <c r="R69" s="239"/>
      <c r="S69" s="248"/>
      <c r="T69" s="248"/>
      <c r="U69" s="238"/>
      <c r="V69" s="238"/>
      <c r="W69" s="238"/>
      <c r="X69" s="238"/>
      <c r="Y69" s="239"/>
      <c r="AA69" s="29" t="s">
        <v>23</v>
      </c>
      <c r="AB69" s="4" t="s">
        <v>100</v>
      </c>
      <c r="AC69" s="4" t="s">
        <v>101</v>
      </c>
      <c r="AD69" s="4" t="s">
        <v>102</v>
      </c>
      <c r="AE69" s="4" t="s">
        <v>103</v>
      </c>
      <c r="AF69" s="63">
        <v>8.3198196200000005E-2</v>
      </c>
      <c r="AG69" s="63">
        <v>1.2326352140000001</v>
      </c>
      <c r="AH69" s="238">
        <v>12.01936257</v>
      </c>
      <c r="AI69" s="63">
        <v>11.208633860000001</v>
      </c>
      <c r="AJ69" s="222">
        <v>24.543829840200001</v>
      </c>
    </row>
    <row r="70" spans="3:36" s="4" customFormat="1" ht="15" hidden="1" customHeight="1" x14ac:dyDescent="0.25">
      <c r="C70" s="29" t="s">
        <v>24</v>
      </c>
      <c r="D70" s="4" t="s">
        <v>104</v>
      </c>
      <c r="E70" s="4" t="s">
        <v>105</v>
      </c>
      <c r="F70" s="4" t="s">
        <v>106</v>
      </c>
      <c r="G70" s="4" t="s">
        <v>107</v>
      </c>
      <c r="H70" s="63">
        <f>VLOOKUP(D70,result!$A$2:$AY$268,'primary energy'!T5,FALSE)</f>
        <v>0</v>
      </c>
      <c r="I70" s="63">
        <f>VLOOKUP(E70,result!$A$2:$AY$268,'primary energy'!T5,FALSE)</f>
        <v>0.70555379959999998</v>
      </c>
      <c r="J70" s="63">
        <f>VLOOKUP(F70,result!$A$2:$AY$268,'primary energy'!T5,FALSE)</f>
        <v>10.979404690000001</v>
      </c>
      <c r="K70" s="63">
        <f>VLOOKUP(G70,result!$A$2:$AY$268,'primary energy'!T5,FALSE)</f>
        <v>5.8406809659999999</v>
      </c>
      <c r="L70" s="222">
        <f t="shared" ref="L70:L74" si="45">SUM(H70:K70)</f>
        <v>17.5256394556</v>
      </c>
      <c r="N70" s="238"/>
      <c r="O70" s="238"/>
      <c r="P70" s="238"/>
      <c r="Q70" s="238"/>
      <c r="R70" s="239"/>
      <c r="S70" s="248"/>
      <c r="T70" s="248"/>
      <c r="U70" s="238"/>
      <c r="V70" s="238"/>
      <c r="W70" s="238"/>
      <c r="X70" s="238"/>
      <c r="Y70" s="239"/>
      <c r="AA70" s="29" t="s">
        <v>24</v>
      </c>
      <c r="AB70" s="4" t="s">
        <v>104</v>
      </c>
      <c r="AC70" s="4" t="s">
        <v>105</v>
      </c>
      <c r="AD70" s="4" t="s">
        <v>106</v>
      </c>
      <c r="AE70" s="4" t="s">
        <v>107</v>
      </c>
      <c r="AF70" s="63">
        <v>0</v>
      </c>
      <c r="AG70" s="63">
        <v>0.70388451539999997</v>
      </c>
      <c r="AH70" s="63">
        <v>10.97217848</v>
      </c>
      <c r="AI70" s="63">
        <v>5.8737868940000002</v>
      </c>
      <c r="AJ70" s="222">
        <v>17.549849889400001</v>
      </c>
    </row>
    <row r="71" spans="3:36" s="4" customFormat="1" ht="15" hidden="1" customHeight="1" x14ac:dyDescent="0.25">
      <c r="C71" s="29" t="s">
        <v>25</v>
      </c>
      <c r="H71" s="63">
        <f>SUM(H72:H74)</f>
        <v>1.7840206505</v>
      </c>
      <c r="I71" s="63">
        <f>SUM(I72:I74)</f>
        <v>6.3782163063999997</v>
      </c>
      <c r="J71" s="63">
        <f>SUM(J72:J74)</f>
        <v>14.3052958269</v>
      </c>
      <c r="K71" s="63">
        <f>SUM(K72:K74)</f>
        <v>11.893378769899998</v>
      </c>
      <c r="L71" s="222">
        <f t="shared" si="45"/>
        <v>34.360911553699999</v>
      </c>
      <c r="N71" s="238"/>
      <c r="O71" s="238"/>
      <c r="P71" s="238"/>
      <c r="Q71" s="238"/>
      <c r="R71" s="239"/>
      <c r="S71" s="248"/>
      <c r="T71" s="248"/>
      <c r="U71" s="238"/>
      <c r="V71" s="238"/>
      <c r="W71" s="238"/>
      <c r="X71" s="238"/>
      <c r="Y71" s="239"/>
      <c r="AA71" s="29" t="s">
        <v>25</v>
      </c>
      <c r="AF71" s="63">
        <v>1.9139343949000001</v>
      </c>
      <c r="AG71" s="63">
        <v>7.1096934269999998</v>
      </c>
      <c r="AH71" s="63">
        <v>13.378737578899999</v>
      </c>
      <c r="AI71" s="63">
        <v>12.457629661</v>
      </c>
      <c r="AJ71" s="222">
        <v>34.859995061799999</v>
      </c>
    </row>
    <row r="72" spans="3:36" s="4" customFormat="1" ht="15" hidden="1" customHeight="1" x14ac:dyDescent="0.25">
      <c r="C72" s="111" t="s">
        <v>26</v>
      </c>
      <c r="D72" s="4" t="s">
        <v>108</v>
      </c>
      <c r="E72" s="4" t="s">
        <v>109</v>
      </c>
      <c r="F72" s="4" t="s">
        <v>110</v>
      </c>
      <c r="G72" s="4" t="s">
        <v>111</v>
      </c>
      <c r="H72" s="31">
        <f>VLOOKUP(D72,result!$A$2:$AY$268,'primary energy'!T5,FALSE)</f>
        <v>1.465586788</v>
      </c>
      <c r="I72" s="31">
        <f>VLOOKUP(E72,result!$A$2:$AY$268,'primary energy'!T5,FALSE)</f>
        <v>4.0587313549999999</v>
      </c>
      <c r="J72" s="31">
        <f>VLOOKUP(F72,result!$A$2:$AY$268,'primary energy'!T5,FALSE)</f>
        <v>14.03358422</v>
      </c>
      <c r="K72" s="31">
        <f>VLOOKUP(G72,result!$A$2:$AY$268,'primary energy'!T5,FALSE)</f>
        <v>10.243587</v>
      </c>
      <c r="L72" s="54">
        <f t="shared" si="45"/>
        <v>29.801489363000002</v>
      </c>
      <c r="N72" s="72"/>
      <c r="O72" s="72"/>
      <c r="P72" s="72"/>
      <c r="Q72" s="72"/>
      <c r="R72" s="253"/>
      <c r="S72" s="248"/>
      <c r="T72" s="248"/>
      <c r="U72" s="72"/>
      <c r="V72" s="72"/>
      <c r="W72" s="72"/>
      <c r="X72" s="72"/>
      <c r="Y72" s="54"/>
      <c r="AA72" s="111" t="s">
        <v>26</v>
      </c>
      <c r="AB72" s="4" t="s">
        <v>108</v>
      </c>
      <c r="AC72" s="4" t="s">
        <v>109</v>
      </c>
      <c r="AD72" s="4" t="s">
        <v>110</v>
      </c>
      <c r="AE72" s="4" t="s">
        <v>111</v>
      </c>
      <c r="AF72" s="31">
        <v>1.5700940130000001</v>
      </c>
      <c r="AG72" s="31">
        <v>4.7263836890000004</v>
      </c>
      <c r="AH72" s="31">
        <v>13.10669388</v>
      </c>
      <c r="AI72" s="31">
        <v>10.772136</v>
      </c>
      <c r="AJ72" s="54">
        <v>30.175307581999999</v>
      </c>
    </row>
    <row r="73" spans="3:36" s="4" customFormat="1" ht="15" hidden="1" customHeight="1" x14ac:dyDescent="0.25">
      <c r="C73" s="111" t="s">
        <v>335</v>
      </c>
      <c r="D73" s="4" t="s">
        <v>336</v>
      </c>
      <c r="E73" s="4" t="s">
        <v>337</v>
      </c>
      <c r="F73" s="4" t="s">
        <v>338</v>
      </c>
      <c r="G73" s="4" t="s">
        <v>339</v>
      </c>
      <c r="H73" s="31">
        <f>VLOOKUP(D73,result!$A$2:$AY$268,'primary energy'!T5,FALSE)</f>
        <v>0.3184338625</v>
      </c>
      <c r="I73" s="31">
        <f>VLOOKUP(E73,result!$A$2:$AY$268,'primary energy'!T5,FALSE)</f>
        <v>0.97597794640000002</v>
      </c>
      <c r="J73" s="31">
        <f>VLOOKUP(F73,result!$A$2:$AY$268,'primary energy'!T5,FALSE)</f>
        <v>0</v>
      </c>
      <c r="K73" s="31">
        <f>VLOOKUP(G73,result!$A$2:$AY$268,'primary energy'!T5,FALSE)</f>
        <v>1.4344167539999999</v>
      </c>
      <c r="L73" s="54">
        <f t="shared" ref="L73" si="46">SUM(H73:K73)</f>
        <v>2.7288285629</v>
      </c>
      <c r="M73" s="140"/>
      <c r="N73" s="31"/>
      <c r="O73" s="31"/>
      <c r="P73" s="31"/>
      <c r="Q73" s="72"/>
      <c r="R73" s="253"/>
      <c r="S73" s="248"/>
      <c r="T73" s="248"/>
      <c r="U73" s="72"/>
      <c r="V73" s="72"/>
      <c r="W73" s="72"/>
      <c r="X73" s="72"/>
      <c r="Y73" s="54"/>
      <c r="AA73" s="111" t="s">
        <v>335</v>
      </c>
      <c r="AB73" s="4" t="s">
        <v>336</v>
      </c>
      <c r="AC73" s="4" t="s">
        <v>337</v>
      </c>
      <c r="AD73" s="4" t="s">
        <v>338</v>
      </c>
      <c r="AE73" s="4" t="s">
        <v>339</v>
      </c>
      <c r="AF73" s="31">
        <v>0.34384038189999999</v>
      </c>
      <c r="AG73" s="31">
        <v>1.0396957689999999</v>
      </c>
      <c r="AH73" s="31">
        <v>0</v>
      </c>
      <c r="AI73" s="31">
        <v>1.469213042</v>
      </c>
      <c r="AJ73" s="54">
        <v>2.8527491929000002</v>
      </c>
    </row>
    <row r="74" spans="3:36" s="4" customFormat="1" ht="15" hidden="1" customHeight="1" x14ac:dyDescent="0.25">
      <c r="C74" s="111" t="s">
        <v>27</v>
      </c>
      <c r="D74" s="4" t="s">
        <v>112</v>
      </c>
      <c r="E74" s="4" t="s">
        <v>113</v>
      </c>
      <c r="F74" s="4" t="s">
        <v>114</v>
      </c>
      <c r="G74" s="4" t="s">
        <v>115</v>
      </c>
      <c r="H74" s="31">
        <f>VLOOKUP(D74,result!$A$2:$AY$268,'primary energy'!T5,FALSE)</f>
        <v>0</v>
      </c>
      <c r="I74" s="31">
        <f>VLOOKUP(E74,result!$A$2:$AY$268,'primary energy'!T5,FALSE)</f>
        <v>1.343507005</v>
      </c>
      <c r="J74" s="31">
        <f>VLOOKUP(F74,result!$A$2:$AY$268,'primary energy'!T5,FALSE)</f>
        <v>0.27171160690000001</v>
      </c>
      <c r="K74" s="31">
        <f>VLOOKUP(G74,result!$A$2:$AY$268,'primary energy'!T5,FALSE)</f>
        <v>0.21537501589999999</v>
      </c>
      <c r="L74" s="54">
        <f t="shared" si="45"/>
        <v>1.8305936278000001</v>
      </c>
      <c r="N74" s="72"/>
      <c r="O74" s="72"/>
      <c r="P74" s="72"/>
      <c r="Q74" s="72"/>
      <c r="R74" s="253"/>
      <c r="S74" s="248"/>
      <c r="T74" s="248"/>
      <c r="U74" s="72"/>
      <c r="V74" s="72"/>
      <c r="W74" s="72"/>
      <c r="X74" s="72"/>
      <c r="Y74" s="54"/>
      <c r="AA74" s="111" t="s">
        <v>27</v>
      </c>
      <c r="AB74" s="4" t="s">
        <v>112</v>
      </c>
      <c r="AC74" s="4" t="s">
        <v>113</v>
      </c>
      <c r="AD74" s="4" t="s">
        <v>114</v>
      </c>
      <c r="AE74" s="4" t="s">
        <v>115</v>
      </c>
      <c r="AF74" s="31">
        <v>0</v>
      </c>
      <c r="AG74" s="31">
        <v>1.343613969</v>
      </c>
      <c r="AH74" s="31">
        <v>0.27204369890000002</v>
      </c>
      <c r="AI74" s="31">
        <v>0.21628061900000001</v>
      </c>
      <c r="AJ74" s="54">
        <v>1.8319382868999998</v>
      </c>
    </row>
    <row r="75" spans="3:36" s="4" customFormat="1" ht="15" hidden="1" customHeight="1" x14ac:dyDescent="0.25">
      <c r="C75" s="241" t="s">
        <v>28</v>
      </c>
      <c r="H75" s="241">
        <f>SUM(H66,H69:H71)</f>
        <v>1.8670646845000001</v>
      </c>
      <c r="I75" s="241">
        <f>SUM(I66,I69:I71)</f>
        <v>29.458516161999999</v>
      </c>
      <c r="J75" s="241">
        <f>SUM(J66,J69:J71)</f>
        <v>41.6982950489</v>
      </c>
      <c r="K75" s="241">
        <f>SUM(K66,K69:K71)</f>
        <v>30.335112270201996</v>
      </c>
      <c r="L75" s="240">
        <f>SUM(H75:K75)</f>
        <v>103.358988165602</v>
      </c>
      <c r="N75" s="242"/>
      <c r="O75" s="242"/>
      <c r="P75" s="242"/>
      <c r="Q75" s="242"/>
      <c r="R75" s="254"/>
      <c r="S75" s="248"/>
      <c r="T75" s="248"/>
      <c r="U75" s="242"/>
      <c r="V75" s="242"/>
      <c r="W75" s="242"/>
      <c r="X75" s="242"/>
      <c r="Y75" s="254"/>
      <c r="AA75" s="241" t="s">
        <v>28</v>
      </c>
      <c r="AF75" s="241">
        <v>1.9971325911</v>
      </c>
      <c r="AG75" s="241">
        <v>30.785222310399998</v>
      </c>
      <c r="AH75" s="241">
        <v>40.742161210900001</v>
      </c>
      <c r="AI75" s="241">
        <v>30.991994058672397</v>
      </c>
      <c r="AJ75" s="240">
        <v>104.51651017107238</v>
      </c>
    </row>
    <row r="76" spans="3:36" s="4" customFormat="1" ht="15" hidden="1" customHeight="1" x14ac:dyDescent="0.25">
      <c r="Q76" s="248"/>
      <c r="R76" s="248"/>
      <c r="S76" s="248"/>
      <c r="T76" s="248"/>
      <c r="U76" s="248"/>
      <c r="V76" s="248"/>
      <c r="W76" s="248"/>
      <c r="X76" s="248"/>
    </row>
    <row r="77" spans="3:36" s="4" customFormat="1" ht="15" hidden="1" customHeight="1" x14ac:dyDescent="0.25">
      <c r="Q77" s="248"/>
      <c r="R77" s="248"/>
      <c r="S77" s="248"/>
      <c r="T77" s="248"/>
      <c r="U77" s="248"/>
      <c r="V77" s="248"/>
      <c r="W77" s="248"/>
      <c r="X77" s="248"/>
    </row>
    <row r="78" spans="3:36" s="4" customFormat="1" ht="15" hidden="1" customHeight="1" x14ac:dyDescent="0.25">
      <c r="Q78" s="248"/>
      <c r="R78" s="248"/>
      <c r="S78" s="248"/>
      <c r="T78" s="248"/>
      <c r="U78" s="248"/>
      <c r="V78" s="248"/>
      <c r="W78" s="248"/>
      <c r="X78" s="248"/>
    </row>
    <row r="79" spans="3:36" s="4" customFormat="1" ht="15" hidden="1" customHeight="1" x14ac:dyDescent="0.25">
      <c r="Q79" s="248"/>
      <c r="R79" s="248"/>
      <c r="S79" s="248"/>
      <c r="T79" s="248"/>
      <c r="U79" s="248"/>
      <c r="V79" s="248"/>
      <c r="W79" s="248"/>
      <c r="X79" s="248"/>
    </row>
    <row r="80" spans="3:36" s="4" customFormat="1" x14ac:dyDescent="0.25">
      <c r="Q80" s="248"/>
      <c r="R80" s="248"/>
      <c r="S80" s="248"/>
      <c r="T80" s="248"/>
      <c r="U80" s="248"/>
      <c r="V80" s="248"/>
      <c r="W80" s="248"/>
      <c r="X80" s="248"/>
    </row>
    <row r="81" spans="1:36" ht="31.5" x14ac:dyDescent="0.35">
      <c r="A81" s="4"/>
      <c r="B81" s="4"/>
      <c r="C81" s="229">
        <v>2050</v>
      </c>
      <c r="D81" s="230"/>
      <c r="E81" s="230"/>
      <c r="F81" s="230"/>
      <c r="G81" s="230"/>
      <c r="H81" s="175" t="s">
        <v>43</v>
      </c>
      <c r="I81" s="175" t="s">
        <v>333</v>
      </c>
      <c r="J81" s="175" t="s">
        <v>45</v>
      </c>
      <c r="K81" s="175" t="s">
        <v>334</v>
      </c>
      <c r="L81" s="231" t="s">
        <v>2</v>
      </c>
      <c r="M81" s="4"/>
      <c r="N81" s="255" t="s">
        <v>43</v>
      </c>
      <c r="O81" s="175" t="s">
        <v>333</v>
      </c>
      <c r="P81" s="175" t="s">
        <v>45</v>
      </c>
      <c r="Q81" s="218" t="s">
        <v>334</v>
      </c>
      <c r="R81" s="258" t="s">
        <v>2</v>
      </c>
      <c r="S81" s="248"/>
      <c r="T81" s="217"/>
      <c r="U81" s="218" t="s">
        <v>43</v>
      </c>
      <c r="V81" s="218" t="s">
        <v>333</v>
      </c>
      <c r="W81" s="218" t="s">
        <v>45</v>
      </c>
      <c r="X81" s="218" t="s">
        <v>334</v>
      </c>
      <c r="Y81" s="52" t="s">
        <v>2</v>
      </c>
      <c r="AA81" s="225">
        <v>2050</v>
      </c>
      <c r="AF81" s="175" t="s">
        <v>43</v>
      </c>
      <c r="AG81" s="218" t="s">
        <v>333</v>
      </c>
      <c r="AH81" s="175" t="s">
        <v>45</v>
      </c>
      <c r="AI81" s="175" t="s">
        <v>334</v>
      </c>
      <c r="AJ81" s="52" t="s">
        <v>2</v>
      </c>
    </row>
    <row r="82" spans="1:36" x14ac:dyDescent="0.25">
      <c r="A82" s="4"/>
      <c r="B82" s="4"/>
      <c r="C82" s="232" t="s">
        <v>20</v>
      </c>
      <c r="D82" s="226"/>
      <c r="E82" s="226"/>
      <c r="F82" s="226"/>
      <c r="G82" s="226"/>
      <c r="H82" s="10">
        <f>SUM(H83:H84)</f>
        <v>0</v>
      </c>
      <c r="I82" s="10">
        <f>SUM(I83:I84)</f>
        <v>6.5651178730000002</v>
      </c>
      <c r="J82" s="10">
        <f>SUM(J83:J84)</f>
        <v>6.481612159</v>
      </c>
      <c r="K82" s="10">
        <f>SUM(K83:K84)</f>
        <v>3.4797359486948998</v>
      </c>
      <c r="L82" s="233">
        <f>SUM(H82:K82)</f>
        <v>16.526465980694898</v>
      </c>
      <c r="M82" s="4"/>
      <c r="N82" s="71">
        <f>'[1]Bilan 2050'!$W$46</f>
        <v>0</v>
      </c>
      <c r="O82" s="70">
        <f>'[1]Bilan 2050'!$W$41+'[1]Bilan 2050'!$W$42+'[1]Bilan 2050'!$W$43</f>
        <v>5.1489285075744249</v>
      </c>
      <c r="P82" s="215">
        <f>'[1]Bilan 2050'!$W$13</f>
        <v>8.1773954821011205</v>
      </c>
      <c r="Q82" s="70">
        <f>'[1]Bilan 2050'!$W$23+'[1]Bilan 2050'!$W$29+'[1]Bilan 2050'!$W$45</f>
        <v>3.6028639370370201</v>
      </c>
      <c r="R82" s="256">
        <f t="shared" ref="R82" si="47">SUM(N82:Q82)</f>
        <v>16.929187926712565</v>
      </c>
      <c r="S82" s="248"/>
      <c r="T82" s="217"/>
      <c r="U82" s="70">
        <f>'[6]Bilan 2050'!$V$46</f>
        <v>0</v>
      </c>
      <c r="V82" s="70">
        <f>SUM('[6]Bilan 2050'!$W$41:$W$43)</f>
        <v>5.1489285075744249</v>
      </c>
      <c r="W82" s="70">
        <f>'[6]Bilan 2050'!$W$13</f>
        <v>8.1773954821011205</v>
      </c>
      <c r="X82" s="70">
        <f>'[4]Bilan 2050'!$W$23+'[4]Bilan 2050'!$W$29+'[4]Bilan 2050'!$W$45</f>
        <v>3.6028639370370201</v>
      </c>
      <c r="Y82" s="71">
        <f t="shared" ref="Y82" si="48">SUM(U82:X82)</f>
        <v>16.929187926712565</v>
      </c>
      <c r="AA82" s="112" t="s">
        <v>20</v>
      </c>
      <c r="AF82" s="10">
        <v>0</v>
      </c>
      <c r="AG82" s="213">
        <v>7.0841546060000002</v>
      </c>
      <c r="AH82" s="213">
        <v>6.5209848270000004</v>
      </c>
      <c r="AI82" s="10">
        <v>3.4519556351024998</v>
      </c>
      <c r="AJ82" s="53">
        <v>17.057095068102502</v>
      </c>
    </row>
    <row r="83" spans="1:36" x14ac:dyDescent="0.25">
      <c r="A83" s="4"/>
      <c r="B83" s="4"/>
      <c r="C83" s="234" t="s">
        <v>21</v>
      </c>
      <c r="D83" s="226" t="s">
        <v>92</v>
      </c>
      <c r="E83" s="226" t="s">
        <v>93</v>
      </c>
      <c r="F83" s="226" t="s">
        <v>94</v>
      </c>
      <c r="G83" s="226" t="s">
        <v>95</v>
      </c>
      <c r="H83" s="31">
        <f>VLOOKUP(D83,result!$A$2:$AY$268,'primary energy'!W5,FALSE)</f>
        <v>0</v>
      </c>
      <c r="I83" s="127">
        <f>VLOOKUP(E83,result!$A$2:$AY$268,'primary energy'!W5,FALSE)</f>
        <v>2.6795648220000001</v>
      </c>
      <c r="J83" s="127">
        <f>VLOOKUP(F83,result!$A$2:$AY$268,'primary energy'!W5,FALSE)</f>
        <v>2.935730951</v>
      </c>
      <c r="K83" s="31">
        <f>VLOOKUP(G83,result!$A$2:$AY$268,'primary energy'!W5,FALSE)</f>
        <v>2.1757694900000001E-5</v>
      </c>
      <c r="L83" s="260">
        <f>SUM(H83:K83)</f>
        <v>5.6153175306948997</v>
      </c>
      <c r="M83" s="4"/>
      <c r="N83" s="253">
        <v>0</v>
      </c>
      <c r="O83" s="127">
        <f>'[1]Format demande MedPro_2050'!$C$314+'[1]Format demande MedPro_2050'!$C$315+'[1]Format demande MedPro_2050'!$C$316+'[1]Format demande MedPro_2050'!$C$338</f>
        <v>1.2436375018724442</v>
      </c>
      <c r="P83" s="127">
        <f>'[1]Format demande MedPro_2050'!$C$339+'[1]Format demande MedPro_2050'!$C$319</f>
        <v>4.4560467145826026</v>
      </c>
      <c r="Q83" s="31">
        <f>'[1]Format demande MedPro_2050'!$C$317+'[1]Format demande MedPro_2050'!$C$318</f>
        <v>0</v>
      </c>
      <c r="R83" s="260">
        <f>SUM(N83:Q83)</f>
        <v>5.6996842164550472</v>
      </c>
      <c r="S83" s="248"/>
      <c r="T83" s="217"/>
      <c r="U83" s="72"/>
      <c r="V83" s="72">
        <f>'[3]Format demande MedPro_2050'!$C$314+'[3]Format demande MedPro_2050'!$C$315+'[3]Format demande MedPro_2050'!$C$316+'[3]Format demande MedPro_2050'!$C$338</f>
        <v>1.2436375018724442</v>
      </c>
      <c r="W83" s="220">
        <f>'[3]Format demande MedPro_2050'!$C$319+'[3]Format demande MedPro_2050'!$C$339</f>
        <v>4.4560467145826026</v>
      </c>
      <c r="X83" s="72">
        <f>'[4]Format demande MedPro_2050'!$C$317+'[4]Format demande MedPro_2050'!$C$318</f>
        <v>0</v>
      </c>
      <c r="Y83" s="54">
        <f t="shared" ref="Y83:Y84" si="49">SUM(U83:X83)</f>
        <v>5.6996842164550472</v>
      </c>
      <c r="AA83" s="110" t="s">
        <v>21</v>
      </c>
      <c r="AB83" t="s">
        <v>92</v>
      </c>
      <c r="AC83" t="s">
        <v>93</v>
      </c>
      <c r="AD83" t="s">
        <v>94</v>
      </c>
      <c r="AE83" t="s">
        <v>95</v>
      </c>
      <c r="AF83" s="31">
        <v>0</v>
      </c>
      <c r="AG83" s="72">
        <v>3.236837698</v>
      </c>
      <c r="AH83" s="31">
        <v>2.9847445330000002</v>
      </c>
      <c r="AI83" s="31">
        <v>2.6334102499999999E-5</v>
      </c>
      <c r="AJ83" s="54">
        <v>6.2216085651025006</v>
      </c>
    </row>
    <row r="84" spans="1:36" x14ac:dyDescent="0.25">
      <c r="A84" s="4"/>
      <c r="B84" s="4"/>
      <c r="C84" s="236" t="s">
        <v>22</v>
      </c>
      <c r="D84" s="226" t="s">
        <v>96</v>
      </c>
      <c r="E84" s="226" t="s">
        <v>97</v>
      </c>
      <c r="F84" s="226" t="s">
        <v>98</v>
      </c>
      <c r="G84" s="226" t="s">
        <v>99</v>
      </c>
      <c r="H84" s="31">
        <f>VLOOKUP(D84,result!$A$2:$AY$268,'primary energy'!W5,FALSE)</f>
        <v>0</v>
      </c>
      <c r="I84" s="31">
        <f>VLOOKUP(E84,result!$A$2:$AY$268,'primary energy'!W5,FALSE)</f>
        <v>3.885553051</v>
      </c>
      <c r="J84" s="31">
        <f>VLOOKUP(F84,result!$A$2:$AY$268,'primary energy'!W5,FALSE)</f>
        <v>3.545881208</v>
      </c>
      <c r="K84" s="31">
        <f>VLOOKUP(G84,result!$A$2:$AY$268,'primary energy'!W5,FALSE)</f>
        <v>3.4797141909999998</v>
      </c>
      <c r="L84" s="235">
        <f t="shared" ref="L84" si="50">SUM(H84:K84)</f>
        <v>10.911148449999999</v>
      </c>
      <c r="M84" s="4"/>
      <c r="N84" s="253">
        <v>0</v>
      </c>
      <c r="O84" s="31">
        <f>O82-O83</f>
        <v>3.9052910057019807</v>
      </c>
      <c r="P84" s="109">
        <f t="shared" ref="P84:Q84" si="51">P82-P83</f>
        <v>3.721348767518518</v>
      </c>
      <c r="Q84" s="31">
        <f t="shared" si="51"/>
        <v>3.6028639370370201</v>
      </c>
      <c r="R84" s="235">
        <f t="shared" ref="R84" si="52">SUM(N84:Q84)</f>
        <v>11.229503710257518</v>
      </c>
      <c r="S84" s="248"/>
      <c r="T84" s="217"/>
      <c r="U84" s="72"/>
      <c r="V84" s="72">
        <f>V82-V83</f>
        <v>3.9052910057019807</v>
      </c>
      <c r="W84" s="220">
        <f t="shared" ref="W84:X84" si="53">W82-W83</f>
        <v>3.721348767518518</v>
      </c>
      <c r="X84" s="72">
        <f t="shared" si="53"/>
        <v>3.6028639370370201</v>
      </c>
      <c r="Y84" s="54">
        <f t="shared" si="49"/>
        <v>11.229503710257518</v>
      </c>
      <c r="AA84" s="111" t="s">
        <v>22</v>
      </c>
      <c r="AB84" t="s">
        <v>96</v>
      </c>
      <c r="AC84" t="s">
        <v>97</v>
      </c>
      <c r="AD84" t="s">
        <v>98</v>
      </c>
      <c r="AE84" t="s">
        <v>99</v>
      </c>
      <c r="AF84" s="31">
        <v>0</v>
      </c>
      <c r="AG84" s="72">
        <v>3.8473169079999998</v>
      </c>
      <c r="AH84" s="31">
        <v>3.5362402940000002</v>
      </c>
      <c r="AI84" s="31">
        <v>3.4519293009999998</v>
      </c>
      <c r="AJ84" s="54">
        <v>10.835486503</v>
      </c>
    </row>
    <row r="85" spans="1:36" x14ac:dyDescent="0.25">
      <c r="A85" s="4"/>
      <c r="B85" s="4"/>
      <c r="C85" s="232" t="s">
        <v>23</v>
      </c>
      <c r="D85" s="226" t="s">
        <v>100</v>
      </c>
      <c r="E85" s="226" t="s">
        <v>101</v>
      </c>
      <c r="F85" s="226" t="s">
        <v>102</v>
      </c>
      <c r="G85" s="226" t="s">
        <v>103</v>
      </c>
      <c r="H85" s="10">
        <f>VLOOKUP(D85,result!$A$2:$AY$268,'primary energy'!W5,FALSE)</f>
        <v>5.53979255E-2</v>
      </c>
      <c r="I85" s="10">
        <f>VLOOKUP(E85,result!$A$2:$AY$268,'primary energy'!W5,FALSE)</f>
        <v>0.66641947899999998</v>
      </c>
      <c r="J85" s="10">
        <f>VLOOKUP(F85,result!$A$2:$AY$268,'primary energy'!W5,FALSE)</f>
        <v>11.655088429999999</v>
      </c>
      <c r="K85" s="10">
        <f>VLOOKUP(G85,result!$A$2:$AY$268,'primary energy'!W5,FALSE)</f>
        <v>9.9309582279999997</v>
      </c>
      <c r="L85" s="233">
        <f>SUM(H85:K85)</f>
        <v>22.307864062499998</v>
      </c>
      <c r="M85" s="4"/>
      <c r="N85" s="71">
        <f>'[1]Bilan 2050'!$U$46</f>
        <v>0</v>
      </c>
      <c r="O85" s="70">
        <f>'[1]Bilan 2050'!$U$41+'[1]Bilan 2050'!$U$42+'[1]Bilan 2050'!$U$43</f>
        <v>0.16812387266585074</v>
      </c>
      <c r="P85" s="70">
        <f>'[1]Bilan 2050'!$U$13</f>
        <v>11.1263428965709</v>
      </c>
      <c r="Q85" s="70">
        <f>'[1]Bilan 2050'!$U$23+'[1]Bilan 2050'!$U$29+SUM('[1]Bilan 2050'!$U$36:$U$40,'[1]Bilan 2050'!$U$44:$U$45)</f>
        <v>9.9082203342956312</v>
      </c>
      <c r="R85" s="256">
        <f>SUM(N85:Q85)</f>
        <v>21.202687103532384</v>
      </c>
      <c r="S85" s="248"/>
      <c r="T85" s="217"/>
      <c r="U85" s="70">
        <f>'[6]Bilan 2050'!$U$46</f>
        <v>0</v>
      </c>
      <c r="V85" s="70">
        <f>SUM('[6]Bilan 2050'!$U$41:$U$43)</f>
        <v>0.16812387266585074</v>
      </c>
      <c r="W85" s="70">
        <f>'[6]Bilan 2050'!$U$13</f>
        <v>11.1263428965709</v>
      </c>
      <c r="X85" s="70">
        <f>'[4]Bilan 2050'!$U$23+'[4]Bilan 2050'!$U$29+'[4]Bilan 2050'!$U$45+'[4]Bilan 2050'!$U$38+'[4]Bilan 2050'!$U$39</f>
        <v>9.195281035703907</v>
      </c>
      <c r="Y85" s="71">
        <f>SUM(U85:X85)</f>
        <v>20.489747804940656</v>
      </c>
      <c r="AA85" s="112" t="s">
        <v>23</v>
      </c>
      <c r="AB85" t="s">
        <v>100</v>
      </c>
      <c r="AC85" t="s">
        <v>101</v>
      </c>
      <c r="AD85" t="s">
        <v>102</v>
      </c>
      <c r="AE85" t="s">
        <v>103</v>
      </c>
      <c r="AF85" s="10">
        <v>5.54996055E-2</v>
      </c>
      <c r="AG85" s="213">
        <v>0.66766523909999997</v>
      </c>
      <c r="AH85" s="213">
        <v>11.67021123</v>
      </c>
      <c r="AI85" s="10">
        <v>9.9544804199999994</v>
      </c>
      <c r="AJ85" s="53">
        <v>22.347856494599998</v>
      </c>
    </row>
    <row r="86" spans="1:36" x14ac:dyDescent="0.25">
      <c r="A86" s="4"/>
      <c r="B86" s="4"/>
      <c r="C86" s="232" t="s">
        <v>24</v>
      </c>
      <c r="D86" s="226" t="s">
        <v>104</v>
      </c>
      <c r="E86" s="226" t="s">
        <v>105</v>
      </c>
      <c r="F86" s="226" t="s">
        <v>106</v>
      </c>
      <c r="G86" s="226" t="s">
        <v>107</v>
      </c>
      <c r="H86" s="10">
        <f>VLOOKUP(D86,result!$A$2:$AY$268,'primary energy'!W5,FALSE)</f>
        <v>0</v>
      </c>
      <c r="I86" s="10">
        <f>VLOOKUP(E86,result!$A$2:$AY$268,'primary energy'!W5,FALSE)</f>
        <v>0.19545238379999999</v>
      </c>
      <c r="J86" s="10">
        <f>VLOOKUP(F86,result!$A$2:$AY$268,'primary energy'!W5,FALSE)</f>
        <v>11.26769251</v>
      </c>
      <c r="K86" s="10">
        <f>VLOOKUP(G86,result!$A$2:$AY$268,'primary energy'!W5,FALSE)</f>
        <v>3.5776961759999999</v>
      </c>
      <c r="L86" s="233">
        <f t="shared" ref="L86:L90" si="54">SUM(H86:K86)</f>
        <v>15.040841069799999</v>
      </c>
      <c r="M86" s="4"/>
      <c r="N86" s="71">
        <f>'[1]Bilan 2050'!$V$46</f>
        <v>0</v>
      </c>
      <c r="O86" s="70">
        <f>'[1]Bilan 2050'!$V$41+'[1]Bilan 2050'!$V$42+'[1]Bilan 2050'!$V$43</f>
        <v>4.3808247608083023E-2</v>
      </c>
      <c r="P86" s="70">
        <f>'[1]Bilan 2050'!$V$13</f>
        <v>9.9325738092989031</v>
      </c>
      <c r="Q86" s="70">
        <f>'[1]Bilan 2050'!$V$23+'[1]Bilan 2050'!$V$29+SUM('[1]Bilan 2050'!$V$36:$V$40,'[1]Bilan 2050'!$V$44:$V$45)</f>
        <v>4.4901348145016229</v>
      </c>
      <c r="R86" s="256">
        <f>SUM(N86:Q86)</f>
        <v>14.46651687140861</v>
      </c>
      <c r="S86" s="248"/>
      <c r="T86" s="217"/>
      <c r="U86" s="70">
        <f>'[6]Bilan 2050'!$V$46</f>
        <v>0</v>
      </c>
      <c r="V86" s="70">
        <f>SUM('[6]Bilan 2050'!$V$41:$V$43)</f>
        <v>4.3808247608083023E-2</v>
      </c>
      <c r="W86" s="70">
        <f>'[6]Bilan 2050'!$V$13</f>
        <v>9.9325738092989031</v>
      </c>
      <c r="X86" s="70">
        <f>'[4]Bilan 2050'!$V$23+'[4]Bilan 2050'!$V$29+'[4]Bilan 2050'!$V$45+'[4]Bilan 2050'!$V$38+'[4]Bilan 2050'!$V$39+'[4]Bilan 2050'!$V$40</f>
        <v>4.0784787561941025</v>
      </c>
      <c r="Y86" s="71">
        <f>SUM(U86:X86)</f>
        <v>14.05486081310109</v>
      </c>
      <c r="AA86" s="112" t="s">
        <v>24</v>
      </c>
      <c r="AB86" t="s">
        <v>104</v>
      </c>
      <c r="AC86" t="s">
        <v>105</v>
      </c>
      <c r="AD86" t="s">
        <v>106</v>
      </c>
      <c r="AE86" t="s">
        <v>107</v>
      </c>
      <c r="AF86" s="10">
        <v>0</v>
      </c>
      <c r="AG86" s="213">
        <v>0.19491051540000001</v>
      </c>
      <c r="AH86" s="10">
        <v>11.26702665</v>
      </c>
      <c r="AI86" s="10">
        <v>3.5691789680000001</v>
      </c>
      <c r="AJ86" s="53">
        <v>15.031116133400001</v>
      </c>
    </row>
    <row r="87" spans="1:36" x14ac:dyDescent="0.25">
      <c r="A87" s="4"/>
      <c r="B87" s="4"/>
      <c r="C87" s="232" t="s">
        <v>25</v>
      </c>
      <c r="D87" s="226"/>
      <c r="E87" s="226"/>
      <c r="F87" s="226"/>
      <c r="G87" s="226"/>
      <c r="H87" s="10">
        <f>SUM(H88:H90)</f>
        <v>0.99532488480000003</v>
      </c>
      <c r="I87" s="10">
        <f>SUM(I88:I90)</f>
        <v>3.1397022119</v>
      </c>
      <c r="J87" s="10">
        <f>SUM(J88:J90)</f>
        <v>16.475074956299999</v>
      </c>
      <c r="K87" s="10">
        <f>SUM(K88:K90)</f>
        <v>7.6690345938000002</v>
      </c>
      <c r="L87" s="233">
        <f t="shared" si="54"/>
        <v>28.279136646799998</v>
      </c>
      <c r="M87" s="4"/>
      <c r="N87" s="71">
        <f>SUM(N88:N90)</f>
        <v>0.74697394369004599</v>
      </c>
      <c r="O87" s="70">
        <f>SUM(O88:O90)</f>
        <v>3.1558487374952491</v>
      </c>
      <c r="P87" s="70">
        <f>SUM(P88:P90)</f>
        <v>16.401040248981509</v>
      </c>
      <c r="Q87" s="70">
        <f>SUM(Q88:Q90)</f>
        <v>7.8092141687310956</v>
      </c>
      <c r="R87" s="256">
        <f t="shared" ref="R87:R88" si="55">SUM(N87:Q87)</f>
        <v>28.1130770988979</v>
      </c>
      <c r="S87" s="248"/>
      <c r="T87" s="217"/>
      <c r="U87" s="70">
        <f>SUM(U88:U90)</f>
        <v>0.74697394369004599</v>
      </c>
      <c r="V87" s="70">
        <f>SUM(V88:V90)</f>
        <v>3.1558487374952491</v>
      </c>
      <c r="W87" s="70">
        <f>SUM(W88:W90)</f>
        <v>16.401040248981509</v>
      </c>
      <c r="X87" s="70">
        <f>SUM(X88:X90)</f>
        <v>4.021575386911671</v>
      </c>
      <c r="Y87" s="71">
        <f t="shared" ref="Y87" si="56">SUM(U87:X87)</f>
        <v>24.325438317078476</v>
      </c>
      <c r="AA87" s="112" t="s">
        <v>25</v>
      </c>
      <c r="AF87" s="213">
        <v>1.1329245402999999</v>
      </c>
      <c r="AG87" s="213">
        <v>3.8250231222000002</v>
      </c>
      <c r="AH87" s="213">
        <v>16.659612097900002</v>
      </c>
      <c r="AI87" s="213">
        <v>8.6013895899000001</v>
      </c>
      <c r="AJ87" s="53">
        <v>30.218949350300001</v>
      </c>
    </row>
    <row r="88" spans="1:36" hidden="1" x14ac:dyDescent="0.25">
      <c r="A88" s="4"/>
      <c r="B88" s="4"/>
      <c r="C88" s="236" t="s">
        <v>26</v>
      </c>
      <c r="D88" s="226" t="s">
        <v>108</v>
      </c>
      <c r="E88" s="226" t="s">
        <v>109</v>
      </c>
      <c r="F88" s="226" t="s">
        <v>110</v>
      </c>
      <c r="G88" s="226" t="s">
        <v>111</v>
      </c>
      <c r="H88" s="31">
        <f>VLOOKUP(D88,result!$A$2:$AY$268,'primary energy'!W5,FALSE)</f>
        <v>0.81881279070000001</v>
      </c>
      <c r="I88" s="31">
        <f>VLOOKUP(E88,result!$A$2:$AY$268,'primary energy'!W5,FALSE)</f>
        <v>1.8113230090000001</v>
      </c>
      <c r="J88" s="31">
        <f>VLOOKUP(F88,result!$A$2:$AY$268,'primary energy'!W5,FALSE)</f>
        <v>16.28308586</v>
      </c>
      <c r="K88" s="31">
        <f>VLOOKUP(G88,result!$A$2:$AY$268,'primary energy'!W5,FALSE)</f>
        <v>6.6578798109999999</v>
      </c>
      <c r="L88" s="235">
        <f t="shared" si="54"/>
        <v>25.5711014707</v>
      </c>
      <c r="M88" s="4"/>
      <c r="N88" s="253">
        <f>'[1]Bilan 2050'!$T$46</f>
        <v>0</v>
      </c>
      <c r="O88" s="72">
        <f>'[1]Bilan 2050'!$T$41+'[1]Bilan 2050'!$T$42+'[1]Bilan 2050'!$T$43</f>
        <v>0</v>
      </c>
      <c r="P88" s="72">
        <f>'[1]Bilan 2050'!$T$13</f>
        <v>15.692222796920932</v>
      </c>
      <c r="Q88" s="72">
        <f>'[1]Bilan 2050'!$T$23+'[1]Bilan 2050'!$T$29+SUM('[1]Bilan 2050'!$T$36:$T$40,'[1]Bilan 2050'!$T$44:$T$45)</f>
        <v>5.5287703484439756</v>
      </c>
      <c r="R88" s="235">
        <f t="shared" si="55"/>
        <v>21.220993145364908</v>
      </c>
      <c r="S88" s="248"/>
      <c r="T88" s="217"/>
      <c r="U88" s="72">
        <f>'[6]Bilan 2050'!$T$46</f>
        <v>0</v>
      </c>
      <c r="V88" s="72">
        <f>SUM('[6]Bilan 2050'!$T$41:$T$43)</f>
        <v>0</v>
      </c>
      <c r="W88" s="72">
        <f>'[6]Bilan 2050'!$T$13</f>
        <v>15.692222796920932</v>
      </c>
      <c r="X88" s="72">
        <f>'[4]Bilan 2050'!$T$23+'[4]Bilan 2050'!$T$29+'[4]Bilan 2050'!$T$45</f>
        <v>3.0346089402629701</v>
      </c>
      <c r="Y88" s="54">
        <f>SUM(U88:X88)</f>
        <v>18.7268317371839</v>
      </c>
      <c r="AA88" s="111" t="s">
        <v>26</v>
      </c>
      <c r="AB88" t="s">
        <v>108</v>
      </c>
      <c r="AC88" t="s">
        <v>109</v>
      </c>
      <c r="AD88" t="s">
        <v>110</v>
      </c>
      <c r="AE88" t="s">
        <v>111</v>
      </c>
      <c r="AF88" s="72">
        <v>0.93090653270000001</v>
      </c>
      <c r="AG88" s="72">
        <v>2.337844466</v>
      </c>
      <c r="AH88" s="72">
        <v>16.46759776</v>
      </c>
      <c r="AI88" s="72">
        <v>7.3992152840000003</v>
      </c>
      <c r="AJ88" s="54">
        <v>27.1355640427</v>
      </c>
    </row>
    <row r="89" spans="1:36" hidden="1" x14ac:dyDescent="0.25">
      <c r="A89" s="4"/>
      <c r="B89" s="4"/>
      <c r="C89" s="236" t="s">
        <v>335</v>
      </c>
      <c r="D89" s="226" t="s">
        <v>336</v>
      </c>
      <c r="E89" s="226" t="s">
        <v>337</v>
      </c>
      <c r="F89" s="226" t="s">
        <v>338</v>
      </c>
      <c r="G89" s="226" t="s">
        <v>339</v>
      </c>
      <c r="H89" s="31">
        <f>VLOOKUP(D89,result!$A$2:$AY$268,'primary energy'!W5,FALSE)</f>
        <v>0.17651209409999999</v>
      </c>
      <c r="I89" s="31">
        <f>VLOOKUP(E89,result!$A$2:$AY$268,'primary energy'!W5,FALSE)</f>
        <v>0.54320839190000003</v>
      </c>
      <c r="J89" s="31">
        <f>VLOOKUP(F89,result!$A$2:$AY$268,'primary energy'!W5,FALSE)</f>
        <v>0</v>
      </c>
      <c r="K89" s="31">
        <f>VLOOKUP(G89,result!$A$2:$AY$268,'primary energy'!W5,FALSE)</f>
        <v>0.85876080830000001</v>
      </c>
      <c r="L89" s="235">
        <f t="shared" ref="L89" si="57">SUM(H89:K89)</f>
        <v>1.5784812942999999</v>
      </c>
      <c r="M89" s="140"/>
      <c r="N89" s="54">
        <f>'[1]Bilan 2050'!$E$51</f>
        <v>0.74476022441954859</v>
      </c>
      <c r="O89" s="31">
        <f>'[1]Bilan 2050'!$E$53</f>
        <v>3.1558487374952491</v>
      </c>
      <c r="P89" s="31">
        <v>0</v>
      </c>
      <c r="Q89" s="31">
        <f>'[1]Bilan 2050'!$S$23+'[1]Bilan 2050'!$S$29+SUM('[1]Bilan 2050'!$S$36:$S$40,'[1]Bilan 2050'!$S$44:$S$45)</f>
        <v>1.5795656120681323</v>
      </c>
      <c r="R89" s="235">
        <f>SUM(N89:Q89)</f>
        <v>5.4801745739829304</v>
      </c>
      <c r="S89" s="248"/>
      <c r="T89" s="217"/>
      <c r="U89" s="72">
        <f>'[6]Bilan 2050'!$E$51</f>
        <v>0.74476022441954859</v>
      </c>
      <c r="V89" s="72">
        <f>'[6]Bilan 2050'!$E$53</f>
        <v>3.1558487374952491</v>
      </c>
      <c r="W89" s="72">
        <v>0</v>
      </c>
      <c r="X89" s="72">
        <f>'[4]Bilan 2050'!$E$52</f>
        <v>0.28608823842971293</v>
      </c>
      <c r="Y89" s="54">
        <f>SUM(U89:X89)</f>
        <v>4.1866972003445104</v>
      </c>
      <c r="AA89" s="111" t="s">
        <v>335</v>
      </c>
      <c r="AB89" t="s">
        <v>336</v>
      </c>
      <c r="AC89" t="s">
        <v>337</v>
      </c>
      <c r="AD89" t="s">
        <v>338</v>
      </c>
      <c r="AE89" t="s">
        <v>339</v>
      </c>
      <c r="AF89" s="72">
        <v>0.20201800759999999</v>
      </c>
      <c r="AG89" s="72">
        <v>0.70246769870000003</v>
      </c>
      <c r="AH89" s="72">
        <v>0</v>
      </c>
      <c r="AI89" s="72">
        <v>1.049895764</v>
      </c>
      <c r="AJ89" s="54">
        <v>1.9543814703</v>
      </c>
    </row>
    <row r="90" spans="1:36" x14ac:dyDescent="0.25">
      <c r="A90" s="4"/>
      <c r="B90" s="4"/>
      <c r="C90" s="236" t="s">
        <v>27</v>
      </c>
      <c r="D90" s="226" t="s">
        <v>112</v>
      </c>
      <c r="E90" s="226" t="s">
        <v>113</v>
      </c>
      <c r="F90" s="226" t="s">
        <v>114</v>
      </c>
      <c r="G90" s="226" t="s">
        <v>115</v>
      </c>
      <c r="H90" s="31">
        <f>VLOOKUP(D90,result!$A$2:$AY$268,'primary energy'!W5,FALSE)</f>
        <v>0</v>
      </c>
      <c r="I90" s="31">
        <f>VLOOKUP(E90,result!$A$2:$AY$268,'primary energy'!W5,FALSE)</f>
        <v>0.78517081099999997</v>
      </c>
      <c r="J90" s="31">
        <f>VLOOKUP(F90,result!$A$2:$AY$268,'primary energy'!W5,FALSE)</f>
        <v>0.1919890963</v>
      </c>
      <c r="K90" s="31">
        <f>VLOOKUP(G90,result!$A$2:$AY$268,'primary energy'!W5,FALSE)</f>
        <v>0.1523939745</v>
      </c>
      <c r="L90" s="235">
        <f t="shared" si="54"/>
        <v>1.1295538817999999</v>
      </c>
      <c r="M90" s="4"/>
      <c r="N90" s="253">
        <f>'[1]Bilan 2050'!$S$46</f>
        <v>2.2137192704974398E-3</v>
      </c>
      <c r="O90" s="72">
        <f>'[1]Bilan 2050'!$S$41+'[1]Bilan 2050'!$S$42+'[1]Bilan 2050'!$S$43</f>
        <v>0</v>
      </c>
      <c r="P90" s="72">
        <f>'[1]Bilan 2050'!$S$13</f>
        <v>0.708817452060579</v>
      </c>
      <c r="Q90" s="72">
        <f>'[1]Bilan 2050'!$S$23+'[1]Bilan 2050'!$S$29+'[1]Bilan 2050'!$S$45</f>
        <v>0.70087820821898816</v>
      </c>
      <c r="R90" s="235">
        <f t="shared" ref="R90" si="58">SUM(N90:Q90)</f>
        <v>1.4119093795500646</v>
      </c>
      <c r="S90" s="248"/>
      <c r="T90" s="217"/>
      <c r="U90" s="72">
        <f>'[6]Bilan 2050'!$S$46</f>
        <v>2.2137192704974398E-3</v>
      </c>
      <c r="V90" s="72">
        <f>SUM('[6]Bilan 2050'!$S$41:$S$43)</f>
        <v>0</v>
      </c>
      <c r="W90" s="72">
        <f>'[6]Bilan 2050'!$S$13</f>
        <v>0.708817452060579</v>
      </c>
      <c r="X90" s="72">
        <f>'[4]Bilan 2050'!$S$23+'[4]Bilan 2050'!$S$29+'[4]Bilan 2050'!$S$45</f>
        <v>0.70087820821898816</v>
      </c>
      <c r="Y90" s="54">
        <f>SUM(U90:X90)</f>
        <v>1.4119093795500646</v>
      </c>
      <c r="AA90" s="111" t="s">
        <v>27</v>
      </c>
      <c r="AB90" t="s">
        <v>112</v>
      </c>
      <c r="AC90" t="s">
        <v>113</v>
      </c>
      <c r="AD90" t="s">
        <v>114</v>
      </c>
      <c r="AE90" t="s">
        <v>115</v>
      </c>
      <c r="AF90" s="72">
        <v>0</v>
      </c>
      <c r="AG90" s="72">
        <v>0.78471095749999997</v>
      </c>
      <c r="AH90" s="72">
        <v>0.1920143379</v>
      </c>
      <c r="AI90" s="72">
        <v>0.15227854190000001</v>
      </c>
      <c r="AJ90" s="54">
        <v>1.1290038373</v>
      </c>
    </row>
    <row r="91" spans="1:36" x14ac:dyDescent="0.25">
      <c r="A91" s="4"/>
      <c r="B91" s="4"/>
      <c r="C91" s="12" t="s">
        <v>28</v>
      </c>
      <c r="H91" s="12">
        <f>SUM(H82,H85:H87)</f>
        <v>1.0507228102999999</v>
      </c>
      <c r="I91" s="12">
        <f>SUM(I82,I85:I87)</f>
        <v>10.566691947700001</v>
      </c>
      <c r="J91" s="12">
        <f>SUM(J82,J85:J87)</f>
        <v>45.879468055299995</v>
      </c>
      <c r="K91" s="12">
        <f>SUM(K82,K85:K87)</f>
        <v>24.657424946494899</v>
      </c>
      <c r="L91" s="55">
        <f>SUM(H91:K91)</f>
        <v>82.154307759794904</v>
      </c>
      <c r="M91" s="4"/>
      <c r="N91" s="89">
        <f>N82+N85+N86+N87</f>
        <v>0.74697394369004599</v>
      </c>
      <c r="O91" s="73">
        <f>O82+O85+O86+O87</f>
        <v>8.5167093653436083</v>
      </c>
      <c r="P91" s="73">
        <f>P82+P85+P86+P87</f>
        <v>45.637352436952433</v>
      </c>
      <c r="Q91" s="73">
        <f>Q82+Q85+Q86+Q87</f>
        <v>25.810433254565368</v>
      </c>
      <c r="R91" s="257">
        <f>SUM(N91:Q91)</f>
        <v>80.71146900055146</v>
      </c>
      <c r="S91" s="248"/>
      <c r="T91" s="217"/>
      <c r="U91" s="73">
        <f>U82+U85+U86+U87</f>
        <v>0.74697394369004599</v>
      </c>
      <c r="V91" s="73">
        <f>V82+V85+V86+V87</f>
        <v>8.5167093653436083</v>
      </c>
      <c r="W91" s="73">
        <f>W82+W85+W86+W87</f>
        <v>45.637352436952433</v>
      </c>
      <c r="X91" s="73">
        <f>X82+X85+X86+X87</f>
        <v>20.898199115846701</v>
      </c>
      <c r="Y91" s="75">
        <f>SUM(U91:X91)</f>
        <v>75.799234861832787</v>
      </c>
      <c r="AA91" s="12" t="s">
        <v>28</v>
      </c>
      <c r="AF91" s="214">
        <v>1.1884241458</v>
      </c>
      <c r="AG91" s="214">
        <v>11.771753482699999</v>
      </c>
      <c r="AH91" s="214">
        <v>46.117834804899999</v>
      </c>
      <c r="AI91" s="214">
        <v>25.577004613002501</v>
      </c>
      <c r="AJ91" s="55">
        <v>84.655017046402492</v>
      </c>
    </row>
    <row r="92" spans="1:3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243">
        <f>N91-'[1]Bilan 2050'!$G$46</f>
        <v>0</v>
      </c>
      <c r="O92" s="243">
        <f>O91-SUM('[1]Bilan 2050'!$S$41:$W$43,'[1]Bilan 2050'!$E$53)</f>
        <v>0</v>
      </c>
      <c r="P92" s="243">
        <f>P91-'[1]Bilan 2050'!$R$13</f>
        <v>0</v>
      </c>
      <c r="Q92" s="244">
        <f>Q91-SUM('[1]Bilan 2050'!$R$23,'[1]Bilan 2050'!$R$29,'[1]Bilan 2050'!$S$36:$W$40,'[1]Bilan 2050'!$S$45:$W$45)</f>
        <v>0.70087820821898461</v>
      </c>
      <c r="R92" s="140"/>
      <c r="S92" s="4"/>
    </row>
    <row r="93" spans="1:3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3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</sheetData>
  <mergeCells count="1">
    <mergeCell ref="U3:Y3"/>
  </mergeCells>
  <pageMargins left="0.7" right="0.7" top="0.75" bottom="0.75" header="0.3" footer="0.3"/>
  <pageSetup paperSize="9" scale="9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="55" zoomScaleNormal="55" workbookViewId="0">
      <selection activeCell="O56" sqref="O56"/>
    </sheetView>
  </sheetViews>
  <sheetFormatPr baseColWidth="10" defaultRowHeight="15" x14ac:dyDescent="0.25"/>
  <cols>
    <col min="3" max="3" width="14.42578125" customWidth="1"/>
    <col min="4" max="7" width="14.42578125" hidden="1" customWidth="1"/>
    <col min="8" max="8" width="14.42578125" customWidth="1"/>
    <col min="9" max="9" width="14" customWidth="1"/>
    <col min="11" max="11" width="11.42578125" customWidth="1"/>
    <col min="14" max="17" width="11.42578125" style="59"/>
  </cols>
  <sheetData>
    <row r="1" spans="1:17" ht="23.25" x14ac:dyDescent="0.35">
      <c r="A1" s="1" t="s">
        <v>47</v>
      </c>
    </row>
    <row r="3" spans="1:17" ht="23.25" x14ac:dyDescent="0.35">
      <c r="B3" s="1" t="s">
        <v>164</v>
      </c>
      <c r="C3" s="17"/>
      <c r="D3" s="17"/>
      <c r="E3" s="17"/>
      <c r="F3" s="17"/>
      <c r="G3" s="17"/>
      <c r="H3" s="17"/>
      <c r="I3" s="17"/>
      <c r="J3" s="17"/>
      <c r="K3" s="17"/>
    </row>
    <row r="4" spans="1:17" x14ac:dyDescent="0.25">
      <c r="B4" s="17"/>
      <c r="H4" s="25"/>
      <c r="I4" s="25"/>
      <c r="J4" s="25"/>
      <c r="K4" s="25"/>
      <c r="N4" s="92"/>
      <c r="O4" s="92"/>
      <c r="P4" s="92"/>
    </row>
    <row r="5" spans="1:17" ht="31.5" x14ac:dyDescent="0.35">
      <c r="B5" s="17"/>
      <c r="C5" s="113">
        <v>2015</v>
      </c>
      <c r="H5" s="175" t="s">
        <v>43</v>
      </c>
      <c r="I5" s="175" t="s">
        <v>333</v>
      </c>
      <c r="J5" s="175" t="s">
        <v>45</v>
      </c>
      <c r="K5" s="175" t="s">
        <v>334</v>
      </c>
      <c r="L5" s="52" t="s">
        <v>2</v>
      </c>
      <c r="M5" s="51"/>
      <c r="N5" s="93"/>
      <c r="O5" s="93"/>
      <c r="P5" s="93"/>
      <c r="Q5" s="93"/>
    </row>
    <row r="6" spans="1:17" x14ac:dyDescent="0.25">
      <c r="C6" s="112" t="s">
        <v>20</v>
      </c>
      <c r="H6" s="10">
        <f>SUM(H7:H8)</f>
        <v>0</v>
      </c>
      <c r="I6" s="10">
        <f>SUM(I7:I8)</f>
        <v>44.717579620000002</v>
      </c>
      <c r="J6" s="10">
        <f>SUM(J7:J8)</f>
        <v>0.92344661119999993</v>
      </c>
      <c r="K6" s="10">
        <f>SUM(K7:K8)</f>
        <v>5.0969197486300001E-2</v>
      </c>
      <c r="L6" s="53">
        <f>SUM(H6:K6)</f>
        <v>45.691995428686305</v>
      </c>
      <c r="M6" s="49"/>
      <c r="N6" s="69"/>
      <c r="O6" s="69"/>
      <c r="P6" s="69"/>
      <c r="Q6" s="69"/>
    </row>
    <row r="7" spans="1:17" x14ac:dyDescent="0.25">
      <c r="C7" s="110" t="s">
        <v>21</v>
      </c>
      <c r="D7" t="s">
        <v>92</v>
      </c>
      <c r="E7" t="s">
        <v>93</v>
      </c>
      <c r="F7" t="s">
        <v>94</v>
      </c>
      <c r="G7" t="s">
        <v>95</v>
      </c>
      <c r="H7" s="31">
        <f>VLOOKUP(D7,result!$A$2:$AY$268,'primary energy'!F5,FALSE)</f>
        <v>0</v>
      </c>
      <c r="I7" s="31">
        <f>VLOOKUP(E7,result!$A$2:$AY$268,'primary energy'!F5,FALSE)</f>
        <v>25.198312390000002</v>
      </c>
      <c r="J7" s="31">
        <f>VLOOKUP(F7,result!$A$2:$AY$268,'primary energy'!F5,FALSE)</f>
        <v>1.08995888E-2</v>
      </c>
      <c r="K7" s="31">
        <f>VLOOKUP(G7,result!$A$2:$AY$268,'primary energy'!F5,FALSE)</f>
        <v>2.53037863E-5</v>
      </c>
      <c r="L7" s="54">
        <f t="shared" ref="L7:L14" si="0">SUM(H7:K7)</f>
        <v>25.209237282586301</v>
      </c>
      <c r="M7" s="49"/>
      <c r="N7" s="91"/>
      <c r="O7" s="91"/>
      <c r="P7" s="91"/>
      <c r="Q7" s="91"/>
    </row>
    <row r="8" spans="1:17" x14ac:dyDescent="0.25">
      <c r="C8" s="111" t="s">
        <v>22</v>
      </c>
      <c r="D8" t="s">
        <v>96</v>
      </c>
      <c r="E8" t="s">
        <v>97</v>
      </c>
      <c r="F8" t="s">
        <v>98</v>
      </c>
      <c r="G8" t="s">
        <v>99</v>
      </c>
      <c r="H8" s="31">
        <f>VLOOKUP(D8,result!$A$2:$AY$268,'primary energy'!F5,FALSE)</f>
        <v>0</v>
      </c>
      <c r="I8" s="31">
        <f>VLOOKUP(E8,result!$A$2:$AY$268,'primary energy'!F5,FALSE)</f>
        <v>19.519267230000001</v>
      </c>
      <c r="J8" s="31">
        <f>VLOOKUP(F8,result!$A$2:$AY$268,'primary energy'!F5,FALSE)</f>
        <v>0.91254702239999996</v>
      </c>
      <c r="K8" s="31">
        <f>VLOOKUP(G8,result!$A$2:$AY$268,'primary energy'!F5,FALSE)</f>
        <v>5.0943893699999999E-2</v>
      </c>
      <c r="L8" s="54">
        <f t="shared" si="0"/>
        <v>20.4827581461</v>
      </c>
      <c r="M8" s="49"/>
      <c r="N8" s="91"/>
      <c r="O8" s="91"/>
      <c r="P8" s="91"/>
      <c r="Q8" s="91"/>
    </row>
    <row r="9" spans="1:17" x14ac:dyDescent="0.25">
      <c r="C9" s="112" t="s">
        <v>23</v>
      </c>
      <c r="D9" t="s">
        <v>100</v>
      </c>
      <c r="E9" t="s">
        <v>101</v>
      </c>
      <c r="F9" t="s">
        <v>102</v>
      </c>
      <c r="G9" t="s">
        <v>103</v>
      </c>
      <c r="H9" s="10">
        <f>VLOOKUP(D9,result!$A$2:$AY$268,'primary energy'!F5,FALSE)</f>
        <v>0.2409542982</v>
      </c>
      <c r="I9" s="10">
        <f>VLOOKUP(E9,result!$A$2:$AY$268,'primary energy'!F5,FALSE)</f>
        <v>6.8813549050000002</v>
      </c>
      <c r="J9" s="10">
        <f>VLOOKUP(F9,result!$A$2:$AY$268,'primary energy'!F5,FALSE)</f>
        <v>12.13407999</v>
      </c>
      <c r="K9" s="10">
        <f>VLOOKUP(G9,result!$A$2:$AY$268,'primary energy'!F5,FALSE)</f>
        <v>14.22698537</v>
      </c>
      <c r="L9" s="53">
        <f>SUM(H9:K9)</f>
        <v>33.483374563200002</v>
      </c>
      <c r="M9" s="49"/>
      <c r="N9" s="69"/>
      <c r="O9" s="69"/>
      <c r="P9" s="69"/>
      <c r="Q9" s="69"/>
    </row>
    <row r="10" spans="1:17" x14ac:dyDescent="0.25">
      <c r="C10" s="112" t="s">
        <v>24</v>
      </c>
      <c r="D10" t="s">
        <v>104</v>
      </c>
      <c r="E10" t="s">
        <v>105</v>
      </c>
      <c r="F10" t="s">
        <v>106</v>
      </c>
      <c r="G10" t="s">
        <v>107</v>
      </c>
      <c r="H10" s="10">
        <f>VLOOKUP(D10,result!$A$2:$AY$268,'primary energy'!F5,FALSE)</f>
        <v>0</v>
      </c>
      <c r="I10" s="10">
        <f>VLOOKUP(E10,result!$A$2:$AY$268,'primary energy'!F5,FALSE)</f>
        <v>4.0580572960000003</v>
      </c>
      <c r="J10" s="10">
        <f>VLOOKUP(F10,result!$A$2:$AY$268,'primary energy'!F5,FALSE)</f>
        <v>12.489349689999999</v>
      </c>
      <c r="K10" s="10">
        <f>VLOOKUP(G10,result!$A$2:$AY$268,'primary energy'!F5,FALSE)</f>
        <v>8.8905183910000005</v>
      </c>
      <c r="L10" s="53">
        <f t="shared" si="0"/>
        <v>25.437925376999999</v>
      </c>
      <c r="M10" s="49"/>
      <c r="N10" s="69"/>
      <c r="O10" s="69"/>
      <c r="P10" s="69"/>
      <c r="Q10" s="69"/>
    </row>
    <row r="11" spans="1:17" x14ac:dyDescent="0.25">
      <c r="C11" s="112" t="s">
        <v>25</v>
      </c>
      <c r="H11" s="10">
        <f>SUM(H12:H13)</f>
        <v>4.3660753750000003</v>
      </c>
      <c r="I11" s="10">
        <f>SUM(I12:I13)</f>
        <v>17.764757459999998</v>
      </c>
      <c r="J11" s="10">
        <f>SUM(J12:J13)</f>
        <v>10.933195746199999</v>
      </c>
      <c r="K11" s="10">
        <f>SUM(K12:K13)</f>
        <v>12.357736734</v>
      </c>
      <c r="L11" s="53">
        <f>SUM(H11:K11)</f>
        <v>45.421765315199998</v>
      </c>
      <c r="M11" s="49"/>
      <c r="N11" s="69"/>
      <c r="O11" s="69"/>
      <c r="P11" s="69"/>
      <c r="Q11" s="69"/>
    </row>
    <row r="12" spans="1:17" x14ac:dyDescent="0.25">
      <c r="C12" s="111" t="s">
        <v>26</v>
      </c>
      <c r="D12" t="s">
        <v>108</v>
      </c>
      <c r="E12" t="s">
        <v>109</v>
      </c>
      <c r="F12" t="s">
        <v>110</v>
      </c>
      <c r="G12" t="s">
        <v>111</v>
      </c>
      <c r="H12" s="31">
        <f>VLOOKUP(D12,result!$A$2:$AY$268,'primary energy'!F5,FALSE)</f>
        <v>4.3660753750000003</v>
      </c>
      <c r="I12" s="31">
        <f>VLOOKUP(E12,result!$A$2:$AY$268,'primary energy'!F5,FALSE)</f>
        <v>15.52529964</v>
      </c>
      <c r="J12" s="31">
        <f>VLOOKUP(F12,result!$A$2:$AY$268,'primary energy'!F5,FALSE)</f>
        <v>10.63552273</v>
      </c>
      <c r="K12" s="31">
        <f>VLOOKUP(G12,result!$A$2:$AY$268,'primary energy'!F5,FALSE)</f>
        <v>12.00709125</v>
      </c>
      <c r="L12" s="54">
        <f t="shared" si="0"/>
        <v>42.533988995000001</v>
      </c>
      <c r="M12" s="49"/>
      <c r="N12" s="91"/>
      <c r="O12" s="91"/>
      <c r="P12" s="91"/>
      <c r="Q12" s="91"/>
    </row>
    <row r="13" spans="1:17" x14ac:dyDescent="0.25">
      <c r="C13" s="111" t="s">
        <v>27</v>
      </c>
      <c r="D13" t="s">
        <v>112</v>
      </c>
      <c r="E13" t="s">
        <v>113</v>
      </c>
      <c r="F13" t="s">
        <v>114</v>
      </c>
      <c r="G13" t="s">
        <v>115</v>
      </c>
      <c r="H13" s="31">
        <f>VLOOKUP(D13,result!$A$2:$AY$268,'primary energy'!F5,FALSE)</f>
        <v>0</v>
      </c>
      <c r="I13" s="31">
        <f>VLOOKUP(E13,result!$A$2:$AY$268,'primary energy'!F5,FALSE)</f>
        <v>2.2394578200000002</v>
      </c>
      <c r="J13" s="31">
        <f>VLOOKUP(F13,result!$A$2:$AY$268,'primary energy'!F5,FALSE)</f>
        <v>0.29767301619999997</v>
      </c>
      <c r="K13" s="31">
        <f>VLOOKUP(G13,result!$A$2:$AY$268,'primary energy'!F5,FALSE)</f>
        <v>0.35064548400000001</v>
      </c>
      <c r="L13" s="54">
        <f t="shared" si="0"/>
        <v>2.8877763202000004</v>
      </c>
      <c r="M13" s="49"/>
      <c r="N13" s="91"/>
      <c r="O13" s="91"/>
      <c r="P13" s="91"/>
      <c r="Q13" s="91"/>
    </row>
    <row r="14" spans="1:17" x14ac:dyDescent="0.25">
      <c r="C14" s="12" t="s">
        <v>28</v>
      </c>
      <c r="H14" s="12">
        <f>SUM(H6,H9:H11)</f>
        <v>4.6070296732000005</v>
      </c>
      <c r="I14" s="12">
        <f>SUM(I6,I9:I11)</f>
        <v>73.421749281000004</v>
      </c>
      <c r="J14" s="12">
        <f>SUM(J6,J9:J11)</f>
        <v>36.480072037399999</v>
      </c>
      <c r="K14" s="12">
        <f>SUM(K6,K9:K11)</f>
        <v>35.526209692486297</v>
      </c>
      <c r="L14" s="55">
        <f t="shared" si="0"/>
        <v>150.03506068408632</v>
      </c>
      <c r="M14" s="49"/>
      <c r="N14" s="98"/>
      <c r="O14" s="98"/>
      <c r="P14" s="98"/>
      <c r="Q14" s="98"/>
    </row>
    <row r="15" spans="1:17" x14ac:dyDescent="0.25">
      <c r="B15" s="45" t="s">
        <v>116</v>
      </c>
      <c r="H15" s="49"/>
      <c r="I15" s="49"/>
      <c r="J15" s="49"/>
      <c r="K15" s="49"/>
      <c r="L15" s="49"/>
      <c r="M15" s="49"/>
      <c r="N15" s="97"/>
      <c r="O15" s="97"/>
      <c r="P15" s="97"/>
      <c r="Q15" s="97"/>
    </row>
    <row r="16" spans="1:17" x14ac:dyDescent="0.25">
      <c r="B16" s="44" t="s">
        <v>48</v>
      </c>
      <c r="C16" s="44"/>
      <c r="D16" s="44"/>
      <c r="E16" s="44"/>
      <c r="F16" s="44"/>
      <c r="G16" s="44"/>
      <c r="H16" s="50"/>
      <c r="I16" s="50"/>
      <c r="J16" s="50"/>
      <c r="K16" s="50"/>
      <c r="L16" s="50"/>
      <c r="M16" s="50"/>
      <c r="N16" s="100"/>
      <c r="O16" s="100"/>
      <c r="P16" s="100"/>
      <c r="Q16" s="100"/>
    </row>
    <row r="17" spans="3:17" x14ac:dyDescent="0.25">
      <c r="I17" s="49"/>
      <c r="J17" s="49"/>
      <c r="K17" s="49"/>
      <c r="N17" s="97"/>
      <c r="O17" s="97"/>
      <c r="P17" s="97"/>
    </row>
    <row r="18" spans="3:17" ht="31.5" x14ac:dyDescent="0.35">
      <c r="C18" s="113">
        <v>2020</v>
      </c>
      <c r="H18" s="175" t="s">
        <v>43</v>
      </c>
      <c r="I18" s="175" t="s">
        <v>333</v>
      </c>
      <c r="J18" s="175" t="s">
        <v>45</v>
      </c>
      <c r="K18" s="175" t="s">
        <v>334</v>
      </c>
      <c r="L18" s="52" t="s">
        <v>2</v>
      </c>
      <c r="N18" s="69"/>
      <c r="O18" s="69"/>
      <c r="P18" s="69"/>
      <c r="Q18" s="93"/>
    </row>
    <row r="19" spans="3:17" x14ac:dyDescent="0.25">
      <c r="C19" s="112" t="s">
        <v>20</v>
      </c>
      <c r="H19" s="10">
        <f>SUM(H20:H21)</f>
        <v>0</v>
      </c>
      <c r="I19" s="10">
        <f>SUM(I20:I21)</f>
        <v>40.003208459999996</v>
      </c>
      <c r="J19" s="10">
        <f>SUM(J20:J21)</f>
        <v>1.4388710588</v>
      </c>
      <c r="K19" s="10">
        <f>SUM(K20:K21)</f>
        <v>0.41736764572930002</v>
      </c>
      <c r="L19" s="53">
        <f>SUM(H19:K19)</f>
        <v>41.859447164529293</v>
      </c>
      <c r="N19" s="69"/>
      <c r="O19" s="69"/>
      <c r="P19" s="69"/>
      <c r="Q19" s="69"/>
    </row>
    <row r="20" spans="3:17" x14ac:dyDescent="0.25">
      <c r="C20" s="110" t="s">
        <v>21</v>
      </c>
      <c r="D20" t="s">
        <v>92</v>
      </c>
      <c r="E20" t="s">
        <v>93</v>
      </c>
      <c r="F20" t="s">
        <v>94</v>
      </c>
      <c r="G20" t="s">
        <v>95</v>
      </c>
      <c r="H20" s="31">
        <f>VLOOKUP(D20,result!$A$2:$AY$268,'primary energy'!I5,FALSE)</f>
        <v>0</v>
      </c>
      <c r="I20" s="31">
        <f>VLOOKUP(E20,result!$A$2:$AY$268,'primary energy'!I5,FALSE)</f>
        <v>23.05712059</v>
      </c>
      <c r="J20" s="31">
        <f>VLOOKUP(F20,result!$A$2:$AY$268,'primary energy'!I5,FALSE)</f>
        <v>4.2807611799999999E-2</v>
      </c>
      <c r="K20" s="31">
        <f>VLOOKUP(G48,result!$A$2:$AY$268,'primary energy'!I5,FALSE)</f>
        <v>4.2500029299999997E-5</v>
      </c>
      <c r="L20" s="54">
        <f t="shared" ref="L20:L21" si="1">SUM(H20:K20)</f>
        <v>23.099970701829299</v>
      </c>
      <c r="N20" s="172"/>
      <c r="O20" s="91"/>
      <c r="P20" s="91"/>
      <c r="Q20" s="91"/>
    </row>
    <row r="21" spans="3:17" x14ac:dyDescent="0.25">
      <c r="C21" s="111" t="s">
        <v>22</v>
      </c>
      <c r="D21" t="s">
        <v>96</v>
      </c>
      <c r="E21" t="s">
        <v>97</v>
      </c>
      <c r="F21" t="s">
        <v>98</v>
      </c>
      <c r="G21" t="s">
        <v>99</v>
      </c>
      <c r="H21" s="31">
        <f>VLOOKUP(D21,result!$A$2:$AY$268,'primary energy'!I5,FALSE)</f>
        <v>0</v>
      </c>
      <c r="I21" s="31">
        <f>VLOOKUP(E21,result!$A$2:$AY$268,'primary energy'!I5,FALSE)</f>
        <v>16.946087869999999</v>
      </c>
      <c r="J21" s="31">
        <f>VLOOKUP(F21,result!$A$2:$AY$268,'primary energy'!I5,FALSE)</f>
        <v>1.396063447</v>
      </c>
      <c r="K21" s="31">
        <f>VLOOKUP(G21,result!$A$2:$AY$268,'primary energy'!I5,FALSE)</f>
        <v>0.41732514570000001</v>
      </c>
      <c r="L21" s="54">
        <f t="shared" si="1"/>
        <v>18.7594764627</v>
      </c>
      <c r="N21" s="172"/>
      <c r="O21" s="91"/>
      <c r="P21" s="91"/>
      <c r="Q21" s="91"/>
    </row>
    <row r="22" spans="3:17" x14ac:dyDescent="0.25">
      <c r="C22" s="112" t="s">
        <v>23</v>
      </c>
      <c r="D22" t="s">
        <v>100</v>
      </c>
      <c r="E22" t="s">
        <v>101</v>
      </c>
      <c r="F22" t="s">
        <v>102</v>
      </c>
      <c r="G22" t="s">
        <v>103</v>
      </c>
      <c r="H22" s="10">
        <f>VLOOKUP(D22,result!$A$2:$AY$268,'primary energy'!I5,FALSE)</f>
        <v>0.19681735920000001</v>
      </c>
      <c r="I22" s="10">
        <f>VLOOKUP(E22,result!$A$2:$AY$268,'primary energy'!I5,FALSE)</f>
        <v>5.7873474040000001</v>
      </c>
      <c r="J22" s="10">
        <f>VLOOKUP(F22,result!$A$2:$AY$268,'primary energy'!I5,FALSE)</f>
        <v>11.977502210000001</v>
      </c>
      <c r="K22" s="10">
        <f>VLOOKUP(G22,result!$A$2:$AY$268,'primary energy'!I5,FALSE)</f>
        <v>13.92789468</v>
      </c>
      <c r="L22" s="53">
        <f>SUM(H22:K22)</f>
        <v>31.889561653199998</v>
      </c>
      <c r="N22" s="69"/>
      <c r="O22" s="69"/>
      <c r="P22" s="69"/>
      <c r="Q22" s="69"/>
    </row>
    <row r="23" spans="3:17" x14ac:dyDescent="0.25">
      <c r="C23" s="112" t="s">
        <v>24</v>
      </c>
      <c r="D23" t="s">
        <v>104</v>
      </c>
      <c r="E23" t="s">
        <v>105</v>
      </c>
      <c r="F23" t="s">
        <v>106</v>
      </c>
      <c r="G23" t="s">
        <v>107</v>
      </c>
      <c r="H23" s="10">
        <f>VLOOKUP(D23,result!$A$2:$AY$268,'primary energy'!I5,FALSE)</f>
        <v>0</v>
      </c>
      <c r="I23" s="10">
        <f>VLOOKUP(E23,result!$A$2:$AY$268,'primary energy'!I5,FALSE)</f>
        <v>2.669835607</v>
      </c>
      <c r="J23" s="10">
        <f>VLOOKUP(F23,result!$A$2:$AY$268,'primary energy'!I5,FALSE)</f>
        <v>13.16788929</v>
      </c>
      <c r="K23" s="10">
        <f>VLOOKUP(G23,result!$A$2:$AY$268,'primary energy'!I5,FALSE)</f>
        <v>7.5793154009999997</v>
      </c>
      <c r="L23" s="53">
        <f t="shared" ref="L23:L26" si="2">SUM(H23:K23)</f>
        <v>23.417040298</v>
      </c>
      <c r="N23" s="69"/>
      <c r="O23" s="69"/>
      <c r="P23" s="69"/>
      <c r="Q23" s="69"/>
    </row>
    <row r="24" spans="3:17" x14ac:dyDescent="0.25">
      <c r="C24" s="112" t="s">
        <v>25</v>
      </c>
      <c r="H24" s="10">
        <f>SUM(H25:H26)</f>
        <v>2.7742250799999999</v>
      </c>
      <c r="I24" s="10">
        <f>SUM(I25:I26)</f>
        <v>14.988710382000001</v>
      </c>
      <c r="J24" s="10">
        <f>SUM(J25:J26)</f>
        <v>11.301417434600001</v>
      </c>
      <c r="K24" s="10">
        <f>SUM(K25:K26)</f>
        <v>13.3710898657</v>
      </c>
      <c r="L24" s="53">
        <f t="shared" si="2"/>
        <v>42.435442762299999</v>
      </c>
      <c r="N24" s="69"/>
      <c r="O24" s="69"/>
      <c r="P24" s="69"/>
      <c r="Q24" s="69"/>
    </row>
    <row r="25" spans="3:17" x14ac:dyDescent="0.25">
      <c r="C25" s="111" t="s">
        <v>26</v>
      </c>
      <c r="D25" t="s">
        <v>108</v>
      </c>
      <c r="E25" t="s">
        <v>109</v>
      </c>
      <c r="F25" t="s">
        <v>110</v>
      </c>
      <c r="G25" t="s">
        <v>111</v>
      </c>
      <c r="H25" s="31">
        <f>VLOOKUP(D25,result!$A$2:$AY$268,'primary energy'!I5,FALSE)</f>
        <v>2.7742250799999999</v>
      </c>
      <c r="I25" s="31">
        <f>VLOOKUP(E25,result!$A$2:$AY$268,'primary energy'!I5,FALSE)</f>
        <v>12.89244498</v>
      </c>
      <c r="J25" s="31">
        <f>VLOOKUP(F25,result!$A$2:$AY$268,'primary energy'!I5,FALSE)</f>
        <v>10.992844910000001</v>
      </c>
      <c r="K25" s="31">
        <f>VLOOKUP(G25,result!$A$2:$AY$268,'primary energy'!I5,FALSE)</f>
        <v>13.049531529999999</v>
      </c>
      <c r="L25" s="54">
        <f t="shared" si="2"/>
        <v>39.709046499999999</v>
      </c>
      <c r="N25" s="91"/>
      <c r="O25" s="91"/>
      <c r="P25" s="91"/>
      <c r="Q25" s="91"/>
    </row>
    <row r="26" spans="3:17" x14ac:dyDescent="0.25">
      <c r="C26" s="111" t="s">
        <v>27</v>
      </c>
      <c r="D26" t="s">
        <v>112</v>
      </c>
      <c r="E26" t="s">
        <v>113</v>
      </c>
      <c r="F26" t="s">
        <v>114</v>
      </c>
      <c r="G26" t="s">
        <v>115</v>
      </c>
      <c r="H26" s="31">
        <f>VLOOKUP(D26,result!$A$2:$AY$268,'primary energy'!I5,FALSE)</f>
        <v>0</v>
      </c>
      <c r="I26" s="31">
        <f>VLOOKUP(E26,result!$A$2:$AY$268,'primary energy'!I5,FALSE)</f>
        <v>2.0962654020000002</v>
      </c>
      <c r="J26" s="31">
        <f>VLOOKUP(F26,result!$A$2:$AY$268,'primary energy'!I5,FALSE)</f>
        <v>0.30857252460000001</v>
      </c>
      <c r="K26" s="31">
        <f>VLOOKUP(G26,result!$A$2:$AY$268,'primary energy'!I5,FALSE)</f>
        <v>0.32155833569999998</v>
      </c>
      <c r="L26" s="54">
        <f t="shared" si="2"/>
        <v>2.7263962623000002</v>
      </c>
      <c r="N26" s="91"/>
      <c r="O26" s="91"/>
      <c r="P26" s="91"/>
      <c r="Q26" s="91"/>
    </row>
    <row r="27" spans="3:17" x14ac:dyDescent="0.25">
      <c r="C27" s="12" t="s">
        <v>28</v>
      </c>
      <c r="H27" s="12">
        <f>SUM(H19,H22:H24)</f>
        <v>2.9710424392000001</v>
      </c>
      <c r="I27" s="12">
        <f>SUM(I19,I22:I24)</f>
        <v>63.449101853000002</v>
      </c>
      <c r="J27" s="12">
        <f>SUM(J19,J22:J24)</f>
        <v>37.885679993400004</v>
      </c>
      <c r="K27" s="12">
        <f>SUM(K19,K22:K24)</f>
        <v>35.295667592429297</v>
      </c>
      <c r="L27" s="55">
        <f>SUM(H27:K27)</f>
        <v>139.60149187802932</v>
      </c>
      <c r="N27" s="98"/>
      <c r="O27" s="98"/>
      <c r="P27" s="98"/>
      <c r="Q27" s="98"/>
    </row>
    <row r="28" spans="3:17" x14ac:dyDescent="0.25">
      <c r="H28" s="49"/>
      <c r="I28" s="49"/>
      <c r="J28" s="49"/>
      <c r="K28" s="49"/>
      <c r="L28" s="49"/>
      <c r="M28" s="49"/>
      <c r="N28" s="97"/>
      <c r="O28" s="97"/>
      <c r="P28" s="97"/>
      <c r="Q28" s="97"/>
    </row>
    <row r="29" spans="3:17" x14ac:dyDescent="0.25">
      <c r="H29" s="49"/>
      <c r="I29" s="49"/>
      <c r="J29" s="49"/>
      <c r="K29" s="49"/>
      <c r="L29" s="49"/>
      <c r="M29" s="49"/>
      <c r="N29" s="97"/>
      <c r="O29" s="97"/>
      <c r="P29" s="97"/>
      <c r="Q29" s="97"/>
    </row>
    <row r="30" spans="3:17" x14ac:dyDescent="0.25">
      <c r="H30" s="49"/>
      <c r="I30" s="49"/>
      <c r="J30" s="49"/>
      <c r="K30" s="49"/>
      <c r="L30" s="49"/>
      <c r="M30" s="49"/>
      <c r="N30" s="97"/>
      <c r="O30" s="97"/>
      <c r="P30" s="97"/>
      <c r="Q30" s="97"/>
    </row>
    <row r="31" spans="3:17" ht="31.5" x14ac:dyDescent="0.35">
      <c r="C31" s="113">
        <v>2025</v>
      </c>
      <c r="H31" s="175" t="s">
        <v>43</v>
      </c>
      <c r="I31" s="175" t="s">
        <v>333</v>
      </c>
      <c r="J31" s="175" t="s">
        <v>45</v>
      </c>
      <c r="K31" s="175" t="s">
        <v>334</v>
      </c>
      <c r="L31" s="52" t="s">
        <v>2</v>
      </c>
      <c r="M31" s="49"/>
      <c r="N31" s="69"/>
      <c r="O31" s="69"/>
      <c r="P31" s="69"/>
      <c r="Q31" s="93"/>
    </row>
    <row r="32" spans="3:17" x14ac:dyDescent="0.25">
      <c r="C32" s="112" t="s">
        <v>20</v>
      </c>
      <c r="H32" s="10">
        <f>SUM(H33:H34)</f>
        <v>0</v>
      </c>
      <c r="I32" s="10">
        <f>SUM(I33:I34)</f>
        <v>35.248123730000003</v>
      </c>
      <c r="J32" s="10">
        <f>SUM(J33:J34)</f>
        <v>1.7293153521</v>
      </c>
      <c r="K32" s="10">
        <f>SUM(K33:K34)</f>
        <v>0.43954891711310001</v>
      </c>
      <c r="L32" s="53">
        <f>SUM(H32:K32)</f>
        <v>37.416987999213106</v>
      </c>
      <c r="M32" s="49"/>
      <c r="N32" s="69"/>
      <c r="O32" s="69"/>
      <c r="P32" s="69"/>
      <c r="Q32" s="69"/>
    </row>
    <row r="33" spans="2:17" x14ac:dyDescent="0.25">
      <c r="C33" s="110" t="s">
        <v>21</v>
      </c>
      <c r="D33" t="s">
        <v>92</v>
      </c>
      <c r="E33" t="s">
        <v>93</v>
      </c>
      <c r="F33" t="s">
        <v>94</v>
      </c>
      <c r="G33" t="s">
        <v>95</v>
      </c>
      <c r="H33" s="31">
        <f>VLOOKUP(D33,result!$A$2:$AY$268,'primary energy'!N5,FALSE)</f>
        <v>0</v>
      </c>
      <c r="I33" s="31">
        <f>VLOOKUP(E33,result!$A$2:$AY$268,'primary energy'!N5,FALSE)</f>
        <v>20.14790189</v>
      </c>
      <c r="J33" s="31">
        <f>VLOOKUP(F33,result!$A$2:$AY$268,'primary energy'!N5,FALSE)</f>
        <v>0.17086023810000001</v>
      </c>
      <c r="K33" s="31">
        <f>VLOOKUP(G48,result!$A$2:$AY$268,'primary energy'!N5,FALSE)</f>
        <v>6.3271813099999898E-5</v>
      </c>
      <c r="L33" s="54">
        <f t="shared" ref="L33:L34" si="3">SUM(H33:K33)</f>
        <v>20.318825399913102</v>
      </c>
      <c r="M33" s="49"/>
      <c r="N33" s="172"/>
      <c r="O33" s="91"/>
      <c r="P33" s="91"/>
      <c r="Q33" s="91"/>
    </row>
    <row r="34" spans="2:17" x14ac:dyDescent="0.25">
      <c r="C34" s="111" t="s">
        <v>22</v>
      </c>
      <c r="D34" t="s">
        <v>96</v>
      </c>
      <c r="E34" t="s">
        <v>97</v>
      </c>
      <c r="F34" t="s">
        <v>98</v>
      </c>
      <c r="G34" t="s">
        <v>99</v>
      </c>
      <c r="H34" s="31">
        <f>VLOOKUP(D34,result!$A$2:$AY$268,'primary energy'!N5,FALSE)</f>
        <v>0</v>
      </c>
      <c r="I34" s="31">
        <f>VLOOKUP(E34,result!$A$2:$AY$268,'primary energy'!N5,FALSE)</f>
        <v>15.10022184</v>
      </c>
      <c r="J34" s="31">
        <f>VLOOKUP(F34,result!$A$2:$AY$268,'primary energy'!N5,FALSE)</f>
        <v>1.558455114</v>
      </c>
      <c r="K34" s="31">
        <f>VLOOKUP(G34,result!$A$2:$AY$268,'primary energy'!N5,FALSE)</f>
        <v>0.43948564530000001</v>
      </c>
      <c r="L34" s="54">
        <f t="shared" si="3"/>
        <v>17.0981625993</v>
      </c>
      <c r="M34" s="49"/>
      <c r="N34" s="172"/>
      <c r="O34" s="91"/>
      <c r="P34" s="91"/>
      <c r="Q34" s="91"/>
    </row>
    <row r="35" spans="2:17" x14ac:dyDescent="0.25">
      <c r="C35" s="112" t="s">
        <v>23</v>
      </c>
      <c r="D35" t="s">
        <v>100</v>
      </c>
      <c r="E35" t="s">
        <v>101</v>
      </c>
      <c r="F35" t="s">
        <v>102</v>
      </c>
      <c r="G35" t="s">
        <v>103</v>
      </c>
      <c r="H35" s="10">
        <f>VLOOKUP(D35,result!$A$2:$AY$268,'primary energy'!N5,FALSE)</f>
        <v>0.15009235160000001</v>
      </c>
      <c r="I35" s="10">
        <f>VLOOKUP(E35,result!$A$2:$AY$268,'primary energy'!N5,FALSE)</f>
        <v>3.2944483939999998</v>
      </c>
      <c r="J35" s="10">
        <f>VLOOKUP(F35,result!$A$2:$AY$268,'primary energy'!N5,FALSE)</f>
        <v>13.47468411</v>
      </c>
      <c r="K35" s="10">
        <f>VLOOKUP(G35,result!$A$2:$AY$268,'primary energy'!N5,FALSE)</f>
        <v>11.631017460000001</v>
      </c>
      <c r="L35" s="53">
        <f>SUM(H35:K35)</f>
        <v>28.550242315600002</v>
      </c>
      <c r="M35" s="49"/>
      <c r="N35" s="69"/>
      <c r="O35" s="69"/>
      <c r="P35" s="69"/>
      <c r="Q35" s="69"/>
    </row>
    <row r="36" spans="2:17" x14ac:dyDescent="0.25">
      <c r="C36" s="112" t="s">
        <v>24</v>
      </c>
      <c r="D36" t="s">
        <v>104</v>
      </c>
      <c r="E36" t="s">
        <v>105</v>
      </c>
      <c r="F36" t="s">
        <v>106</v>
      </c>
      <c r="G36" t="s">
        <v>107</v>
      </c>
      <c r="H36" s="10">
        <f>VLOOKUP(D36,result!$A$2:$AY$268,'primary energy'!N5,FALSE)</f>
        <v>0</v>
      </c>
      <c r="I36" s="10">
        <f>VLOOKUP(E36,result!$A$2:$AY$268,'primary energy'!N5,FALSE)</f>
        <v>1.5105634020000001</v>
      </c>
      <c r="J36" s="10">
        <f>VLOOKUP(F36,result!$A$2:$AY$268,'primary energy'!N5,FALSE)</f>
        <v>12.016012</v>
      </c>
      <c r="K36" s="10">
        <f>VLOOKUP(G36,result!$A$2:$AY$268,'primary energy'!N5,FALSE)</f>
        <v>8.3167410119999996</v>
      </c>
      <c r="L36" s="53">
        <f t="shared" ref="L36:L39" si="4">SUM(H36:K36)</f>
        <v>21.843316414</v>
      </c>
      <c r="M36" s="49"/>
      <c r="N36" s="69"/>
      <c r="O36" s="69"/>
      <c r="P36" s="69"/>
      <c r="Q36" s="69"/>
    </row>
    <row r="37" spans="2:17" x14ac:dyDescent="0.25">
      <c r="C37" s="112" t="s">
        <v>25</v>
      </c>
      <c r="H37" s="10">
        <f>SUM(H38:H39)</f>
        <v>2.4901194659999999</v>
      </c>
      <c r="I37" s="10">
        <f>SUM(I38:I39)</f>
        <v>12.450014518</v>
      </c>
      <c r="J37" s="10">
        <f>SUM(J38:J39)</f>
        <v>11.2160991272</v>
      </c>
      <c r="K37" s="10">
        <f>SUM(K38:K39)</f>
        <v>13.2471251609</v>
      </c>
      <c r="L37" s="53">
        <f t="shared" si="4"/>
        <v>39.4033582721</v>
      </c>
      <c r="M37" s="49"/>
      <c r="N37" s="69"/>
      <c r="O37" s="69"/>
      <c r="P37" s="69"/>
      <c r="Q37" s="69"/>
    </row>
    <row r="38" spans="2:17" x14ac:dyDescent="0.25">
      <c r="C38" s="111" t="s">
        <v>26</v>
      </c>
      <c r="D38" t="s">
        <v>108</v>
      </c>
      <c r="E38" t="s">
        <v>109</v>
      </c>
      <c r="F38" t="s">
        <v>110</v>
      </c>
      <c r="G38" t="s">
        <v>111</v>
      </c>
      <c r="H38" s="31">
        <f>VLOOKUP(D38,result!$A$2:$AY$268,'primary energy'!N5,FALSE)</f>
        <v>2.4901194659999999</v>
      </c>
      <c r="I38" s="31">
        <f>VLOOKUP(E38,result!$A$2:$AY$268,'primary energy'!N5,FALSE)</f>
        <v>10.52409091</v>
      </c>
      <c r="J38" s="31">
        <f>VLOOKUP(F38,result!$A$2:$AY$268,'primary energy'!N5,FALSE)</f>
        <v>10.897744550000001</v>
      </c>
      <c r="K38" s="31">
        <f>VLOOKUP(G38,result!$A$2:$AY$268,'primary energy'!N5,FALSE)</f>
        <v>12.95821241</v>
      </c>
      <c r="L38" s="54">
        <f t="shared" si="4"/>
        <v>36.870167336000002</v>
      </c>
      <c r="M38" s="49"/>
      <c r="N38" s="91"/>
      <c r="O38" s="91"/>
      <c r="P38" s="91"/>
      <c r="Q38" s="91"/>
    </row>
    <row r="39" spans="2:17" x14ac:dyDescent="0.25">
      <c r="C39" s="111" t="s">
        <v>27</v>
      </c>
      <c r="D39" t="s">
        <v>112</v>
      </c>
      <c r="E39" t="s">
        <v>113</v>
      </c>
      <c r="F39" t="s">
        <v>114</v>
      </c>
      <c r="G39" t="s">
        <v>115</v>
      </c>
      <c r="H39" s="31">
        <f>VLOOKUP(D39,result!$A$2:$AY$268,'primary energy'!N5,FALSE)</f>
        <v>0</v>
      </c>
      <c r="I39" s="31">
        <f>VLOOKUP(E39,result!$A$2:$AY$268,'primary energy'!N5,FALSE)</f>
        <v>1.925923608</v>
      </c>
      <c r="J39" s="31">
        <f>VLOOKUP(F39,result!$A$2:$AY$268,'primary energy'!N5,FALSE)</f>
        <v>0.31835457719999999</v>
      </c>
      <c r="K39" s="31">
        <f>VLOOKUP(G39,result!$A$2:$AY$268,'primary energy'!N5,FALSE)</f>
        <v>0.28891275090000001</v>
      </c>
      <c r="L39" s="54">
        <f t="shared" si="4"/>
        <v>2.5331909360999996</v>
      </c>
      <c r="M39" s="49"/>
      <c r="N39" s="91"/>
      <c r="O39" s="91"/>
      <c r="P39" s="91"/>
      <c r="Q39" s="91"/>
    </row>
    <row r="40" spans="2:17" x14ac:dyDescent="0.25">
      <c r="C40" s="12" t="s">
        <v>28</v>
      </c>
      <c r="H40" s="12">
        <f>SUM(H32,H35:H37)</f>
        <v>2.6402118176</v>
      </c>
      <c r="I40" s="12">
        <f>SUM(I32,I35:I37)</f>
        <v>52.503150044000009</v>
      </c>
      <c r="J40" s="12">
        <f>SUM(J32,J35:J37)</f>
        <v>38.4361105893</v>
      </c>
      <c r="K40" s="12">
        <f>SUM(K32,K35:K37)</f>
        <v>33.634432550013102</v>
      </c>
      <c r="L40" s="55">
        <f>SUM(H40:K40)</f>
        <v>127.2139050009131</v>
      </c>
      <c r="M40" s="49"/>
      <c r="N40" s="98"/>
      <c r="O40" s="98"/>
      <c r="P40" s="98"/>
      <c r="Q40" s="98"/>
    </row>
    <row r="41" spans="2:17" x14ac:dyDescent="0.25">
      <c r="H41" s="49"/>
      <c r="I41" s="49"/>
      <c r="J41" s="49"/>
      <c r="K41" s="49"/>
      <c r="L41" s="49"/>
      <c r="M41" s="49"/>
      <c r="N41" s="97"/>
      <c r="O41" s="97"/>
      <c r="P41" s="97"/>
      <c r="Q41" s="97"/>
    </row>
    <row r="42" spans="2:17" x14ac:dyDescent="0.25">
      <c r="H42" s="49"/>
      <c r="I42" s="49"/>
      <c r="J42" s="49"/>
      <c r="K42" s="49"/>
      <c r="L42" s="49"/>
      <c r="M42" s="49"/>
      <c r="N42" s="97"/>
      <c r="O42" s="97"/>
      <c r="P42" s="97"/>
      <c r="Q42" s="97"/>
    </row>
    <row r="43" spans="2:17" x14ac:dyDescent="0.25">
      <c r="B43" s="45" t="s">
        <v>116</v>
      </c>
      <c r="H43" s="49"/>
      <c r="I43" s="49"/>
      <c r="J43" s="49"/>
      <c r="K43" s="49"/>
      <c r="L43" s="49"/>
      <c r="M43" s="49"/>
      <c r="N43" s="97"/>
      <c r="O43" s="97"/>
      <c r="P43" s="97"/>
      <c r="Q43" s="97"/>
    </row>
    <row r="44" spans="2:17" x14ac:dyDescent="0.25">
      <c r="B44" s="44" t="s">
        <v>48</v>
      </c>
      <c r="C44" s="44"/>
      <c r="D44" s="44"/>
      <c r="E44" s="44"/>
      <c r="F44" s="44"/>
      <c r="G44" s="44"/>
      <c r="H44" s="50"/>
      <c r="I44" s="50"/>
      <c r="J44" s="50"/>
      <c r="K44" s="50"/>
      <c r="L44" s="50"/>
      <c r="M44" s="50"/>
      <c r="N44" s="100"/>
      <c r="O44" s="100"/>
      <c r="P44" s="100"/>
      <c r="Q44" s="100"/>
    </row>
    <row r="46" spans="2:17" ht="31.5" x14ac:dyDescent="0.35">
      <c r="C46" s="113">
        <v>2030</v>
      </c>
      <c r="H46" s="175" t="s">
        <v>43</v>
      </c>
      <c r="I46" s="175" t="s">
        <v>333</v>
      </c>
      <c r="J46" s="175" t="s">
        <v>45</v>
      </c>
      <c r="K46" s="175" t="s">
        <v>334</v>
      </c>
      <c r="L46" s="52" t="s">
        <v>2</v>
      </c>
      <c r="N46" s="93"/>
      <c r="O46" s="93"/>
      <c r="P46" s="93"/>
      <c r="Q46" s="93"/>
    </row>
    <row r="47" spans="2:17" x14ac:dyDescent="0.25">
      <c r="C47" s="112" t="s">
        <v>20</v>
      </c>
      <c r="H47" s="10">
        <f>SUM(H48:H49)</f>
        <v>0</v>
      </c>
      <c r="I47" s="10">
        <f>SUM(I48:I49)</f>
        <v>31.19904404</v>
      </c>
      <c r="J47" s="10">
        <f>SUM(J48:J49)</f>
        <v>2.2285559981</v>
      </c>
      <c r="K47" s="10">
        <f>SUM(K48:K49)</f>
        <v>0.54899457057729995</v>
      </c>
      <c r="L47" s="53">
        <f>SUM(H47:K47)</f>
        <v>33.976594608677303</v>
      </c>
      <c r="N47" s="69"/>
      <c r="O47" s="69"/>
      <c r="P47" s="69"/>
      <c r="Q47" s="173"/>
    </row>
    <row r="48" spans="2:17" x14ac:dyDescent="0.25">
      <c r="C48" s="110" t="s">
        <v>21</v>
      </c>
      <c r="D48" t="s">
        <v>92</v>
      </c>
      <c r="E48" t="s">
        <v>93</v>
      </c>
      <c r="F48" t="s">
        <v>94</v>
      </c>
      <c r="G48" t="s">
        <v>95</v>
      </c>
      <c r="H48" s="31">
        <f>VLOOKUP(D48,result!$A$2:$AY$268,'primary energy'!S5,FALSE)</f>
        <v>0</v>
      </c>
      <c r="I48" s="31">
        <f>VLOOKUP(E48,result!$A$2:$AY$268,'primary energy'!S5,FALSE)</f>
        <v>17.21028626</v>
      </c>
      <c r="J48" s="31">
        <f>VLOOKUP(F48,result!$A$2:$AY$268,'primary energy'!S5,FALSE)</f>
        <v>0.5123460581</v>
      </c>
      <c r="K48" s="31">
        <f>VLOOKUP(G48,result!$A$2:$AY$268,'primary energy'!S5,FALSE)</f>
        <v>8.0200877300000005E-5</v>
      </c>
      <c r="L48" s="54">
        <f t="shared" ref="L48:L54" si="5">SUM(H48:K48)</f>
        <v>17.7227125189773</v>
      </c>
      <c r="N48" s="91"/>
      <c r="O48" s="65"/>
      <c r="P48" s="91"/>
      <c r="Q48" s="91"/>
    </row>
    <row r="49" spans="2:17" x14ac:dyDescent="0.25">
      <c r="C49" s="111" t="s">
        <v>22</v>
      </c>
      <c r="D49" t="s">
        <v>96</v>
      </c>
      <c r="E49" t="s">
        <v>97</v>
      </c>
      <c r="F49" t="s">
        <v>98</v>
      </c>
      <c r="G49" t="s">
        <v>99</v>
      </c>
      <c r="H49" s="31">
        <f>VLOOKUP(D49,result!$A$2:$AY$268,'primary energy'!S5,FALSE)</f>
        <v>0</v>
      </c>
      <c r="I49" s="31">
        <f>VLOOKUP(E49,result!$A$2:$AY$268,'primary energy'!S5,FALSE)</f>
        <v>13.98875778</v>
      </c>
      <c r="J49" s="31">
        <f>VLOOKUP(F49,result!$A$2:$AY$268,'primary energy'!S5,FALSE)</f>
        <v>1.7162099399999999</v>
      </c>
      <c r="K49" s="31">
        <f>VLOOKUP(G49,result!$A$2:$AY$268,'primary energy'!S5,FALSE)</f>
        <v>0.54891436969999996</v>
      </c>
      <c r="L49" s="54">
        <f t="shared" si="5"/>
        <v>16.253882089699999</v>
      </c>
      <c r="N49" s="91"/>
      <c r="O49" s="91"/>
      <c r="P49" s="91"/>
      <c r="Q49" s="91"/>
    </row>
    <row r="50" spans="2:17" x14ac:dyDescent="0.25">
      <c r="C50" s="112" t="s">
        <v>23</v>
      </c>
      <c r="D50" t="s">
        <v>100</v>
      </c>
      <c r="E50" t="s">
        <v>101</v>
      </c>
      <c r="F50" t="s">
        <v>102</v>
      </c>
      <c r="G50" t="s">
        <v>103</v>
      </c>
      <c r="H50" s="10">
        <f>VLOOKUP(D50,result!$A$2:$AY$268,'primary energy'!S5,FALSE)</f>
        <v>0.1098348411</v>
      </c>
      <c r="I50" s="10">
        <f>VLOOKUP(E50,result!$A$2:$AY$268,'primary energy'!S5,FALSE)</f>
        <v>2.1510942329999998</v>
      </c>
      <c r="J50" s="10">
        <f>VLOOKUP(F50,result!$A$2:$AY$268,'primary energy'!S5,FALSE)</f>
        <v>12.258394600000001</v>
      </c>
      <c r="K50" s="10">
        <f>VLOOKUP(G50,result!$A$2:$AY$268,'primary energy'!S5,FALSE)</f>
        <v>12.512100759999999</v>
      </c>
      <c r="L50" s="53">
        <f>SUM(H50:K50)</f>
        <v>27.0314244341</v>
      </c>
      <c r="N50" s="69"/>
      <c r="O50" s="69"/>
      <c r="P50" s="69"/>
      <c r="Q50" s="69"/>
    </row>
    <row r="51" spans="2:17" x14ac:dyDescent="0.25">
      <c r="C51" s="112" t="s">
        <v>24</v>
      </c>
      <c r="D51" t="s">
        <v>104</v>
      </c>
      <c r="E51" t="s">
        <v>105</v>
      </c>
      <c r="F51" t="s">
        <v>106</v>
      </c>
      <c r="G51" t="s">
        <v>107</v>
      </c>
      <c r="H51" s="10">
        <f>VLOOKUP(D51,result!$A$2:$AY$268,'primary energy'!S5,FALSE)</f>
        <v>0</v>
      </c>
      <c r="I51" s="10">
        <f>VLOOKUP(E51,result!$A$2:$AY$268,'primary energy'!S5,FALSE)</f>
        <v>1.159183874</v>
      </c>
      <c r="J51" s="10">
        <f>VLOOKUP(F51,result!$A$2:$AY$268,'primary energy'!S5,FALSE)</f>
        <v>11.86985868</v>
      </c>
      <c r="K51" s="10">
        <f>VLOOKUP(G51,result!$A$2:$AY$268,'primary energy'!S5,FALSE)</f>
        <v>7.1431343920000003</v>
      </c>
      <c r="L51" s="53">
        <f t="shared" si="5"/>
        <v>20.172176946</v>
      </c>
      <c r="N51" s="69"/>
      <c r="O51" s="69"/>
      <c r="P51" s="69"/>
      <c r="Q51" s="69"/>
    </row>
    <row r="52" spans="2:17" x14ac:dyDescent="0.25">
      <c r="C52" s="112" t="s">
        <v>25</v>
      </c>
      <c r="H52" s="10">
        <f>SUM(H53:H54)</f>
        <v>2.201048128</v>
      </c>
      <c r="I52" s="10">
        <f>SUM(I53:I54)</f>
        <v>10.534429469999999</v>
      </c>
      <c r="J52" s="10">
        <f>SUM(J53:J54)</f>
        <v>10.504949312699999</v>
      </c>
      <c r="K52" s="10">
        <f>SUM(K53:K54)</f>
        <v>12.802647736200001</v>
      </c>
      <c r="L52" s="53">
        <f t="shared" si="5"/>
        <v>36.043074646899996</v>
      </c>
      <c r="N52" s="69"/>
      <c r="O52" s="69"/>
      <c r="P52" s="69"/>
      <c r="Q52" s="69"/>
    </row>
    <row r="53" spans="2:17" x14ac:dyDescent="0.25">
      <c r="C53" s="111" t="s">
        <v>26</v>
      </c>
      <c r="D53" t="s">
        <v>108</v>
      </c>
      <c r="E53" t="s">
        <v>109</v>
      </c>
      <c r="F53" t="s">
        <v>110</v>
      </c>
      <c r="G53" t="s">
        <v>111</v>
      </c>
      <c r="H53" s="31">
        <f>VLOOKUP(D53,result!$A$2:$AY$268,'primary energy'!S5,FALSE)</f>
        <v>2.201048128</v>
      </c>
      <c r="I53" s="31">
        <f>VLOOKUP(E53,result!$A$2:$AY$268,'primary energy'!S5,FALSE)</f>
        <v>8.6745433599999995</v>
      </c>
      <c r="J53" s="31">
        <f>VLOOKUP(F53,result!$A$2:$AY$268,'primary energy'!S5,FALSE)</f>
        <v>10.160706299999999</v>
      </c>
      <c r="K53" s="31">
        <f>VLOOKUP(G53,result!$A$2:$AY$268,'primary energy'!S5,FALSE)</f>
        <v>12.52519464</v>
      </c>
      <c r="L53" s="54">
        <f t="shared" si="5"/>
        <v>33.561492428000001</v>
      </c>
      <c r="N53" s="91"/>
      <c r="O53" s="91"/>
      <c r="P53" s="91"/>
      <c r="Q53" s="91"/>
    </row>
    <row r="54" spans="2:17" x14ac:dyDescent="0.25">
      <c r="C54" s="111" t="s">
        <v>27</v>
      </c>
      <c r="D54" t="s">
        <v>112</v>
      </c>
      <c r="E54" t="s">
        <v>113</v>
      </c>
      <c r="F54" t="s">
        <v>114</v>
      </c>
      <c r="G54" t="s">
        <v>115</v>
      </c>
      <c r="H54" s="31">
        <f>VLOOKUP(D54,result!$A$2:$AY$268,'primary energy'!S5,FALSE)</f>
        <v>0</v>
      </c>
      <c r="I54" s="31">
        <f>VLOOKUP(E54,result!$A$2:$AY$268,'primary energy'!S5,FALSE)</f>
        <v>1.8598861099999999</v>
      </c>
      <c r="J54" s="31">
        <f>VLOOKUP(F54,result!$A$2:$AY$268,'primary energy'!S5,FALSE)</f>
        <v>0.34424301270000002</v>
      </c>
      <c r="K54" s="31">
        <f>VLOOKUP(G54,result!$A$2:$AY$268,'primary energy'!S5,FALSE)</f>
        <v>0.27745309620000003</v>
      </c>
      <c r="L54" s="54">
        <f t="shared" si="5"/>
        <v>2.4815822188999999</v>
      </c>
      <c r="N54" s="91"/>
      <c r="O54" s="91"/>
      <c r="P54" s="91"/>
      <c r="Q54" s="91"/>
    </row>
    <row r="55" spans="2:17" x14ac:dyDescent="0.25">
      <c r="C55" s="12" t="s">
        <v>28</v>
      </c>
      <c r="H55" s="12">
        <f>SUM(H47,H50:H52)</f>
        <v>2.3108829691000001</v>
      </c>
      <c r="I55" s="12">
        <f>SUM(I47,I50:I52)</f>
        <v>45.043751616999998</v>
      </c>
      <c r="J55" s="12">
        <f>SUM(J47,J50:J52)</f>
        <v>36.861758590800001</v>
      </c>
      <c r="K55" s="12">
        <f>SUM(K47,K50:K52)</f>
        <v>33.006877458777296</v>
      </c>
      <c r="L55" s="55">
        <f>SUM(H55:K55)</f>
        <v>117.2232706356773</v>
      </c>
      <c r="N55" s="98"/>
      <c r="O55" s="98"/>
      <c r="P55" s="98"/>
      <c r="Q55" s="98"/>
    </row>
    <row r="57" spans="2:17" x14ac:dyDescent="0.25">
      <c r="B57" s="45" t="s">
        <v>116</v>
      </c>
      <c r="K57" s="88"/>
      <c r="P57" s="174"/>
    </row>
    <row r="58" spans="2:17" x14ac:dyDescent="0.25">
      <c r="B58" s="44" t="s">
        <v>48</v>
      </c>
    </row>
    <row r="61" spans="2:17" ht="31.5" x14ac:dyDescent="0.35">
      <c r="C61" s="113">
        <v>2035</v>
      </c>
      <c r="H61" s="175" t="s">
        <v>43</v>
      </c>
      <c r="I61" s="175" t="s">
        <v>333</v>
      </c>
      <c r="J61" s="175" t="s">
        <v>45</v>
      </c>
      <c r="K61" s="175" t="s">
        <v>334</v>
      </c>
      <c r="L61" s="52" t="s">
        <v>2</v>
      </c>
      <c r="N61" s="93"/>
      <c r="O61" s="93"/>
      <c r="P61" s="93"/>
      <c r="Q61" s="93"/>
    </row>
    <row r="62" spans="2:17" x14ac:dyDescent="0.25">
      <c r="C62" s="112" t="s">
        <v>20</v>
      </c>
      <c r="H62" s="10">
        <f>SUM(H63:H64)</f>
        <v>0</v>
      </c>
      <c r="I62" s="10">
        <f>SUM(I63:I64)</f>
        <v>21.140093805999999</v>
      </c>
      <c r="J62" s="10">
        <f>SUM(J63:J64)</f>
        <v>4.384443342</v>
      </c>
      <c r="K62" s="10">
        <f>SUM(K63:K64)</f>
        <v>1.4615086043019998</v>
      </c>
      <c r="L62" s="53">
        <f>SUM(H62:K62)</f>
        <v>26.986045752302001</v>
      </c>
      <c r="N62" s="69"/>
      <c r="O62" s="69"/>
      <c r="P62" s="69"/>
      <c r="Q62" s="69"/>
    </row>
    <row r="63" spans="2:17" x14ac:dyDescent="0.25">
      <c r="C63" s="110" t="s">
        <v>21</v>
      </c>
      <c r="D63" t="s">
        <v>92</v>
      </c>
      <c r="E63" t="s">
        <v>93</v>
      </c>
      <c r="F63" t="s">
        <v>94</v>
      </c>
      <c r="G63" t="s">
        <v>95</v>
      </c>
      <c r="H63" s="31">
        <f>VLOOKUP(D63,result!$A$2:$AY$268,'primary energy'!T5,FALSE)</f>
        <v>0</v>
      </c>
      <c r="I63" s="31">
        <f>VLOOKUP(E63,result!$A$2:$AY$268,'primary energy'!T5,FALSE)</f>
        <v>11.66441135</v>
      </c>
      <c r="J63" s="127">
        <f>VLOOKUP(F63,result!$A$2:$AY$268,'primary energy'!T5,FALSE)</f>
        <v>1.1043377270000001</v>
      </c>
      <c r="K63" s="31">
        <f>VLOOKUP(G63,result!$A$2:$AY$268,'primary energy'!T5,FALSE)</f>
        <v>6.8998302000000005E-5</v>
      </c>
      <c r="L63" s="54">
        <f>SUM(H63:K63)</f>
        <v>12.768818075302001</v>
      </c>
      <c r="N63" s="91"/>
      <c r="O63" s="91"/>
      <c r="P63" s="91"/>
      <c r="Q63" s="91"/>
    </row>
    <row r="64" spans="2:17" x14ac:dyDescent="0.25">
      <c r="C64" s="111" t="s">
        <v>22</v>
      </c>
      <c r="D64" t="s">
        <v>96</v>
      </c>
      <c r="E64" t="s">
        <v>97</v>
      </c>
      <c r="F64" t="s">
        <v>98</v>
      </c>
      <c r="G64" t="s">
        <v>99</v>
      </c>
      <c r="H64" s="31">
        <f>VLOOKUP(D64,result!$A$2:$AY$268,'primary energy'!T5,FALSE)</f>
        <v>0</v>
      </c>
      <c r="I64" s="31">
        <f>VLOOKUP(E64,result!$A$2:$AY$268,'primary energy'!T5,FALSE)</f>
        <v>9.4756824559999995</v>
      </c>
      <c r="J64" s="31">
        <f>VLOOKUP(F64,result!$A$2:$AY$268,'primary energy'!T5,FALSE)</f>
        <v>3.2801056150000001</v>
      </c>
      <c r="K64" s="31">
        <f>VLOOKUP(G64,result!$A$2:$AY$268,'primary energy'!T5,FALSE)</f>
        <v>1.4614396059999999</v>
      </c>
      <c r="L64" s="54">
        <f t="shared" ref="L64" si="6">SUM(H64:K64)</f>
        <v>14.217227677</v>
      </c>
      <c r="N64" s="91"/>
      <c r="O64" s="91"/>
      <c r="P64" s="91"/>
      <c r="Q64" s="91"/>
    </row>
    <row r="65" spans="3:17" x14ac:dyDescent="0.25">
      <c r="C65" s="112" t="s">
        <v>23</v>
      </c>
      <c r="D65" t="s">
        <v>100</v>
      </c>
      <c r="E65" t="s">
        <v>101</v>
      </c>
      <c r="F65" t="s">
        <v>102</v>
      </c>
      <c r="G65" t="s">
        <v>103</v>
      </c>
      <c r="H65" s="10">
        <f>VLOOKUP(D65,result!$A$2:$AY$268,'primary energy'!T5,FALSE)</f>
        <v>8.3044034000000003E-2</v>
      </c>
      <c r="I65" s="10">
        <f>VLOOKUP(E65,result!$A$2:$AY$268,'primary energy'!T5,FALSE)</f>
        <v>1.2346522499999999</v>
      </c>
      <c r="J65" s="10">
        <f>VLOOKUP(F65,result!$A$2:$AY$268,'primary energy'!T5,FALSE)</f>
        <v>12.02915119</v>
      </c>
      <c r="K65" s="10">
        <f>VLOOKUP(G65,result!$A$2:$AY$268,'primary energy'!T5,FALSE)</f>
        <v>11.13954393</v>
      </c>
      <c r="L65" s="53">
        <f>SUM(H65:K65)</f>
        <v>24.486391404000003</v>
      </c>
      <c r="N65" s="69"/>
      <c r="O65" s="69"/>
      <c r="P65" s="69"/>
      <c r="Q65" s="69"/>
    </row>
    <row r="66" spans="3:17" x14ac:dyDescent="0.25">
      <c r="C66" s="112" t="s">
        <v>24</v>
      </c>
      <c r="D66" t="s">
        <v>104</v>
      </c>
      <c r="E66" t="s">
        <v>105</v>
      </c>
      <c r="F66" t="s">
        <v>106</v>
      </c>
      <c r="G66" t="s">
        <v>107</v>
      </c>
      <c r="H66" s="10">
        <f>VLOOKUP(D66,result!$A$2:$AY$268,'primary energy'!T5,FALSE)</f>
        <v>0</v>
      </c>
      <c r="I66" s="10">
        <f>VLOOKUP(E66,result!$A$2:$AY$268,'primary energy'!T5,FALSE)</f>
        <v>0.70555379959999998</v>
      </c>
      <c r="J66" s="10">
        <f>VLOOKUP(F66,result!$A$2:$AY$268,'primary energy'!T5,FALSE)</f>
        <v>10.979404690000001</v>
      </c>
      <c r="K66" s="10">
        <f>VLOOKUP(G66,result!$A$2:$AY$268,'primary energy'!T5,FALSE)</f>
        <v>5.8406809659999999</v>
      </c>
      <c r="L66" s="53">
        <f t="shared" ref="L66:L69" si="7">SUM(H66:K66)</f>
        <v>17.5256394556</v>
      </c>
      <c r="N66" s="69"/>
      <c r="O66" s="69"/>
      <c r="P66" s="69"/>
      <c r="Q66" s="69"/>
    </row>
    <row r="67" spans="3:17" x14ac:dyDescent="0.25">
      <c r="C67" s="112" t="s">
        <v>25</v>
      </c>
      <c r="H67" s="10">
        <f>SUM(H68:H69)</f>
        <v>1.465586788</v>
      </c>
      <c r="I67" s="10">
        <f>SUM(I68:I69)</f>
        <v>5.4022383600000001</v>
      </c>
      <c r="J67" s="10">
        <f>SUM(J68:J69)</f>
        <v>14.3052958269</v>
      </c>
      <c r="K67" s="10">
        <f>SUM(K68:K69)</f>
        <v>10.458962015899999</v>
      </c>
      <c r="L67" s="53">
        <f t="shared" si="7"/>
        <v>31.632082990800001</v>
      </c>
      <c r="N67" s="69"/>
      <c r="O67" s="69"/>
      <c r="P67" s="69"/>
      <c r="Q67" s="69"/>
    </row>
    <row r="68" spans="3:17" x14ac:dyDescent="0.25">
      <c r="C68" s="111" t="s">
        <v>26</v>
      </c>
      <c r="D68" t="s">
        <v>108</v>
      </c>
      <c r="E68" t="s">
        <v>109</v>
      </c>
      <c r="F68" t="s">
        <v>110</v>
      </c>
      <c r="G68" t="s">
        <v>111</v>
      </c>
      <c r="H68" s="31">
        <f>VLOOKUP(D68,result!$A$2:$AY$268,'primary energy'!T5,FALSE)</f>
        <v>1.465586788</v>
      </c>
      <c r="I68" s="31">
        <f>VLOOKUP(E68,result!$A$2:$AY$268,'primary energy'!T5,FALSE)</f>
        <v>4.0587313549999999</v>
      </c>
      <c r="J68" s="31">
        <f>VLOOKUP(F68,result!$A$2:$AY$268,'primary energy'!T5,FALSE)</f>
        <v>14.03358422</v>
      </c>
      <c r="K68" s="31">
        <f>VLOOKUP(G68,result!$A$2:$AY$268,'primary energy'!T5,FALSE)</f>
        <v>10.243587</v>
      </c>
      <c r="L68" s="54">
        <f t="shared" si="7"/>
        <v>29.801489363000002</v>
      </c>
      <c r="N68" s="91"/>
      <c r="O68" s="91"/>
      <c r="P68" s="91"/>
      <c r="Q68" s="91"/>
    </row>
    <row r="69" spans="3:17" x14ac:dyDescent="0.25">
      <c r="C69" s="111" t="s">
        <v>27</v>
      </c>
      <c r="D69" t="s">
        <v>112</v>
      </c>
      <c r="E69" t="s">
        <v>113</v>
      </c>
      <c r="F69" t="s">
        <v>114</v>
      </c>
      <c r="G69" t="s">
        <v>115</v>
      </c>
      <c r="H69" s="31">
        <f>VLOOKUP(D69,result!$A$2:$AY$268,'primary energy'!T5,FALSE)</f>
        <v>0</v>
      </c>
      <c r="I69" s="31">
        <f>VLOOKUP(E69,result!$A$2:$AY$268,'primary energy'!T5,FALSE)</f>
        <v>1.343507005</v>
      </c>
      <c r="J69" s="31">
        <f>VLOOKUP(F69,result!$A$2:$AY$268,'primary energy'!T5,FALSE)</f>
        <v>0.27171160690000001</v>
      </c>
      <c r="K69" s="31">
        <f>VLOOKUP(G69,result!$A$2:$AY$268,'primary energy'!T5,FALSE)</f>
        <v>0.21537501589999999</v>
      </c>
      <c r="L69" s="54">
        <f t="shared" si="7"/>
        <v>1.8305936278000001</v>
      </c>
      <c r="N69" s="91"/>
      <c r="O69" s="91"/>
      <c r="P69" s="91"/>
      <c r="Q69" s="91"/>
    </row>
    <row r="70" spans="3:17" x14ac:dyDescent="0.25">
      <c r="C70" s="12" t="s">
        <v>28</v>
      </c>
      <c r="H70" s="12">
        <f>SUM(H62,H65:H67)</f>
        <v>1.548630822</v>
      </c>
      <c r="I70" s="12">
        <f>SUM(I62,I65:I67)</f>
        <v>28.482538215600002</v>
      </c>
      <c r="J70" s="12">
        <f>SUM(J62,J65:J67)</f>
        <v>41.6982950489</v>
      </c>
      <c r="K70" s="12">
        <f>SUM(K62,K65:K67)</f>
        <v>28.900695516201999</v>
      </c>
      <c r="L70" s="55">
        <f>SUM(H70:K70)</f>
        <v>100.63015960270201</v>
      </c>
      <c r="N70" s="98"/>
      <c r="O70" s="98"/>
      <c r="P70" s="98"/>
      <c r="Q70" s="98"/>
    </row>
    <row r="76" spans="3:17" ht="31.5" x14ac:dyDescent="0.35">
      <c r="C76" s="113">
        <v>2050</v>
      </c>
      <c r="H76" s="175" t="s">
        <v>43</v>
      </c>
      <c r="I76" s="175" t="s">
        <v>333</v>
      </c>
      <c r="J76" s="175" t="s">
        <v>45</v>
      </c>
      <c r="K76" s="175" t="s">
        <v>334</v>
      </c>
      <c r="L76" s="52" t="s">
        <v>2</v>
      </c>
      <c r="N76" s="93"/>
      <c r="O76" s="93"/>
      <c r="P76" s="93"/>
      <c r="Q76" s="93"/>
    </row>
    <row r="77" spans="3:17" x14ac:dyDescent="0.25">
      <c r="C77" s="112" t="s">
        <v>20</v>
      </c>
      <c r="H77" s="10">
        <f>SUM(H78:H79)</f>
        <v>0</v>
      </c>
      <c r="I77" s="10">
        <f>SUM(I78:I79)</f>
        <v>6.5651178730000002</v>
      </c>
      <c r="J77" s="10">
        <f>SUM(J78:J79)</f>
        <v>6.481612159</v>
      </c>
      <c r="K77" s="10">
        <f>SUM(K78:K79)</f>
        <v>3.4797359486948998</v>
      </c>
      <c r="L77" s="53">
        <f>SUM(H77:K77)</f>
        <v>16.526465980694898</v>
      </c>
      <c r="N77" s="69"/>
      <c r="O77" s="69"/>
      <c r="P77" s="69"/>
      <c r="Q77" s="69"/>
    </row>
    <row r="78" spans="3:17" x14ac:dyDescent="0.25">
      <c r="C78" s="110" t="s">
        <v>21</v>
      </c>
      <c r="D78" t="s">
        <v>92</v>
      </c>
      <c r="E78" t="s">
        <v>93</v>
      </c>
      <c r="F78" t="s">
        <v>94</v>
      </c>
      <c r="G78" t="s">
        <v>95</v>
      </c>
      <c r="H78" s="31">
        <f>VLOOKUP(D78,result!$A$2:$AY$268,'primary energy'!W5,FALSE)</f>
        <v>0</v>
      </c>
      <c r="I78" s="31">
        <f>VLOOKUP(E78,result!$A$2:$AY$268,'primary energy'!W5,FALSE)</f>
        <v>2.6795648220000001</v>
      </c>
      <c r="J78" s="127">
        <f>VLOOKUP(F78,result!$A$2:$AY$268,'primary energy'!W5,FALSE)</f>
        <v>2.935730951</v>
      </c>
      <c r="K78" s="31">
        <f>VLOOKUP(G78,result!$A$2:$AY$268,'primary energy'!W5,FALSE)</f>
        <v>2.1757694900000001E-5</v>
      </c>
      <c r="L78" s="54">
        <f>SUM(H78:K78)</f>
        <v>5.6153175306948997</v>
      </c>
      <c r="N78" s="91"/>
      <c r="O78" s="91"/>
      <c r="P78" s="91"/>
      <c r="Q78" s="91"/>
    </row>
    <row r="79" spans="3:17" x14ac:dyDescent="0.25">
      <c r="C79" s="111" t="s">
        <v>22</v>
      </c>
      <c r="D79" t="s">
        <v>96</v>
      </c>
      <c r="E79" t="s">
        <v>97</v>
      </c>
      <c r="F79" t="s">
        <v>98</v>
      </c>
      <c r="G79" t="s">
        <v>99</v>
      </c>
      <c r="H79" s="31">
        <f>VLOOKUP(D79,result!$A$2:$AY$268,'primary energy'!W5,FALSE)</f>
        <v>0</v>
      </c>
      <c r="I79" s="31">
        <f>VLOOKUP(E79,result!$A$2:$AY$268,'primary energy'!W5,FALSE)</f>
        <v>3.885553051</v>
      </c>
      <c r="J79" s="31">
        <f>VLOOKUP(F79,result!$A$2:$AY$268,'primary energy'!W5,FALSE)</f>
        <v>3.545881208</v>
      </c>
      <c r="K79" s="31">
        <f>VLOOKUP(G79,result!$A$2:$AY$268,'primary energy'!W5,FALSE)</f>
        <v>3.4797141909999998</v>
      </c>
      <c r="L79" s="54">
        <f t="shared" ref="L79" si="8">SUM(H79:K79)</f>
        <v>10.911148449999999</v>
      </c>
      <c r="N79" s="91"/>
      <c r="O79" s="91"/>
      <c r="P79" s="91"/>
      <c r="Q79" s="91"/>
    </row>
    <row r="80" spans="3:17" x14ac:dyDescent="0.25">
      <c r="C80" s="112" t="s">
        <v>23</v>
      </c>
      <c r="D80" t="s">
        <v>100</v>
      </c>
      <c r="E80" t="s">
        <v>101</v>
      </c>
      <c r="F80" t="s">
        <v>102</v>
      </c>
      <c r="G80" t="s">
        <v>103</v>
      </c>
      <c r="H80" s="10">
        <f>VLOOKUP(D80,result!$A$2:$AY$268,'primary energy'!W5,FALSE)</f>
        <v>5.53979255E-2</v>
      </c>
      <c r="I80" s="10">
        <f>VLOOKUP(E80,result!$A$2:$AY$268,'primary energy'!W5,FALSE)</f>
        <v>0.66641947899999998</v>
      </c>
      <c r="J80" s="10">
        <f>VLOOKUP(F80,result!$A$2:$AY$268,'primary energy'!W5,FALSE)</f>
        <v>11.655088429999999</v>
      </c>
      <c r="K80" s="10">
        <f>VLOOKUP(G80,result!$A$2:$AY$268,'primary energy'!W5,FALSE)</f>
        <v>9.9309582279999997</v>
      </c>
      <c r="L80" s="53">
        <f>SUM(H80:K80)</f>
        <v>22.307864062499998</v>
      </c>
      <c r="N80" s="69"/>
      <c r="O80" s="69"/>
      <c r="P80" s="69"/>
      <c r="Q80" s="69"/>
    </row>
    <row r="81" spans="3:17" x14ac:dyDescent="0.25">
      <c r="C81" s="112" t="s">
        <v>24</v>
      </c>
      <c r="D81" t="s">
        <v>104</v>
      </c>
      <c r="E81" t="s">
        <v>105</v>
      </c>
      <c r="F81" t="s">
        <v>106</v>
      </c>
      <c r="G81" t="s">
        <v>107</v>
      </c>
      <c r="H81" s="10">
        <f>VLOOKUP(D81,result!$A$2:$AY$268,'primary energy'!W5,FALSE)</f>
        <v>0</v>
      </c>
      <c r="I81" s="10">
        <f>VLOOKUP(E81,result!$A$2:$AY$268,'primary energy'!W5,FALSE)</f>
        <v>0.19545238379999999</v>
      </c>
      <c r="J81" s="10">
        <f>VLOOKUP(F81,result!$A$2:$AY$268,'primary energy'!W5,FALSE)</f>
        <v>11.26769251</v>
      </c>
      <c r="K81" s="10">
        <f>VLOOKUP(G81,result!$A$2:$AY$268,'primary energy'!W5,FALSE)</f>
        <v>3.5776961759999999</v>
      </c>
      <c r="L81" s="53">
        <f t="shared" ref="L81:L84" si="9">SUM(H81:K81)</f>
        <v>15.040841069799999</v>
      </c>
      <c r="N81" s="69"/>
      <c r="O81" s="69"/>
      <c r="P81" s="69"/>
      <c r="Q81" s="69"/>
    </row>
    <row r="82" spans="3:17" x14ac:dyDescent="0.25">
      <c r="C82" s="112" t="s">
        <v>25</v>
      </c>
      <c r="H82" s="10">
        <f>SUM(H83:H84)</f>
        <v>0.81881279070000001</v>
      </c>
      <c r="I82" s="10">
        <f>SUM(I83:I84)</f>
        <v>2.5964938200000001</v>
      </c>
      <c r="J82" s="10">
        <f>SUM(J83:J84)</f>
        <v>16.475074956299999</v>
      </c>
      <c r="K82" s="10">
        <f>SUM(K83:K84)</f>
        <v>6.8102737854999997</v>
      </c>
      <c r="L82" s="53">
        <f t="shared" si="9"/>
        <v>26.7006553525</v>
      </c>
      <c r="N82" s="69"/>
      <c r="O82" s="69"/>
      <c r="P82" s="69"/>
      <c r="Q82" s="69"/>
    </row>
    <row r="83" spans="3:17" x14ac:dyDescent="0.25">
      <c r="C83" s="111" t="s">
        <v>26</v>
      </c>
      <c r="D83" t="s">
        <v>108</v>
      </c>
      <c r="E83" t="s">
        <v>109</v>
      </c>
      <c r="F83" t="s">
        <v>110</v>
      </c>
      <c r="G83" t="s">
        <v>111</v>
      </c>
      <c r="H83" s="31">
        <f>VLOOKUP(D83,result!$A$2:$AY$268,'primary energy'!W5,FALSE)</f>
        <v>0.81881279070000001</v>
      </c>
      <c r="I83" s="31">
        <f>VLOOKUP(E83,result!$A$2:$AY$268,'primary energy'!W5,FALSE)</f>
        <v>1.8113230090000001</v>
      </c>
      <c r="J83" s="31">
        <f>VLOOKUP(F83,result!$A$2:$AY$268,'primary energy'!W5,FALSE)</f>
        <v>16.28308586</v>
      </c>
      <c r="K83" s="31">
        <f>VLOOKUP(G83,result!$A$2:$AY$268,'primary energy'!W5,FALSE)</f>
        <v>6.6578798109999999</v>
      </c>
      <c r="L83" s="54">
        <f t="shared" si="9"/>
        <v>25.5711014707</v>
      </c>
      <c r="N83" s="91"/>
      <c r="O83" s="91"/>
      <c r="P83" s="91"/>
      <c r="Q83" s="91"/>
    </row>
    <row r="84" spans="3:17" x14ac:dyDescent="0.25">
      <c r="C84" s="111" t="s">
        <v>27</v>
      </c>
      <c r="D84" t="s">
        <v>112</v>
      </c>
      <c r="E84" t="s">
        <v>113</v>
      </c>
      <c r="F84" t="s">
        <v>114</v>
      </c>
      <c r="G84" t="s">
        <v>115</v>
      </c>
      <c r="H84" s="31">
        <f>VLOOKUP(D84,result!$A$2:$AY$268,'primary energy'!W5,FALSE)</f>
        <v>0</v>
      </c>
      <c r="I84" s="31">
        <f>VLOOKUP(E84,result!$A$2:$AY$268,'primary energy'!W5,FALSE)</f>
        <v>0.78517081099999997</v>
      </c>
      <c r="J84" s="31">
        <f>VLOOKUP(F84,result!$A$2:$AY$268,'primary energy'!W5,FALSE)</f>
        <v>0.1919890963</v>
      </c>
      <c r="K84" s="31">
        <f>VLOOKUP(G84,result!$A$2:$AY$268,'primary energy'!W5,FALSE)</f>
        <v>0.1523939745</v>
      </c>
      <c r="L84" s="54">
        <f t="shared" si="9"/>
        <v>1.1295538817999999</v>
      </c>
      <c r="N84" s="91"/>
      <c r="O84" s="91"/>
      <c r="P84" s="91"/>
      <c r="Q84" s="91"/>
    </row>
    <row r="85" spans="3:17" x14ac:dyDescent="0.25">
      <c r="C85" s="12" t="s">
        <v>28</v>
      </c>
      <c r="H85" s="12">
        <f>SUM(H77,H80:H82)</f>
        <v>0.87421071620000002</v>
      </c>
      <c r="I85" s="12">
        <f>SUM(I77,I80:I82)</f>
        <v>10.0234835558</v>
      </c>
      <c r="J85" s="12">
        <f>SUM(J77,J80:J82)</f>
        <v>45.879468055299995</v>
      </c>
      <c r="K85" s="12">
        <f>SUM(K77,K80:K82)</f>
        <v>23.798664138194901</v>
      </c>
      <c r="L85" s="55">
        <f>SUM(H85:K85)</f>
        <v>80.575826465494899</v>
      </c>
      <c r="N85" s="98"/>
      <c r="O85" s="98"/>
      <c r="P85" s="98"/>
      <c r="Q85" s="98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7"/>
  <sheetViews>
    <sheetView workbookViewId="0">
      <selection activeCell="AW8" sqref="AW8"/>
    </sheetView>
  </sheetViews>
  <sheetFormatPr baseColWidth="10" defaultRowHeight="15" x14ac:dyDescent="0.25"/>
  <cols>
    <col min="2" max="2" width="28" customWidth="1"/>
    <col min="3" max="3" width="4.28515625" customWidth="1"/>
    <col min="4" max="4" width="0" hidden="1" customWidth="1"/>
    <col min="5" max="5" width="11.42578125" hidden="1" customWidth="1"/>
    <col min="6" max="6" width="15.85546875" hidden="1" customWidth="1"/>
    <col min="7" max="13" width="0" hidden="1" customWidth="1"/>
    <col min="14" max="14" width="11.42578125" hidden="1" customWidth="1"/>
    <col min="15" max="15" width="11.42578125" customWidth="1"/>
    <col min="16" max="17" width="11.42578125" hidden="1" customWidth="1"/>
    <col min="19" max="22" width="11.42578125" hidden="1" customWidth="1"/>
    <col min="23" max="23" width="11.5703125" customWidth="1"/>
    <col min="24" max="27" width="0" hidden="1" customWidth="1"/>
    <col min="29" max="32" width="0" hidden="1" customWidth="1"/>
    <col min="34" max="37" width="11.42578125" hidden="1" customWidth="1"/>
    <col min="38" max="38" width="11.42578125" customWidth="1"/>
    <col min="39" max="47" width="11.42578125" hidden="1" customWidth="1"/>
    <col min="48" max="48" width="11.42578125" customWidth="1"/>
  </cols>
  <sheetData>
    <row r="1" spans="1:49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49" s="2" customFormat="1" x14ac:dyDescent="0.25">
      <c r="A2" s="8"/>
      <c r="B2" s="82"/>
      <c r="C2" s="82"/>
      <c r="D2" s="82">
        <v>2006</v>
      </c>
      <c r="E2" s="82">
        <v>2007</v>
      </c>
      <c r="F2" s="82">
        <v>2008</v>
      </c>
      <c r="G2" s="82">
        <v>2009</v>
      </c>
      <c r="H2" s="82">
        <v>2010</v>
      </c>
      <c r="I2" s="82">
        <v>2011</v>
      </c>
      <c r="J2" s="82">
        <v>2012</v>
      </c>
      <c r="K2" s="82">
        <v>2013</v>
      </c>
      <c r="L2" s="82">
        <v>2014</v>
      </c>
      <c r="M2" s="82">
        <v>2015</v>
      </c>
      <c r="N2" s="82">
        <v>2016</v>
      </c>
      <c r="O2" s="82">
        <v>2017</v>
      </c>
      <c r="P2" s="82">
        <v>2018</v>
      </c>
      <c r="Q2" s="82">
        <v>2019</v>
      </c>
      <c r="R2" s="82">
        <v>2020</v>
      </c>
      <c r="S2" s="82">
        <v>2021</v>
      </c>
      <c r="T2" s="82">
        <v>2022</v>
      </c>
      <c r="U2" s="82">
        <v>2023</v>
      </c>
      <c r="V2" s="82">
        <v>2024</v>
      </c>
      <c r="W2" s="82">
        <v>2025</v>
      </c>
      <c r="X2" s="82">
        <v>2026</v>
      </c>
      <c r="Y2" s="82">
        <v>2027</v>
      </c>
      <c r="Z2" s="82">
        <v>2028</v>
      </c>
      <c r="AA2" s="82">
        <v>2029</v>
      </c>
      <c r="AB2" s="82">
        <v>2030</v>
      </c>
      <c r="AC2" s="82">
        <v>2031</v>
      </c>
      <c r="AD2" s="82">
        <v>2032</v>
      </c>
      <c r="AE2" s="82">
        <v>2033</v>
      </c>
      <c r="AF2" s="82">
        <v>2034</v>
      </c>
      <c r="AG2" s="82">
        <v>2035</v>
      </c>
      <c r="AH2" s="82">
        <v>2036</v>
      </c>
      <c r="AI2" s="82">
        <v>2037</v>
      </c>
      <c r="AJ2" s="82">
        <v>2038</v>
      </c>
      <c r="AK2" s="82">
        <v>2039</v>
      </c>
      <c r="AL2" s="82">
        <v>2040</v>
      </c>
      <c r="AM2" s="82">
        <v>2041</v>
      </c>
      <c r="AN2" s="82">
        <v>2042</v>
      </c>
      <c r="AO2" s="82">
        <v>2043</v>
      </c>
      <c r="AP2" s="82">
        <v>2044</v>
      </c>
      <c r="AQ2" s="82">
        <v>2045</v>
      </c>
      <c r="AR2" s="82">
        <v>2046</v>
      </c>
      <c r="AS2" s="82">
        <v>2047</v>
      </c>
      <c r="AT2" s="82">
        <v>2048</v>
      </c>
      <c r="AU2" s="82">
        <v>2049</v>
      </c>
      <c r="AV2" s="82">
        <v>2050</v>
      </c>
      <c r="AW2" s="8"/>
    </row>
    <row r="3" spans="1:49" s="2" customFormat="1" x14ac:dyDescent="0.25">
      <c r="A3" s="8"/>
      <c r="B3" s="82" t="s">
        <v>187</v>
      </c>
      <c r="C3" s="82" t="s">
        <v>179</v>
      </c>
      <c r="D3" s="83">
        <f>result!D102</f>
        <v>0</v>
      </c>
      <c r="E3" s="83">
        <f>result!E102</f>
        <v>0</v>
      </c>
      <c r="F3" s="83">
        <f>result!F102</f>
        <v>0</v>
      </c>
      <c r="G3" s="83">
        <f>result!G102</f>
        <v>0</v>
      </c>
      <c r="H3" s="83">
        <f>result!H102</f>
        <v>0</v>
      </c>
      <c r="I3" s="83">
        <f>result!I102</f>
        <v>0</v>
      </c>
      <c r="J3" s="83">
        <f>result!J102</f>
        <v>0</v>
      </c>
      <c r="K3" s="83">
        <f>result!K102</f>
        <v>0</v>
      </c>
      <c r="L3" s="83">
        <f>result!L102</f>
        <v>0</v>
      </c>
      <c r="M3" s="84">
        <f>result!M102</f>
        <v>0</v>
      </c>
      <c r="N3" s="84">
        <f>result!N102</f>
        <v>0.113387516772212</v>
      </c>
      <c r="O3" s="84">
        <f>result!M102</f>
        <v>0</v>
      </c>
      <c r="P3" s="84">
        <f>result!P102</f>
        <v>0.63834660009514099</v>
      </c>
      <c r="Q3" s="84">
        <f>result!Q102</f>
        <v>0.89885320266642699</v>
      </c>
      <c r="R3" s="84">
        <f>result!P102</f>
        <v>0.63834660009514099</v>
      </c>
      <c r="S3" s="84">
        <f>result!S102</f>
        <v>1.33836619901526</v>
      </c>
      <c r="T3" s="84">
        <f>result!T102</f>
        <v>1.51695798184117</v>
      </c>
      <c r="U3" s="84">
        <f>result!U102</f>
        <v>1.66584355197352</v>
      </c>
      <c r="V3" s="84">
        <f>result!V102</f>
        <v>1.6277576379213301</v>
      </c>
      <c r="W3" s="84">
        <f>result!U102</f>
        <v>1.66584355197352</v>
      </c>
      <c r="X3" s="84">
        <f>result!X102</f>
        <v>1.91461903660419</v>
      </c>
      <c r="Y3" s="84">
        <f>result!Y102</f>
        <v>1.99531725657795</v>
      </c>
      <c r="Z3" s="84">
        <f>result!Z102</f>
        <v>2.2513316360664501</v>
      </c>
      <c r="AA3" s="84">
        <f>result!AA102</f>
        <v>2.3470629718416798</v>
      </c>
      <c r="AB3" s="84">
        <f>result!Z102</f>
        <v>2.2513316360664501</v>
      </c>
      <c r="AC3" s="84">
        <f>result!AC102</f>
        <v>2.6137791185919301</v>
      </c>
      <c r="AD3" s="84">
        <f>result!AD102</f>
        <v>2.73000448387852</v>
      </c>
      <c r="AE3" s="84">
        <f>result!AE102</f>
        <v>2.8441286699338399</v>
      </c>
      <c r="AF3" s="84">
        <f>result!AF102</f>
        <v>2.9680016984548101</v>
      </c>
      <c r="AG3" s="84">
        <f>result!AE102</f>
        <v>2.8441286699338399</v>
      </c>
      <c r="AH3" s="84">
        <f>result!AH102</f>
        <v>3.2234902376543801</v>
      </c>
      <c r="AI3" s="84">
        <f>result!AI102</f>
        <v>3.3474570059051301</v>
      </c>
      <c r="AJ3" s="84">
        <f>result!AJ102</f>
        <v>3.4780781647656598</v>
      </c>
      <c r="AK3" s="84">
        <f>result!AK102</f>
        <v>3.54431103544943</v>
      </c>
      <c r="AL3" s="84">
        <f>result!AN102</f>
        <v>3.5651037908607601</v>
      </c>
      <c r="AM3" s="84">
        <f>result!AM102</f>
        <v>3.5865765750961098</v>
      </c>
      <c r="AN3" s="84">
        <f>result!AN102</f>
        <v>3.5651037908607601</v>
      </c>
      <c r="AO3" s="84">
        <f>result!AO102</f>
        <v>3.5212568649418601</v>
      </c>
      <c r="AP3" s="84">
        <f>result!AP102</f>
        <v>3.4611376781271899</v>
      </c>
      <c r="AQ3" s="84">
        <f>result!AQ102</f>
        <v>3.4361392792078198</v>
      </c>
      <c r="AR3" s="84">
        <f>result!AR102</f>
        <v>3.4104171800500098</v>
      </c>
      <c r="AS3" s="84">
        <f>result!AS102</f>
        <v>3.38384678937713</v>
      </c>
      <c r="AT3" s="84">
        <f>result!AT102</f>
        <v>3.3588888336998299</v>
      </c>
      <c r="AU3" s="84">
        <f>result!AU102</f>
        <v>0</v>
      </c>
      <c r="AV3" s="84">
        <f>result!AT102</f>
        <v>3.3588888336998299</v>
      </c>
      <c r="AW3" s="8"/>
    </row>
    <row r="4" spans="1:49" s="2" customFormat="1" x14ac:dyDescent="0.25">
      <c r="A4" s="8"/>
      <c r="B4" s="82" t="s">
        <v>188</v>
      </c>
      <c r="C4" s="82" t="s">
        <v>179</v>
      </c>
      <c r="D4" s="83">
        <f>result!D103</f>
        <v>0</v>
      </c>
      <c r="E4" s="83">
        <f>result!E103</f>
        <v>0</v>
      </c>
      <c r="F4" s="83">
        <f>result!F103</f>
        <v>0</v>
      </c>
      <c r="G4" s="83">
        <f>result!G103</f>
        <v>0</v>
      </c>
      <c r="H4" s="83">
        <f>result!H103</f>
        <v>0</v>
      </c>
      <c r="I4" s="83">
        <f>result!I103</f>
        <v>0</v>
      </c>
      <c r="J4" s="83">
        <f>result!J103</f>
        <v>0</v>
      </c>
      <c r="K4" s="83">
        <f>result!K103</f>
        <v>0</v>
      </c>
      <c r="L4" s="83">
        <f>result!L103</f>
        <v>0</v>
      </c>
      <c r="M4" s="84">
        <f>result!M103</f>
        <v>0</v>
      </c>
      <c r="N4" s="84">
        <f>result!N103</f>
        <v>2.1890749701758399E-2</v>
      </c>
      <c r="O4" s="84">
        <f>result!M103</f>
        <v>0</v>
      </c>
      <c r="P4" s="84">
        <f>result!P103</f>
        <v>0.27838777398394499</v>
      </c>
      <c r="Q4" s="84">
        <f>result!Q103</f>
        <v>0.51590666300431698</v>
      </c>
      <c r="R4" s="84">
        <f>result!P103</f>
        <v>0.27838777398394499</v>
      </c>
      <c r="S4" s="84">
        <f>result!S103</f>
        <v>1.0976007950418201</v>
      </c>
      <c r="T4" s="84">
        <f>result!T103</f>
        <v>1.4320482709823299</v>
      </c>
      <c r="U4" s="84">
        <f>result!U103</f>
        <v>1.77505311623615</v>
      </c>
      <c r="V4" s="84">
        <f>result!V103</f>
        <v>2.0971392454850601</v>
      </c>
      <c r="W4" s="84">
        <f>result!U103</f>
        <v>1.77505311623615</v>
      </c>
      <c r="X4" s="84">
        <f>result!X103</f>
        <v>2.7205398787063699</v>
      </c>
      <c r="Y4" s="84">
        <f>result!Y103</f>
        <v>3.0515420936554101</v>
      </c>
      <c r="Z4" s="84">
        <f>result!Z103</f>
        <v>3.44938793247595</v>
      </c>
      <c r="AA4" s="84">
        <f>result!AA103</f>
        <v>3.7905621157125098</v>
      </c>
      <c r="AB4" s="84">
        <f>result!Z103</f>
        <v>3.44938793247595</v>
      </c>
      <c r="AC4" s="84">
        <f>result!AC103</f>
        <v>4.4582004404448696</v>
      </c>
      <c r="AD4" s="84">
        <f>result!AD103</f>
        <v>4.7578490016287596</v>
      </c>
      <c r="AE4" s="84">
        <f>result!AE103</f>
        <v>5.0376800319464197</v>
      </c>
      <c r="AF4" s="84">
        <f>result!AF103</f>
        <v>5.3271970232497896</v>
      </c>
      <c r="AG4" s="84">
        <f>result!AE103</f>
        <v>5.0376800319464197</v>
      </c>
      <c r="AH4" s="84">
        <f>result!AH103</f>
        <v>5.8500920944329904</v>
      </c>
      <c r="AI4" s="84">
        <f>result!AI103</f>
        <v>6.0763053823211104</v>
      </c>
      <c r="AJ4" s="84">
        <f>result!AJ103</f>
        <v>6.3064534607207401</v>
      </c>
      <c r="AK4" s="84">
        <f>result!AK103</f>
        <v>6.3392767336226399</v>
      </c>
      <c r="AL4" s="84">
        <f>result!AN103</f>
        <v>6.0032510890393596</v>
      </c>
      <c r="AM4" s="84">
        <f>result!AM103</f>
        <v>6.1810076270019696</v>
      </c>
      <c r="AN4" s="84">
        <f>result!AN103</f>
        <v>6.0032510890393596</v>
      </c>
      <c r="AO4" s="84">
        <f>result!AO103</f>
        <v>5.7748266360297702</v>
      </c>
      <c r="AP4" s="84">
        <f>result!AP103</f>
        <v>5.50553255094301</v>
      </c>
      <c r="AQ4" s="84">
        <f>result!AQ103</f>
        <v>5.3444771233035002</v>
      </c>
      <c r="AR4" s="84">
        <f>result!AR103</f>
        <v>5.1723097968854299</v>
      </c>
      <c r="AS4" s="84">
        <f>result!AS103</f>
        <v>4.99397104422005</v>
      </c>
      <c r="AT4" s="84">
        <f>result!AT103</f>
        <v>4.81001732096047</v>
      </c>
      <c r="AU4" s="84">
        <f>result!AU103</f>
        <v>0</v>
      </c>
      <c r="AV4" s="84">
        <f>result!AT103</f>
        <v>4.81001732096047</v>
      </c>
      <c r="AW4" s="8"/>
    </row>
    <row r="5" spans="1:49" s="2" customFormat="1" x14ac:dyDescent="0.25">
      <c r="A5" s="8"/>
      <c r="B5" s="82" t="s">
        <v>189</v>
      </c>
      <c r="C5" s="82" t="s">
        <v>179</v>
      </c>
      <c r="D5" s="83">
        <f>result!D104</f>
        <v>0</v>
      </c>
      <c r="E5" s="83">
        <f>result!E104</f>
        <v>0</v>
      </c>
      <c r="F5" s="83">
        <f>result!F104</f>
        <v>0</v>
      </c>
      <c r="G5" s="83">
        <f>result!G104</f>
        <v>0</v>
      </c>
      <c r="H5" s="83">
        <f>result!H104</f>
        <v>0</v>
      </c>
      <c r="I5" s="83">
        <f>result!I104</f>
        <v>0</v>
      </c>
      <c r="J5" s="83">
        <f>result!J104</f>
        <v>0</v>
      </c>
      <c r="K5" s="83">
        <f>result!K104</f>
        <v>0</v>
      </c>
      <c r="L5" s="83">
        <f>result!L104</f>
        <v>0</v>
      </c>
      <c r="M5" s="84">
        <f>result!M104</f>
        <v>0</v>
      </c>
      <c r="N5" s="84">
        <f>result!N104</f>
        <v>0.67164762852476301</v>
      </c>
      <c r="O5" s="84">
        <f>result!M104</f>
        <v>0</v>
      </c>
      <c r="P5" s="84">
        <f>result!P104</f>
        <v>2.6804424613589002</v>
      </c>
      <c r="Q5" s="84">
        <f>result!Q104</f>
        <v>3.8459505795120199</v>
      </c>
      <c r="R5" s="84">
        <f>result!P104</f>
        <v>2.6804424613589002</v>
      </c>
      <c r="S5" s="84">
        <f>result!S104</f>
        <v>5.7193753278945199</v>
      </c>
      <c r="T5" s="84">
        <f>result!T104</f>
        <v>6.4036036206860096</v>
      </c>
      <c r="U5" s="84">
        <f>result!U104</f>
        <v>6.99853971574304</v>
      </c>
      <c r="V5" s="84">
        <f>result!V104</f>
        <v>6.0069064020603102</v>
      </c>
      <c r="W5" s="84">
        <f>result!U104</f>
        <v>6.99853971574304</v>
      </c>
      <c r="X5" s="84">
        <f>result!X104</f>
        <v>8.1372835515219002</v>
      </c>
      <c r="Y5" s="84">
        <f>result!Y104</f>
        <v>8.6579021559851999</v>
      </c>
      <c r="Z5" s="84">
        <f>result!Z104</f>
        <v>10.8400545929942</v>
      </c>
      <c r="AA5" s="84">
        <f>result!AA104</f>
        <v>10.908842612535199</v>
      </c>
      <c r="AB5" s="84">
        <f>result!Z104</f>
        <v>10.8400545929942</v>
      </c>
      <c r="AC5" s="84">
        <f>result!AC104</f>
        <v>12.0308173581908</v>
      </c>
      <c r="AD5" s="84">
        <f>result!AD104</f>
        <v>12.624785514048201</v>
      </c>
      <c r="AE5" s="84">
        <f>result!AE104</f>
        <v>13.2742676024512</v>
      </c>
      <c r="AF5" s="84">
        <f>result!AF104</f>
        <v>13.894369896565401</v>
      </c>
      <c r="AG5" s="84">
        <f>result!AE104</f>
        <v>13.2742676024512</v>
      </c>
      <c r="AH5" s="84">
        <f>result!AH104</f>
        <v>15.3410481000173</v>
      </c>
      <c r="AI5" s="84">
        <f>result!AI104</f>
        <v>16.0762877588656</v>
      </c>
      <c r="AJ5" s="84">
        <f>result!AJ104</f>
        <v>16.825235476142598</v>
      </c>
      <c r="AK5" s="84">
        <f>result!AK104</f>
        <v>17.492103637313299</v>
      </c>
      <c r="AL5" s="84">
        <f>result!AN104</f>
        <v>19.3400442577578</v>
      </c>
      <c r="AM5" s="84">
        <f>result!AM104</f>
        <v>18.764212337116501</v>
      </c>
      <c r="AN5" s="84">
        <f>result!AN104</f>
        <v>19.3400442577578</v>
      </c>
      <c r="AO5" s="84">
        <f>result!AO104</f>
        <v>19.877263272358</v>
      </c>
      <c r="AP5" s="84">
        <f>result!AP104</f>
        <v>20.397483875254899</v>
      </c>
      <c r="AQ5" s="84">
        <f>result!AQ104</f>
        <v>20.909085763798799</v>
      </c>
      <c r="AR5" s="84">
        <f>result!AR104</f>
        <v>21.396768307990101</v>
      </c>
      <c r="AS5" s="84">
        <f>result!AS104</f>
        <v>21.835362059425002</v>
      </c>
      <c r="AT5" s="84">
        <f>result!AT104</f>
        <v>22.261171186032499</v>
      </c>
      <c r="AU5" s="84">
        <f>result!AU104</f>
        <v>0</v>
      </c>
      <c r="AV5" s="84">
        <f>result!AT104</f>
        <v>22.261171186032499</v>
      </c>
      <c r="AW5" s="8"/>
    </row>
    <row r="6" spans="1:49" s="2" customFormat="1" x14ac:dyDescent="0.25">
      <c r="A6" s="8"/>
      <c r="B6" s="82" t="s">
        <v>178</v>
      </c>
      <c r="C6" s="82" t="s">
        <v>179</v>
      </c>
      <c r="D6" s="83">
        <f>result!D105</f>
        <v>0</v>
      </c>
      <c r="E6" s="83">
        <f>result!E105</f>
        <v>0</v>
      </c>
      <c r="F6" s="83">
        <f>result!F105</f>
        <v>0</v>
      </c>
      <c r="G6" s="83">
        <f>result!G105</f>
        <v>0</v>
      </c>
      <c r="H6" s="83">
        <f>result!H105</f>
        <v>0</v>
      </c>
      <c r="I6" s="83">
        <f>result!I105</f>
        <v>0</v>
      </c>
      <c r="J6" s="83">
        <f>result!J105</f>
        <v>0</v>
      </c>
      <c r="K6" s="83">
        <f>result!K105</f>
        <v>0</v>
      </c>
      <c r="L6" s="83">
        <f>result!L105</f>
        <v>0</v>
      </c>
      <c r="M6" s="84">
        <f>result!M105</f>
        <v>0</v>
      </c>
      <c r="N6" s="84">
        <f>result!N105</f>
        <v>-8.4891012804844102E-4</v>
      </c>
      <c r="O6" s="84">
        <f>result!M105</f>
        <v>0</v>
      </c>
      <c r="P6" s="84">
        <f>result!P105</f>
        <v>0.10405666746082699</v>
      </c>
      <c r="Q6" s="84">
        <f>result!Q105</f>
        <v>5.8250213630683903E-2</v>
      </c>
      <c r="R6" s="84">
        <f>result!P105</f>
        <v>0.10405666746082699</v>
      </c>
      <c r="S6" s="84">
        <f>result!S105</f>
        <v>-0.15422692105417901</v>
      </c>
      <c r="T6" s="84">
        <f>result!T105</f>
        <v>-0.31646914017745498</v>
      </c>
      <c r="U6" s="84">
        <f>result!U105</f>
        <v>-0.51029813976153304</v>
      </c>
      <c r="V6" s="84">
        <f>result!V105</f>
        <v>-0.716710465337422</v>
      </c>
      <c r="W6" s="84">
        <f>result!U105</f>
        <v>-0.51029813976153304</v>
      </c>
      <c r="X6" s="84">
        <f>result!X105</f>
        <v>-1.2128457298612101</v>
      </c>
      <c r="Y6" s="84">
        <f>result!Y105</f>
        <v>-1.4876140021761799</v>
      </c>
      <c r="Z6" s="84">
        <f>result!Z105</f>
        <v>-1.7761767424027599</v>
      </c>
      <c r="AA6" s="84">
        <f>result!AA105</f>
        <v>-2.0471445797542001</v>
      </c>
      <c r="AB6" s="84">
        <f>result!Z105</f>
        <v>-1.7761767424027599</v>
      </c>
      <c r="AC6" s="84">
        <f>result!AC105</f>
        <v>-2.6011514176233002</v>
      </c>
      <c r="AD6" s="84">
        <f>result!AD105</f>
        <v>-2.8823751859760498</v>
      </c>
      <c r="AE6" s="84">
        <f>result!AE105</f>
        <v>-3.1546949650548202</v>
      </c>
      <c r="AF6" s="84">
        <f>result!AF105</f>
        <v>-3.4129639431296401</v>
      </c>
      <c r="AG6" s="84">
        <f>result!AE105</f>
        <v>-3.1546949650548202</v>
      </c>
      <c r="AH6" s="84">
        <f>result!AH105</f>
        <v>-3.87540189958689</v>
      </c>
      <c r="AI6" s="84">
        <f>result!AI105</f>
        <v>-4.0768840912295303</v>
      </c>
      <c r="AJ6" s="84">
        <f>result!AJ105</f>
        <v>-4.2592565433985996</v>
      </c>
      <c r="AK6" s="84">
        <f>result!AK105</f>
        <v>-4.4231631536793197</v>
      </c>
      <c r="AL6" s="84">
        <f>result!AN105</f>
        <v>-4.8132364813594899</v>
      </c>
      <c r="AM6" s="84">
        <f>result!AM105</f>
        <v>-4.6987036606452701</v>
      </c>
      <c r="AN6" s="84">
        <f>result!AN105</f>
        <v>-4.8132364813594899</v>
      </c>
      <c r="AO6" s="84">
        <f>result!AO105</f>
        <v>-4.9141032102883697</v>
      </c>
      <c r="AP6" s="84">
        <f>result!AP105</f>
        <v>-5.0022222765601203</v>
      </c>
      <c r="AQ6" s="84">
        <f>result!AQ105</f>
        <v>-5.0787868999633599</v>
      </c>
      <c r="AR6" s="84">
        <f>result!AR105</f>
        <v>-5.14458571895101</v>
      </c>
      <c r="AS6" s="84">
        <f>result!AS105</f>
        <v>-5.1997611519044096</v>
      </c>
      <c r="AT6" s="84">
        <f>result!AT105</f>
        <v>-5.2444380303216898</v>
      </c>
      <c r="AU6" s="84">
        <f>result!AU105</f>
        <v>0</v>
      </c>
      <c r="AV6" s="84">
        <f>result!AT105</f>
        <v>-5.2444380303216898</v>
      </c>
      <c r="AW6" s="8"/>
    </row>
    <row r="7" spans="1:49" s="2" customFormat="1" x14ac:dyDescent="0.25">
      <c r="A7" s="8"/>
      <c r="B7" s="82" t="s">
        <v>177</v>
      </c>
      <c r="C7" s="82" t="s">
        <v>179</v>
      </c>
      <c r="D7" s="83">
        <f>result!D106</f>
        <v>0</v>
      </c>
      <c r="E7" s="83">
        <f>result!E106</f>
        <v>0</v>
      </c>
      <c r="F7" s="83">
        <f>result!F106</f>
        <v>0</v>
      </c>
      <c r="G7" s="83">
        <f>result!G106</f>
        <v>0</v>
      </c>
      <c r="H7" s="83">
        <f>result!H106</f>
        <v>0</v>
      </c>
      <c r="I7" s="83">
        <f>result!I106</f>
        <v>0</v>
      </c>
      <c r="J7" s="83">
        <f>result!J106</f>
        <v>0</v>
      </c>
      <c r="K7" s="83">
        <f>result!K106</f>
        <v>0</v>
      </c>
      <c r="L7" s="83">
        <f>result!L106</f>
        <v>0</v>
      </c>
      <c r="M7" s="84">
        <f>result!M106</f>
        <v>0</v>
      </c>
      <c r="N7" s="84">
        <f>result!N106</f>
        <v>-6.7754180748447104E-3</v>
      </c>
      <c r="O7" s="84">
        <f>result!M106</f>
        <v>0</v>
      </c>
      <c r="P7" s="84">
        <f>result!P106</f>
        <v>-0.13571043608016001</v>
      </c>
      <c r="Q7" s="84">
        <f>result!Q106</f>
        <v>9.9925628938457509E-3</v>
      </c>
      <c r="R7" s="84">
        <f>result!P106</f>
        <v>-0.13571043608016001</v>
      </c>
      <c r="S7" s="84">
        <f>result!S106</f>
        <v>0.45208014156694598</v>
      </c>
      <c r="T7" s="84">
        <f>result!T106</f>
        <v>0.72008597815118502</v>
      </c>
      <c r="U7" s="84">
        <f>result!U106</f>
        <v>1.02209968428319</v>
      </c>
      <c r="V7" s="84">
        <f>result!V106</f>
        <v>1.1109228547846599</v>
      </c>
      <c r="W7" s="84">
        <f>result!U106</f>
        <v>1.02209968428319</v>
      </c>
      <c r="X7" s="84">
        <f>result!X106</f>
        <v>1.9833018752456399</v>
      </c>
      <c r="Y7" s="84">
        <f>result!Y106</f>
        <v>2.3749972607481</v>
      </c>
      <c r="Z7" s="84">
        <f>result!Z106</f>
        <v>3.1221174233219799</v>
      </c>
      <c r="AA7" s="84">
        <f>result!AA106</f>
        <v>3.28921286520103</v>
      </c>
      <c r="AB7" s="84">
        <f>result!Z106</f>
        <v>3.1221174233219799</v>
      </c>
      <c r="AC7" s="84">
        <f>result!AC106</f>
        <v>3.8032400850167298</v>
      </c>
      <c r="AD7" s="84">
        <f>result!AD106</f>
        <v>4.0615667911461699</v>
      </c>
      <c r="AE7" s="84">
        <f>result!AE106</f>
        <v>4.3230977511978796</v>
      </c>
      <c r="AF7" s="84">
        <f>result!AF106</f>
        <v>4.5803524677502097</v>
      </c>
      <c r="AG7" s="84">
        <f>result!AE106</f>
        <v>4.3230977511978796</v>
      </c>
      <c r="AH7" s="84">
        <f>result!AH106</f>
        <v>5.0918875734239499</v>
      </c>
      <c r="AI7" s="84">
        <f>result!AI106</f>
        <v>5.3244309653380304</v>
      </c>
      <c r="AJ7" s="84">
        <f>result!AJ106</f>
        <v>5.5681388233147198</v>
      </c>
      <c r="AK7" s="84">
        <f>result!AK106</f>
        <v>5.6180510141065501</v>
      </c>
      <c r="AL7" s="84">
        <f>result!AN106</f>
        <v>5.4908616189670498</v>
      </c>
      <c r="AM7" s="84">
        <f>result!AM106</f>
        <v>5.5752264051184701</v>
      </c>
      <c r="AN7" s="84">
        <f>result!AN106</f>
        <v>5.4908616189670498</v>
      </c>
      <c r="AO7" s="84">
        <f>result!AO106</f>
        <v>5.3734736770159</v>
      </c>
      <c r="AP7" s="84">
        <f>result!AP106</f>
        <v>5.2327812051086298</v>
      </c>
      <c r="AQ7" s="84">
        <f>result!AQ106</f>
        <v>5.19892968581863</v>
      </c>
      <c r="AR7" s="84">
        <f>result!AR106</f>
        <v>5.1457830720864104</v>
      </c>
      <c r="AS7" s="84">
        <f>result!AS106</f>
        <v>5.0725796280159896</v>
      </c>
      <c r="AT7" s="84">
        <f>result!AT106</f>
        <v>4.9875528584299698</v>
      </c>
      <c r="AU7" s="84">
        <f>result!AU106</f>
        <v>0</v>
      </c>
      <c r="AV7" s="84">
        <f>result!AT106</f>
        <v>4.9875528584299698</v>
      </c>
      <c r="AW7" s="8"/>
    </row>
    <row r="8" spans="1:49" s="2" customFormat="1" x14ac:dyDescent="0.25">
      <c r="A8" s="8"/>
      <c r="B8" s="82" t="s">
        <v>199</v>
      </c>
      <c r="C8" s="82" t="s">
        <v>179</v>
      </c>
      <c r="D8" s="83">
        <f>-result!D107</f>
        <v>0</v>
      </c>
      <c r="E8" s="83">
        <f>-result!E107</f>
        <v>-5.2548625173454104E-10</v>
      </c>
      <c r="F8" s="83">
        <f>-result!F107</f>
        <v>0</v>
      </c>
      <c r="G8" s="83">
        <f>-result!G107</f>
        <v>0</v>
      </c>
      <c r="H8" s="83">
        <f>-result!H107</f>
        <v>0</v>
      </c>
      <c r="I8" s="83">
        <f>-result!I107</f>
        <v>0</v>
      </c>
      <c r="J8" s="83">
        <f>-result!J107</f>
        <v>0</v>
      </c>
      <c r="K8" s="83">
        <f>-result!K107</f>
        <v>-4.6334810988035703E-10</v>
      </c>
      <c r="L8" s="83">
        <f>-result!L107</f>
        <v>0</v>
      </c>
      <c r="M8" s="84">
        <f>-result!M107</f>
        <v>0</v>
      </c>
      <c r="N8" s="84">
        <f>-result!N107</f>
        <v>-1.9203318352197601E-2</v>
      </c>
      <c r="O8" s="84">
        <f>-result!M107</f>
        <v>0</v>
      </c>
      <c r="P8" s="84">
        <f>-result!P107</f>
        <v>-0.17880182434290401</v>
      </c>
      <c r="Q8" s="84">
        <f>-result!Q107</f>
        <v>-0.18170637896338099</v>
      </c>
      <c r="R8" s="84">
        <f>-result!P107</f>
        <v>-0.17880182434290401</v>
      </c>
      <c r="S8" s="84">
        <f>-result!S107</f>
        <v>-0.155304957636132</v>
      </c>
      <c r="T8" s="84">
        <f>-result!T107</f>
        <v>-0.13187412141964</v>
      </c>
      <c r="U8" s="84">
        <f>-result!U107</f>
        <v>-0.10138814122499901</v>
      </c>
      <c r="V8" s="84">
        <f>-result!V107</f>
        <v>-0.104119181194852</v>
      </c>
      <c r="W8" s="84">
        <f>-result!U107</f>
        <v>-0.10138814122499901</v>
      </c>
      <c r="X8" s="84">
        <f>-result!X107</f>
        <v>5.1682431102766102E-2</v>
      </c>
      <c r="Y8" s="84">
        <f>-result!Y107</f>
        <v>0.112415722652794</v>
      </c>
      <c r="Z8" s="84">
        <f>-result!Z107</f>
        <v>0.26913111145368201</v>
      </c>
      <c r="AA8" s="84">
        <f>-result!AA107</f>
        <v>0.23046898034854399</v>
      </c>
      <c r="AB8" s="84">
        <f>-result!Z107</f>
        <v>0.26913111145368201</v>
      </c>
      <c r="AC8" s="84">
        <f>-result!AC107</f>
        <v>0.20284349330280799</v>
      </c>
      <c r="AD8" s="84">
        <f>-result!AD107</f>
        <v>0.19280872868226001</v>
      </c>
      <c r="AE8" s="84">
        <f>-result!AE107</f>
        <v>0.18735440131397799</v>
      </c>
      <c r="AF8" s="84">
        <f>-result!AF107</f>
        <v>0.18366477686618099</v>
      </c>
      <c r="AG8" s="84">
        <f>-result!AE107</f>
        <v>0.18735440131397799</v>
      </c>
      <c r="AH8" s="84">
        <f>-result!AH107</f>
        <v>0.18950506913145701</v>
      </c>
      <c r="AI8" s="84">
        <f>-result!AI107</f>
        <v>0.19258895405951801</v>
      </c>
      <c r="AJ8" s="84">
        <f>-result!AJ107</f>
        <v>0.20353921903216499</v>
      </c>
      <c r="AK8" s="84">
        <f>-result!AK107</f>
        <v>0.161436344286365</v>
      </c>
      <c r="AL8" s="84">
        <f>-result!AN107</f>
        <v>-1.02298652673603E-2</v>
      </c>
      <c r="AM8" s="84">
        <f>-result!AM107</f>
        <v>5.3763438105841603E-2</v>
      </c>
      <c r="AN8" s="84">
        <f>-result!AN107</f>
        <v>-1.02298652673603E-2</v>
      </c>
      <c r="AO8" s="84">
        <f>-result!AO107</f>
        <v>-7.8991154049037199E-2</v>
      </c>
      <c r="AP8" s="84">
        <f>-result!AP107</f>
        <v>-0.150638005626553</v>
      </c>
      <c r="AQ8" s="84">
        <f>-result!AQ107</f>
        <v>-0.18693525938685099</v>
      </c>
      <c r="AR8" s="84">
        <f>-result!AR107</f>
        <v>-0.22649565181033501</v>
      </c>
      <c r="AS8" s="84">
        <f>-result!AS107</f>
        <v>-0.26975067919318602</v>
      </c>
      <c r="AT8" s="84">
        <f>-result!AT107</f>
        <v>-0.314264570245471</v>
      </c>
      <c r="AU8" s="84">
        <f>-result!AU107</f>
        <v>0</v>
      </c>
      <c r="AV8" s="84">
        <f>-result!AT107</f>
        <v>-0.314264570245471</v>
      </c>
      <c r="AW8" s="8"/>
    </row>
    <row r="9" spans="1:49" s="2" customFormat="1" x14ac:dyDescent="0.25">
      <c r="A9" s="8"/>
      <c r="B9" s="82" t="s">
        <v>198</v>
      </c>
      <c r="C9" s="82" t="s">
        <v>179</v>
      </c>
      <c r="D9" s="83">
        <f>result!D108</f>
        <v>0</v>
      </c>
      <c r="E9" s="83">
        <f>result!E108</f>
        <v>0</v>
      </c>
      <c r="F9" s="83">
        <f>result!F108</f>
        <v>0</v>
      </c>
      <c r="G9" s="83">
        <f>result!G108</f>
        <v>0</v>
      </c>
      <c r="H9" s="83">
        <f>result!H108</f>
        <v>0</v>
      </c>
      <c r="I9" s="83">
        <f>result!I108</f>
        <v>0</v>
      </c>
      <c r="J9" s="83">
        <f>result!J108</f>
        <v>0</v>
      </c>
      <c r="K9" s="83">
        <f>result!K108</f>
        <v>0</v>
      </c>
      <c r="L9" s="83">
        <f>result!L108</f>
        <v>0</v>
      </c>
      <c r="M9" s="84">
        <f>result!M108</f>
        <v>0</v>
      </c>
      <c r="N9" s="84">
        <f>result!N108</f>
        <v>-1.98312000000006E-2</v>
      </c>
      <c r="O9" s="84">
        <f>result!M108</f>
        <v>0</v>
      </c>
      <c r="P9" s="84">
        <f>result!P108</f>
        <v>-0.21153822</v>
      </c>
      <c r="Q9" s="84">
        <f>result!Q108</f>
        <v>-0.35372656000000002</v>
      </c>
      <c r="R9" s="84">
        <f>result!P108</f>
        <v>-0.21153822</v>
      </c>
      <c r="S9" s="84">
        <f>result!S108</f>
        <v>-0.658753589999999</v>
      </c>
      <c r="T9" s="84">
        <f>result!T108</f>
        <v>-0.80110725000000005</v>
      </c>
      <c r="U9" s="84">
        <f>result!U108</f>
        <v>-0.92647230999999897</v>
      </c>
      <c r="V9" s="84">
        <f>result!V108</f>
        <v>-0.98414855999999895</v>
      </c>
      <c r="W9" s="84">
        <f>result!U108</f>
        <v>-0.92647230999999897</v>
      </c>
      <c r="X9" s="84">
        <f>result!X108</f>
        <v>-1.1357136299999999</v>
      </c>
      <c r="Y9" s="84">
        <f>result!Y108</f>
        <v>-1.1890742700000001</v>
      </c>
      <c r="Z9" s="84">
        <f>result!Z108</f>
        <v>-1.2816676300000001</v>
      </c>
      <c r="AA9" s="84">
        <f>result!AA108</f>
        <v>-1.35910087</v>
      </c>
      <c r="AB9" s="84">
        <f>result!Z108</f>
        <v>-1.2816676300000001</v>
      </c>
      <c r="AC9" s="84">
        <f>result!AC108</f>
        <v>-1.5053761000000001</v>
      </c>
      <c r="AD9" s="84">
        <f>result!AD108</f>
        <v>-1.56879503</v>
      </c>
      <c r="AE9" s="84">
        <f>result!AE108</f>
        <v>-1.6276719399999999</v>
      </c>
      <c r="AF9" s="84">
        <f>result!AF108</f>
        <v>-1.6875673200000001</v>
      </c>
      <c r="AG9" s="84">
        <f>result!AE108</f>
        <v>-1.6276719399999999</v>
      </c>
      <c r="AH9" s="84">
        <f>result!AH108</f>
        <v>-1.81650322</v>
      </c>
      <c r="AI9" s="84">
        <f>result!AI108</f>
        <v>-1.88440502</v>
      </c>
      <c r="AJ9" s="84">
        <f>result!AJ108</f>
        <v>-1.9556908</v>
      </c>
      <c r="AK9" s="84">
        <f>result!AK108</f>
        <v>-2.0158563300000001</v>
      </c>
      <c r="AL9" s="84">
        <f>result!AN108</f>
        <v>-2.09987404</v>
      </c>
      <c r="AM9" s="84">
        <f>result!AM108</f>
        <v>-2.0892281499999998</v>
      </c>
      <c r="AN9" s="84">
        <f>result!AN108</f>
        <v>-2.09987404</v>
      </c>
      <c r="AO9" s="84">
        <f>result!AO108</f>
        <v>-2.0943805499999901</v>
      </c>
      <c r="AP9" s="84">
        <f>result!AP108</f>
        <v>-2.0754558999999899</v>
      </c>
      <c r="AQ9" s="84">
        <f>result!AQ108</f>
        <v>-2.05648267999999</v>
      </c>
      <c r="AR9" s="84">
        <f>result!AR108</f>
        <v>-2.0390019700000002</v>
      </c>
      <c r="AS9" s="84">
        <f>result!AS108</f>
        <v>-2.0230492899999901</v>
      </c>
      <c r="AT9" s="84">
        <f>result!AT108</f>
        <v>-2.0092475699999999</v>
      </c>
      <c r="AU9" s="84">
        <f>result!AU108</f>
        <v>0</v>
      </c>
      <c r="AV9" s="84">
        <f>result!AT108</f>
        <v>-2.0092475699999999</v>
      </c>
      <c r="AW9" s="8"/>
    </row>
    <row r="10" spans="1:49" s="2" customFormat="1" x14ac:dyDescent="0.25">
      <c r="A10" s="8"/>
      <c r="B10" s="82" t="s">
        <v>190</v>
      </c>
      <c r="C10" s="82" t="s">
        <v>179</v>
      </c>
      <c r="D10" s="83">
        <f>result!D109</f>
        <v>0</v>
      </c>
      <c r="E10" s="83">
        <f>result!E109</f>
        <v>0</v>
      </c>
      <c r="F10" s="83">
        <f>result!F109</f>
        <v>0</v>
      </c>
      <c r="G10" s="83">
        <f>result!G109</f>
        <v>0</v>
      </c>
      <c r="H10" s="83">
        <f>result!H109</f>
        <v>0</v>
      </c>
      <c r="I10" s="83">
        <f>result!I109</f>
        <v>0</v>
      </c>
      <c r="J10" s="83">
        <f>result!J109</f>
        <v>0</v>
      </c>
      <c r="K10" s="83">
        <f>result!K109</f>
        <v>0</v>
      </c>
      <c r="L10" s="83">
        <f>result!L109</f>
        <v>0</v>
      </c>
      <c r="M10" s="84">
        <f>result!M109</f>
        <v>0</v>
      </c>
      <c r="N10" s="84">
        <f>result!N109</f>
        <v>3.11742497734579E-2</v>
      </c>
      <c r="O10" s="84">
        <f>result!M109</f>
        <v>0</v>
      </c>
      <c r="P10" s="84">
        <f>result!P109</f>
        <v>0.321018630833736</v>
      </c>
      <c r="Q10" s="84">
        <f>result!Q109</f>
        <v>0.52867828856735199</v>
      </c>
      <c r="R10" s="84">
        <f>result!P109</f>
        <v>0.321018630833736</v>
      </c>
      <c r="S10" s="84">
        <f>result!S109</f>
        <v>0.96223697599884195</v>
      </c>
      <c r="T10" s="84">
        <f>result!T109</f>
        <v>1.16071748461521</v>
      </c>
      <c r="U10" s="84">
        <f>result!U109</f>
        <v>1.3337228317721499</v>
      </c>
      <c r="V10" s="84">
        <f>result!V109</f>
        <v>1.4029699688138999</v>
      </c>
      <c r="W10" s="84">
        <f>result!U109</f>
        <v>1.3337228317721499</v>
      </c>
      <c r="X10" s="84">
        <f>result!X109</f>
        <v>1.6124859272934999</v>
      </c>
      <c r="Y10" s="84">
        <f>result!Y109</f>
        <v>1.6849324114822599</v>
      </c>
      <c r="Z10" s="84">
        <f>result!Z109</f>
        <v>1.8211580394854801</v>
      </c>
      <c r="AA10" s="84">
        <f>result!AA109</f>
        <v>1.93134332711895</v>
      </c>
      <c r="AB10" s="84">
        <f>result!Z109</f>
        <v>1.8211580394854801</v>
      </c>
      <c r="AC10" s="84">
        <f>result!AC109</f>
        <v>2.13546417748642</v>
      </c>
      <c r="AD10" s="84">
        <f>result!AD109</f>
        <v>2.2213426368143701</v>
      </c>
      <c r="AE10" s="84">
        <f>result!AE109</f>
        <v>2.3001844432287202</v>
      </c>
      <c r="AF10" s="84">
        <f>result!AF109</f>
        <v>2.3809443821887402</v>
      </c>
      <c r="AG10" s="84">
        <f>result!AE109</f>
        <v>2.3001844432287202</v>
      </c>
      <c r="AH10" s="84">
        <f>result!AH109</f>
        <v>2.5576099824257499</v>
      </c>
      <c r="AI10" s="84">
        <f>result!AI109</f>
        <v>2.6513376277743399</v>
      </c>
      <c r="AJ10" s="84">
        <f>result!AJ109</f>
        <v>2.7503135516974102</v>
      </c>
      <c r="AK10" s="84">
        <f>result!AK109</f>
        <v>2.8314498805121802</v>
      </c>
      <c r="AL10" s="84">
        <f>result!AN109</f>
        <v>2.93070083998396</v>
      </c>
      <c r="AM10" s="84">
        <f>result!AM109</f>
        <v>2.9228198951375099</v>
      </c>
      <c r="AN10" s="84">
        <f>result!AN109</f>
        <v>2.93070083998396</v>
      </c>
      <c r="AO10" s="84">
        <f>result!AO109</f>
        <v>2.9160675313081001</v>
      </c>
      <c r="AP10" s="84">
        <f>result!AP109</f>
        <v>2.8831497217751898</v>
      </c>
      <c r="AQ10" s="84">
        <f>result!AQ109</f>
        <v>2.8528341610257502</v>
      </c>
      <c r="AR10" s="84">
        <f>result!AR109</f>
        <v>2.82646212391928</v>
      </c>
      <c r="AS10" s="84">
        <f>result!AS109</f>
        <v>2.8032065249320399</v>
      </c>
      <c r="AT10" s="84">
        <f>result!AT109</f>
        <v>2.7835026305699402</v>
      </c>
      <c r="AU10" s="84">
        <f>result!AU109</f>
        <v>0</v>
      </c>
      <c r="AV10" s="84">
        <f>result!AT109</f>
        <v>2.7835026305699402</v>
      </c>
      <c r="AW10" s="8"/>
    </row>
    <row r="11" spans="1:49" s="2" customFormat="1" x14ac:dyDescent="0.25">
      <c r="A11" s="8"/>
      <c r="B11" s="82" t="s">
        <v>191</v>
      </c>
      <c r="C11" s="82" t="s">
        <v>179</v>
      </c>
      <c r="D11" s="83">
        <f>result!D110</f>
        <v>0</v>
      </c>
      <c r="E11" s="83">
        <f>result!E110</f>
        <v>0</v>
      </c>
      <c r="F11" s="83">
        <f>result!F110</f>
        <v>0</v>
      </c>
      <c r="G11" s="83">
        <f>result!G110</f>
        <v>0</v>
      </c>
      <c r="H11" s="83">
        <f>result!H110</f>
        <v>0</v>
      </c>
      <c r="I11" s="83">
        <f>result!I110</f>
        <v>0</v>
      </c>
      <c r="J11" s="83">
        <f>result!J110</f>
        <v>0</v>
      </c>
      <c r="K11" s="83">
        <f>result!K110</f>
        <v>0</v>
      </c>
      <c r="L11" s="83">
        <f>result!L110</f>
        <v>0</v>
      </c>
      <c r="M11" s="84">
        <f>result!M110</f>
        <v>0</v>
      </c>
      <c r="N11" s="84">
        <f>result!N110</f>
        <v>-9.4258025006965701E-2</v>
      </c>
      <c r="O11" s="84">
        <f>result!M110</f>
        <v>0</v>
      </c>
      <c r="P11" s="84">
        <f>result!P110</f>
        <v>-0.43187624308903499</v>
      </c>
      <c r="Q11" s="84">
        <f>result!Q110</f>
        <v>-0.47509925141929699</v>
      </c>
      <c r="R11" s="84">
        <f>result!P110</f>
        <v>-0.43187624308903499</v>
      </c>
      <c r="S11" s="84">
        <f>result!S110</f>
        <v>-0.47473378142240902</v>
      </c>
      <c r="T11" s="84">
        <f>result!T110</f>
        <v>-0.36639443992793003</v>
      </c>
      <c r="U11" s="84">
        <f>result!U110</f>
        <v>-0.17174458203311699</v>
      </c>
      <c r="V11" s="84">
        <f>result!V110</f>
        <v>-7.1120177872474599E-4</v>
      </c>
      <c r="W11" s="84">
        <f>result!U110</f>
        <v>-0.17174458203311699</v>
      </c>
      <c r="X11" s="84">
        <f>result!X110</f>
        <v>0.454709009078957</v>
      </c>
      <c r="Y11" s="84">
        <f>result!Y110</f>
        <v>0.71101938925390795</v>
      </c>
      <c r="Z11" s="84">
        <f>result!Z110</f>
        <v>1.00285421147678</v>
      </c>
      <c r="AA11" s="84">
        <f>result!AA110</f>
        <v>1.36742724380547</v>
      </c>
      <c r="AB11" s="84">
        <f>result!Z110</f>
        <v>1.00285421147678</v>
      </c>
      <c r="AC11" s="84">
        <f>result!AC110</f>
        <v>2.0280509520050201</v>
      </c>
      <c r="AD11" s="84">
        <f>result!AD110</f>
        <v>2.32267915849524</v>
      </c>
      <c r="AE11" s="84">
        <f>result!AE110</f>
        <v>2.5933002699431702</v>
      </c>
      <c r="AF11" s="84">
        <f>result!AF110</f>
        <v>2.8375852309296699</v>
      </c>
      <c r="AG11" s="84">
        <f>result!AE110</f>
        <v>2.5933002699431702</v>
      </c>
      <c r="AH11" s="84">
        <f>result!AH110</f>
        <v>3.2745812083395598</v>
      </c>
      <c r="AI11" s="84">
        <f>result!AI110</f>
        <v>3.4739556247627799</v>
      </c>
      <c r="AJ11" s="84">
        <f>result!AJ110</f>
        <v>3.6592710554707</v>
      </c>
      <c r="AK11" s="84">
        <f>result!AK110</f>
        <v>3.8534895492963401</v>
      </c>
      <c r="AL11" s="84">
        <f>result!AN110</f>
        <v>4.3164874954552097</v>
      </c>
      <c r="AM11" s="84">
        <f>result!AM110</f>
        <v>4.1884361595561304</v>
      </c>
      <c r="AN11" s="84">
        <f>result!AN110</f>
        <v>4.3164874954552097</v>
      </c>
      <c r="AO11" s="84">
        <f>result!AO110</f>
        <v>4.4138717381335004</v>
      </c>
      <c r="AP11" s="84">
        <f>result!AP110</f>
        <v>4.4794043237344798</v>
      </c>
      <c r="AQ11" s="84">
        <f>result!AQ110</f>
        <v>4.5023654244140197</v>
      </c>
      <c r="AR11" s="84">
        <f>result!AR110</f>
        <v>4.5011923291590596</v>
      </c>
      <c r="AS11" s="84">
        <f>result!AS110</f>
        <v>4.4834638972269101</v>
      </c>
      <c r="AT11" s="84">
        <f>result!AT110</f>
        <v>4.4517921786408596</v>
      </c>
      <c r="AU11" s="84">
        <f>result!AU110</f>
        <v>0</v>
      </c>
      <c r="AV11" s="84">
        <f>result!AT110</f>
        <v>4.4517921786408596</v>
      </c>
      <c r="AW11" s="8"/>
    </row>
    <row r="12" spans="1:49" s="2" customFormat="1" x14ac:dyDescent="0.25">
      <c r="A12" s="8"/>
      <c r="B12" s="82" t="s">
        <v>192</v>
      </c>
      <c r="C12" s="82" t="s">
        <v>179</v>
      </c>
      <c r="D12" s="83">
        <f>result!D111</f>
        <v>0</v>
      </c>
      <c r="E12" s="83">
        <f>result!E111</f>
        <v>0</v>
      </c>
      <c r="F12" s="83">
        <f>result!F111</f>
        <v>0</v>
      </c>
      <c r="G12" s="83">
        <f>result!G111</f>
        <v>0</v>
      </c>
      <c r="H12" s="83">
        <f>result!H111</f>
        <v>0</v>
      </c>
      <c r="I12" s="83">
        <f>result!I111</f>
        <v>0</v>
      </c>
      <c r="J12" s="83">
        <f>result!J111</f>
        <v>0</v>
      </c>
      <c r="K12" s="83">
        <f>result!K111</f>
        <v>0</v>
      </c>
      <c r="L12" s="83">
        <f>result!L111</f>
        <v>0</v>
      </c>
      <c r="M12" s="84">
        <f>result!M111</f>
        <v>0</v>
      </c>
      <c r="N12" s="84">
        <f>result!N111</f>
        <v>7.6504589999999695E-4</v>
      </c>
      <c r="O12" s="84">
        <f>result!M111</f>
        <v>0</v>
      </c>
      <c r="P12" s="84">
        <f>result!P111</f>
        <v>2.7686607999999899E-3</v>
      </c>
      <c r="Q12" s="84">
        <f>result!Q111</f>
        <v>3.1842538E-3</v>
      </c>
      <c r="R12" s="84">
        <f>result!P111</f>
        <v>2.7686607999999899E-3</v>
      </c>
      <c r="S12" s="84">
        <f>result!S111</f>
        <v>5.6355850999999998E-3</v>
      </c>
      <c r="T12" s="84">
        <f>result!T111</f>
        <v>6.1256892000000002E-3</v>
      </c>
      <c r="U12" s="84">
        <f>result!U111</f>
        <v>6.4952344999999901E-3</v>
      </c>
      <c r="V12" s="84">
        <f>result!V111</f>
        <v>7.3972320999999997E-3</v>
      </c>
      <c r="W12" s="84">
        <f>result!U111</f>
        <v>6.4952344999999901E-3</v>
      </c>
      <c r="X12" s="84">
        <f>result!X111</f>
        <v>7.3214918999999897E-3</v>
      </c>
      <c r="Y12" s="84">
        <f>result!Y111</f>
        <v>7.1993023999999996E-3</v>
      </c>
      <c r="Z12" s="84">
        <f>result!Z111</f>
        <v>6.7696859999999996E-3</v>
      </c>
      <c r="AA12" s="84">
        <f>result!AA111</f>
        <v>6.0998064999999903E-3</v>
      </c>
      <c r="AB12" s="84">
        <f>result!Z111</f>
        <v>6.7696859999999996E-3</v>
      </c>
      <c r="AC12" s="84">
        <f>result!AC111</f>
        <v>5.7608677E-3</v>
      </c>
      <c r="AD12" s="84">
        <f>result!AD111</f>
        <v>5.4682734000000002E-3</v>
      </c>
      <c r="AE12" s="84">
        <f>result!AE111</f>
        <v>5.1514745000000002E-3</v>
      </c>
      <c r="AF12" s="84">
        <f>result!AF111</f>
        <v>4.8349562999999898E-3</v>
      </c>
      <c r="AG12" s="84">
        <f>result!AE111</f>
        <v>5.1514745000000002E-3</v>
      </c>
      <c r="AH12" s="84">
        <f>result!AH111</f>
        <v>4.1585620000000002E-3</v>
      </c>
      <c r="AI12" s="84">
        <f>result!AI111</f>
        <v>3.8524928000000002E-3</v>
      </c>
      <c r="AJ12" s="84">
        <f>result!AJ111</f>
        <v>3.6052272E-3</v>
      </c>
      <c r="AK12" s="84">
        <f>result!AK111</f>
        <v>3.2024478999999901E-3</v>
      </c>
      <c r="AL12" s="84">
        <f>result!AN111</f>
        <v>2.3358986000000001E-3</v>
      </c>
      <c r="AM12" s="84">
        <f>result!AM111</f>
        <v>2.6464839000000001E-3</v>
      </c>
      <c r="AN12" s="84">
        <f>result!AN111</f>
        <v>2.3358986000000001E-3</v>
      </c>
      <c r="AO12" s="84">
        <f>result!AO111</f>
        <v>1.9894063999999901E-3</v>
      </c>
      <c r="AP12" s="84">
        <f>result!AP111</f>
        <v>1.6125783E-3</v>
      </c>
      <c r="AQ12" s="84">
        <f>result!AQ111</f>
        <v>1.322335E-3</v>
      </c>
      <c r="AR12" s="84">
        <f>result!AR111</f>
        <v>9.6924720000000203E-4</v>
      </c>
      <c r="AS12" s="84">
        <f>result!AS111</f>
        <v>6.3724550000000097E-4</v>
      </c>
      <c r="AT12" s="84">
        <f>result!AT111</f>
        <v>3.5481659999999802E-4</v>
      </c>
      <c r="AU12" s="84">
        <f>result!AU111</f>
        <v>0</v>
      </c>
      <c r="AV12" s="84">
        <f>result!AT111</f>
        <v>3.5481659999999802E-4</v>
      </c>
      <c r="AW12" s="8"/>
    </row>
    <row r="13" spans="1:49" s="2" customFormat="1" x14ac:dyDescent="0.25">
      <c r="A13" s="8"/>
      <c r="B13" s="82" t="s">
        <v>193</v>
      </c>
      <c r="C13" s="82" t="s">
        <v>179</v>
      </c>
      <c r="D13" s="83">
        <f>result!D112</f>
        <v>0</v>
      </c>
      <c r="E13" s="83">
        <f>result!E112</f>
        <v>0</v>
      </c>
      <c r="F13" s="83">
        <f>result!F112</f>
        <v>0</v>
      </c>
      <c r="G13" s="83">
        <f>result!G112</f>
        <v>0</v>
      </c>
      <c r="H13" s="83">
        <f>result!H112</f>
        <v>0</v>
      </c>
      <c r="I13" s="83">
        <f>result!I112</f>
        <v>0</v>
      </c>
      <c r="J13" s="83">
        <f>result!J112</f>
        <v>0</v>
      </c>
      <c r="K13" s="83">
        <f>result!K112</f>
        <v>0</v>
      </c>
      <c r="L13" s="83">
        <f>result!L112</f>
        <v>0</v>
      </c>
      <c r="M13" s="84">
        <f>result!M112</f>
        <v>0</v>
      </c>
      <c r="N13" s="84">
        <f>result!N112</f>
        <v>4.0164909999999799E-4</v>
      </c>
      <c r="O13" s="84">
        <f>result!M112</f>
        <v>0</v>
      </c>
      <c r="P13" s="84">
        <f>result!P112</f>
        <v>2.0772078E-3</v>
      </c>
      <c r="Q13" s="84">
        <f>result!Q112</f>
        <v>2.7456308999999901E-3</v>
      </c>
      <c r="R13" s="84">
        <f>result!P112</f>
        <v>2.0772078E-3</v>
      </c>
      <c r="S13" s="84">
        <f>result!S112</f>
        <v>4.8656374999999901E-3</v>
      </c>
      <c r="T13" s="84">
        <f>result!T112</f>
        <v>5.70824939999999E-3</v>
      </c>
      <c r="U13" s="84">
        <f>result!U112</f>
        <v>6.3233732999999999E-3</v>
      </c>
      <c r="V13" s="84">
        <f>result!V112</f>
        <v>7.0976988999999898E-3</v>
      </c>
      <c r="W13" s="84">
        <f>result!U112</f>
        <v>6.3233732999999999E-3</v>
      </c>
      <c r="X13" s="84">
        <f>result!X112</f>
        <v>7.5755131000000003E-3</v>
      </c>
      <c r="Y13" s="84">
        <f>result!Y112</f>
        <v>7.5829382999999997E-3</v>
      </c>
      <c r="Z13" s="84">
        <f>result!Z112</f>
        <v>7.3417348999999998E-3</v>
      </c>
      <c r="AA13" s="84">
        <f>result!AA112</f>
        <v>6.8468739999999898E-3</v>
      </c>
      <c r="AB13" s="84">
        <f>result!Z112</f>
        <v>7.3417348999999998E-3</v>
      </c>
      <c r="AC13" s="84">
        <f>result!AC112</f>
        <v>6.2001523999999902E-3</v>
      </c>
      <c r="AD13" s="84">
        <f>result!AD112</f>
        <v>5.8862573000000003E-3</v>
      </c>
      <c r="AE13" s="84">
        <f>result!AE112</f>
        <v>5.5499386000000001E-3</v>
      </c>
      <c r="AF13" s="84">
        <f>result!AF112</f>
        <v>5.2040919E-3</v>
      </c>
      <c r="AG13" s="84">
        <f>result!AE112</f>
        <v>5.5499386000000001E-3</v>
      </c>
      <c r="AH13" s="84">
        <f>result!AH112</f>
        <v>4.4763032999999997E-3</v>
      </c>
      <c r="AI13" s="84">
        <f>result!AI112</f>
        <v>4.1264988000000004E-3</v>
      </c>
      <c r="AJ13" s="84">
        <f>result!AJ112</f>
        <v>3.8168268999999901E-3</v>
      </c>
      <c r="AK13" s="84">
        <f>result!AK112</f>
        <v>3.4476937000000002E-3</v>
      </c>
      <c r="AL13" s="84">
        <f>result!AN112</f>
        <v>2.4814264999999999E-3</v>
      </c>
      <c r="AM13" s="84">
        <f>result!AM112</f>
        <v>2.80217229999999E-3</v>
      </c>
      <c r="AN13" s="84">
        <f>result!AN112</f>
        <v>2.4814264999999999E-3</v>
      </c>
      <c r="AO13" s="84">
        <f>result!AO112</f>
        <v>2.1398873999999902E-3</v>
      </c>
      <c r="AP13" s="84">
        <f>result!AP112</f>
        <v>1.7722975999999999E-3</v>
      </c>
      <c r="AQ13" s="84">
        <f>result!AQ112</f>
        <v>1.4373285999999901E-3</v>
      </c>
      <c r="AR13" s="84">
        <f>result!AR112</f>
        <v>1.08709769999999E-3</v>
      </c>
      <c r="AS13" s="84">
        <f>result!AS112</f>
        <v>7.4054459999999998E-4</v>
      </c>
      <c r="AT13" s="84">
        <f>result!AT112</f>
        <v>4.2249169999999898E-4</v>
      </c>
      <c r="AU13" s="84">
        <f>result!AU112</f>
        <v>0</v>
      </c>
      <c r="AV13" s="84">
        <f>result!AT112</f>
        <v>4.2249169999999898E-4</v>
      </c>
      <c r="AW13" s="8"/>
    </row>
    <row r="14" spans="1:49" s="2" customFormat="1" x14ac:dyDescent="0.25">
      <c r="A14" s="8"/>
      <c r="B14" s="82" t="s">
        <v>194</v>
      </c>
      <c r="C14" s="82" t="s">
        <v>179</v>
      </c>
      <c r="D14" s="85">
        <f>result!D113</f>
        <v>0</v>
      </c>
      <c r="E14" s="85">
        <f>result!E113</f>
        <v>0</v>
      </c>
      <c r="F14" s="85">
        <f>result!F113</f>
        <v>0</v>
      </c>
      <c r="G14" s="85">
        <f>result!G113</f>
        <v>0</v>
      </c>
      <c r="H14" s="85">
        <f>result!H113</f>
        <v>0</v>
      </c>
      <c r="I14" s="85">
        <f>result!I113</f>
        <v>0</v>
      </c>
      <c r="J14" s="85">
        <f>result!J113</f>
        <v>0</v>
      </c>
      <c r="K14" s="85">
        <f>result!K113</f>
        <v>0</v>
      </c>
      <c r="L14" s="85">
        <f>result!L113</f>
        <v>0</v>
      </c>
      <c r="M14" s="86">
        <f>result!M113</f>
        <v>0</v>
      </c>
      <c r="N14" s="86">
        <f>result!N113</f>
        <v>-0.169480928586796</v>
      </c>
      <c r="O14" s="86">
        <f>result!M113</f>
        <v>0</v>
      </c>
      <c r="P14" s="86">
        <f>result!P113</f>
        <v>-1.0651582359008001</v>
      </c>
      <c r="Q14" s="86">
        <f>result!Q113</f>
        <v>-1.6726162193557701</v>
      </c>
      <c r="R14" s="86">
        <f>result!P113</f>
        <v>-1.0651582359008001</v>
      </c>
      <c r="S14" s="86">
        <f>result!S113</f>
        <v>-3.3682838575967602</v>
      </c>
      <c r="T14" s="86">
        <f>result!T113</f>
        <v>-4.3572621489842396</v>
      </c>
      <c r="U14" s="86">
        <f>result!U113</f>
        <v>-5.42080021629077</v>
      </c>
      <c r="V14" s="86">
        <f>result!V113</f>
        <v>-6.39057410919456</v>
      </c>
      <c r="W14" s="86">
        <f>result!U113</f>
        <v>-5.42080021629077</v>
      </c>
      <c r="X14" s="86">
        <f>result!X113</f>
        <v>-8.7160566602540293</v>
      </c>
      <c r="Y14" s="86">
        <f>result!Y113</f>
        <v>-9.9157280483386092</v>
      </c>
      <c r="Z14" s="86">
        <f>result!Z113</f>
        <v>-11.326249644712201</v>
      </c>
      <c r="AA14" s="86">
        <f>result!AA113</f>
        <v>-12.654507588656401</v>
      </c>
      <c r="AB14" s="86">
        <f>result!Z113</f>
        <v>-11.326249644712201</v>
      </c>
      <c r="AC14" s="86">
        <f>result!AC113</f>
        <v>-15.6053701837417</v>
      </c>
      <c r="AD14" s="86">
        <f>result!AD113</f>
        <v>-17.1401991860672</v>
      </c>
      <c r="AE14" s="86">
        <f>result!AE113</f>
        <v>-18.720556409460301</v>
      </c>
      <c r="AF14" s="86">
        <f>result!AF113</f>
        <v>-20.3541592486193</v>
      </c>
      <c r="AG14" s="86">
        <f>result!AE113</f>
        <v>-18.720556409460301</v>
      </c>
      <c r="AH14" s="86">
        <f>result!AH113</f>
        <v>-23.793923919439301</v>
      </c>
      <c r="AI14" s="86">
        <f>result!AI113</f>
        <v>-25.595536421955</v>
      </c>
      <c r="AJ14" s="86">
        <f>result!AJ113</f>
        <v>-27.4517346228414</v>
      </c>
      <c r="AK14" s="86">
        <f>result!AK113</f>
        <v>-29.324602100415099</v>
      </c>
      <c r="AL14" s="86">
        <f>result!AN113</f>
        <v>-35.080753524551</v>
      </c>
      <c r="AM14" s="86">
        <f>result!AM113</f>
        <v>-33.160335009060603</v>
      </c>
      <c r="AN14" s="86">
        <f>result!AN113</f>
        <v>-35.080753524551</v>
      </c>
      <c r="AO14" s="86">
        <f>result!AO113</f>
        <v>-36.9836534940397</v>
      </c>
      <c r="AP14" s="86">
        <f>result!AP113</f>
        <v>-38.850859977069199</v>
      </c>
      <c r="AQ14" s="86">
        <f>result!AQ113</f>
        <v>-40.694380157788601</v>
      </c>
      <c r="AR14" s="86">
        <f>result!AR113</f>
        <v>-42.4942888185629</v>
      </c>
      <c r="AS14" s="86">
        <f>result!AS113</f>
        <v>-44.252710407738299</v>
      </c>
      <c r="AT14" s="86">
        <f>result!AT113</f>
        <v>-45.975503971209598</v>
      </c>
      <c r="AU14" s="86">
        <f>result!AU113</f>
        <v>0</v>
      </c>
      <c r="AV14" s="86">
        <f>result!AT113</f>
        <v>-45.975503971209598</v>
      </c>
      <c r="AW14" s="8"/>
    </row>
    <row r="15" spans="1:49" s="2" customFormat="1" x14ac:dyDescent="0.25">
      <c r="A15" s="8"/>
      <c r="B15" s="82" t="s">
        <v>195</v>
      </c>
      <c r="C15" s="82" t="s">
        <v>179</v>
      </c>
      <c r="D15" s="85">
        <f>-result!D114</f>
        <v>0</v>
      </c>
      <c r="E15" s="85">
        <f>-result!E114</f>
        <v>0</v>
      </c>
      <c r="F15" s="85">
        <f>-result!F114</f>
        <v>0</v>
      </c>
      <c r="G15" s="85">
        <f>-result!G114</f>
        <v>0</v>
      </c>
      <c r="H15" s="85">
        <f>-result!H114</f>
        <v>0</v>
      </c>
      <c r="I15" s="85">
        <f>-result!I114</f>
        <v>0</v>
      </c>
      <c r="J15" s="85">
        <f>-result!J114</f>
        <v>0</v>
      </c>
      <c r="K15" s="85">
        <f>-result!K114</f>
        <v>0</v>
      </c>
      <c r="L15" s="85">
        <f>-result!L114</f>
        <v>0</v>
      </c>
      <c r="M15" s="86">
        <f>result!M114</f>
        <v>0</v>
      </c>
      <c r="N15" s="86">
        <f>result!N114</f>
        <v>-2.7738100000000002E-2</v>
      </c>
      <c r="O15" s="86">
        <f>result!M114</f>
        <v>0</v>
      </c>
      <c r="P15" s="86">
        <f>result!P114</f>
        <v>-0.12765743999999901</v>
      </c>
      <c r="Q15" s="86">
        <f>result!Q114</f>
        <v>-0.21392090999999999</v>
      </c>
      <c r="R15" s="86">
        <f>result!P114</f>
        <v>-0.12765743999999901</v>
      </c>
      <c r="S15" s="86">
        <f>result!S114</f>
        <v>-0.46901662</v>
      </c>
      <c r="T15" s="86">
        <f>result!T114</f>
        <v>-0.55153302000000004</v>
      </c>
      <c r="U15" s="86">
        <f>result!U114</f>
        <v>-0.644342359999999</v>
      </c>
      <c r="V15" s="86">
        <f>result!V114</f>
        <v>-0.68091379999999901</v>
      </c>
      <c r="W15" s="86">
        <f>result!U114</f>
        <v>-0.644342359999999</v>
      </c>
      <c r="X15" s="86">
        <f>result!X114</f>
        <v>-0.80963484999999902</v>
      </c>
      <c r="Y15" s="86">
        <f>result!Y114</f>
        <v>-0.88714598999999905</v>
      </c>
      <c r="Z15" s="86">
        <f>result!Z114</f>
        <v>-1.0233223499999999</v>
      </c>
      <c r="AA15" s="86">
        <f>result!AA114</f>
        <v>-1.1167439100000001</v>
      </c>
      <c r="AB15" s="86">
        <f>result!Z114</f>
        <v>-1.0233223499999999</v>
      </c>
      <c r="AC15" s="86">
        <f>result!AC114</f>
        <v>-1.3825435399999999</v>
      </c>
      <c r="AD15" s="86">
        <f>result!AD114</f>
        <v>-1.4905516400000001</v>
      </c>
      <c r="AE15" s="86">
        <f>result!AE114</f>
        <v>-1.61531983</v>
      </c>
      <c r="AF15" s="86">
        <f>result!AF114</f>
        <v>-1.7500256000000001</v>
      </c>
      <c r="AG15" s="86">
        <f>result!AE114</f>
        <v>-1.61531983</v>
      </c>
      <c r="AH15" s="86">
        <f>result!AF114</f>
        <v>-1.7500256000000001</v>
      </c>
      <c r="AI15" s="86">
        <f>result!AG114</f>
        <v>-1.8933646399999999</v>
      </c>
      <c r="AJ15" s="86">
        <f>result!AH114</f>
        <v>-2.0430877700000001</v>
      </c>
      <c r="AK15" s="86">
        <f>result!AI114</f>
        <v>-2.1951620200000002</v>
      </c>
      <c r="AL15" s="86">
        <f>result!AJ114</f>
        <v>-2.3404718600000001</v>
      </c>
      <c r="AM15" s="86">
        <f>result!AK114</f>
        <v>-2.5012538700000002</v>
      </c>
      <c r="AN15" s="86">
        <f>result!AL114</f>
        <v>-2.6523551799999998</v>
      </c>
      <c r="AO15" s="86">
        <f>result!AM114</f>
        <v>-2.78359069</v>
      </c>
      <c r="AP15" s="86">
        <f>result!AN114</f>
        <v>-2.8963562899999999</v>
      </c>
      <c r="AQ15" s="86">
        <f>result!AO114</f>
        <v>-2.9929550800000002</v>
      </c>
      <c r="AR15" s="86">
        <f>result!AP114</f>
        <v>-3.0766843100000001</v>
      </c>
      <c r="AS15" s="86">
        <f>result!AQ114</f>
        <v>-3.1365993300000001</v>
      </c>
      <c r="AT15" s="86">
        <f>result!AR114</f>
        <v>-3.19510535</v>
      </c>
      <c r="AU15" s="86">
        <f>result!AS114</f>
        <v>-3.25309428</v>
      </c>
      <c r="AV15" s="86">
        <f>result!AT114</f>
        <v>-3.3094929500000001</v>
      </c>
      <c r="AW15" s="8"/>
    </row>
    <row r="16" spans="1:49" s="2" customFormat="1" x14ac:dyDescent="0.25">
      <c r="A16" s="8"/>
      <c r="B16" s="82" t="s">
        <v>196</v>
      </c>
      <c r="C16" s="82" t="s">
        <v>180</v>
      </c>
      <c r="D16" s="87">
        <f>result!D115</f>
        <v>107.00066120025799</v>
      </c>
      <c r="E16" s="87">
        <f>result!E115</f>
        <v>100.83959492531299</v>
      </c>
      <c r="F16" s="87">
        <f>result!F115</f>
        <v>101.249576063482</v>
      </c>
      <c r="G16" s="87">
        <f>result!G115</f>
        <v>98.750460024831796</v>
      </c>
      <c r="H16" s="87">
        <f>result!H115</f>
        <v>94.683809534550505</v>
      </c>
      <c r="I16" s="87">
        <f>result!I115</f>
        <v>91.606841002709004</v>
      </c>
      <c r="J16" s="87">
        <f>result!J115</f>
        <v>90.572677237576698</v>
      </c>
      <c r="K16" s="87">
        <f>result!K115</f>
        <v>90.575009264434598</v>
      </c>
      <c r="L16" s="87">
        <f>result!L115</f>
        <v>88.5078904299518</v>
      </c>
      <c r="M16" s="87">
        <f>result!M115</f>
        <v>87.931510175939195</v>
      </c>
      <c r="N16" s="87">
        <f>result!N115</f>
        <v>86.347097873706801</v>
      </c>
      <c r="O16" s="87">
        <f>result!M115</f>
        <v>87.931510175939195</v>
      </c>
      <c r="P16" s="87">
        <f>result!P115</f>
        <v>79.125972228648294</v>
      </c>
      <c r="Q16" s="87">
        <f>result!Q115</f>
        <v>75.859885942295406</v>
      </c>
      <c r="R16" s="87">
        <f>result!P115</f>
        <v>79.125972228648294</v>
      </c>
      <c r="S16" s="87">
        <f>result!S115</f>
        <v>70.486383194010401</v>
      </c>
      <c r="T16" s="87">
        <f>result!T115</f>
        <v>68.107491540454802</v>
      </c>
      <c r="U16" s="87">
        <f>result!U115</f>
        <v>65.886347798168899</v>
      </c>
      <c r="V16" s="87">
        <f>result!V115</f>
        <v>65.285992217225996</v>
      </c>
      <c r="W16" s="87">
        <f>result!U115</f>
        <v>65.886347798168899</v>
      </c>
      <c r="X16" s="87">
        <f>result!X115</f>
        <v>61.245367165805199</v>
      </c>
      <c r="Y16" s="87">
        <f>result!Y115</f>
        <v>59.218625384187902</v>
      </c>
      <c r="Z16" s="87">
        <f>result!Z115</f>
        <v>56.456910950829197</v>
      </c>
      <c r="AA16" s="87">
        <f>result!AA115</f>
        <v>51.388795630887699</v>
      </c>
      <c r="AB16" s="87">
        <f>result!Z115</f>
        <v>56.456910950829197</v>
      </c>
      <c r="AC16" s="87">
        <f>result!AC115</f>
        <v>42.115268107166003</v>
      </c>
      <c r="AD16" s="87">
        <f>result!AD115</f>
        <v>38.031720765589</v>
      </c>
      <c r="AE16" s="87">
        <f>result!AE115</f>
        <v>34.297486504969598</v>
      </c>
      <c r="AF16" s="87">
        <f>result!AF115</f>
        <v>30.934308611811701</v>
      </c>
      <c r="AG16" s="87">
        <f>result!AE115</f>
        <v>34.297486504969598</v>
      </c>
      <c r="AH16" s="87">
        <f>result!AH115</f>
        <v>25.145676924047699</v>
      </c>
      <c r="AI16" s="87">
        <f>result!AI115</f>
        <v>22.6797337636017</v>
      </c>
      <c r="AJ16" s="87">
        <f>result!AJ115</f>
        <v>20.480621250119999</v>
      </c>
      <c r="AK16" s="87">
        <f>result!AK115</f>
        <v>18.535025250254598</v>
      </c>
      <c r="AL16" s="87">
        <f>result!AN115</f>
        <v>14.033411821839</v>
      </c>
      <c r="AM16" s="87">
        <f>result!AM115</f>
        <v>15.327106275645701</v>
      </c>
      <c r="AN16" s="87">
        <f>result!AN115</f>
        <v>14.033411821839</v>
      </c>
      <c r="AO16" s="87">
        <f>result!AO115</f>
        <v>12.9238659906705</v>
      </c>
      <c r="AP16" s="87">
        <f>result!AP115</f>
        <v>11.981675735031599</v>
      </c>
      <c r="AQ16" s="87">
        <f>result!AQ115</f>
        <v>11.192377812471101</v>
      </c>
      <c r="AR16" s="87">
        <f>result!AR115</f>
        <v>10.5358742405241</v>
      </c>
      <c r="AS16" s="87">
        <f>result!AS115</f>
        <v>9.9946058288801201</v>
      </c>
      <c r="AT16" s="87">
        <f>result!AT115</f>
        <v>9.5525753977636896</v>
      </c>
      <c r="AU16" s="87">
        <f>result!AU115</f>
        <v>0</v>
      </c>
      <c r="AV16" s="87">
        <f>result!AT115</f>
        <v>9.5525753977636896</v>
      </c>
      <c r="AW16" s="8"/>
    </row>
    <row r="17" spans="1:49" s="2" customFormat="1" hidden="1" x14ac:dyDescent="0.25">
      <c r="A17" s="8"/>
      <c r="B17" s="82" t="s">
        <v>197</v>
      </c>
      <c r="C17" s="82" t="s">
        <v>181</v>
      </c>
      <c r="D17" s="87" t="e">
        <f>#REF!</f>
        <v>#REF!</v>
      </c>
      <c r="E17" s="87" t="e">
        <f>#REF!</f>
        <v>#REF!</v>
      </c>
      <c r="F17" s="87" t="e">
        <f>#REF!</f>
        <v>#REF!</v>
      </c>
      <c r="G17" s="87" t="e">
        <f>#REF!</f>
        <v>#REF!</v>
      </c>
      <c r="H17" s="87" t="e">
        <f>#REF!</f>
        <v>#REF!</v>
      </c>
      <c r="I17" s="87" t="e">
        <f>#REF!</f>
        <v>#REF!</v>
      </c>
      <c r="J17" s="87" t="e">
        <f>#REF!</f>
        <v>#REF!</v>
      </c>
      <c r="K17" s="87" t="e">
        <f>#REF!</f>
        <v>#REF!</v>
      </c>
      <c r="L17" s="87" t="e">
        <f>#REF!</f>
        <v>#REF!</v>
      </c>
      <c r="M17" s="87" t="e">
        <f>#REF!</f>
        <v>#REF!</v>
      </c>
      <c r="N17" s="87" t="e">
        <f>#REF!</f>
        <v>#REF!</v>
      </c>
      <c r="O17" s="87" t="e">
        <f>#REF!</f>
        <v>#REF!</v>
      </c>
      <c r="P17" s="87" t="e">
        <f>#REF!</f>
        <v>#REF!</v>
      </c>
      <c r="Q17" s="87" t="e">
        <f>#REF!</f>
        <v>#REF!</v>
      </c>
      <c r="R17" s="87" t="e">
        <f>#REF!</f>
        <v>#REF!</v>
      </c>
      <c r="S17" s="87" t="e">
        <f>#REF!</f>
        <v>#REF!</v>
      </c>
      <c r="T17" s="87" t="e">
        <f>#REF!</f>
        <v>#REF!</v>
      </c>
      <c r="U17" s="87" t="e">
        <f>#REF!</f>
        <v>#REF!</v>
      </c>
      <c r="V17" s="87" t="e">
        <f>#REF!</f>
        <v>#REF!</v>
      </c>
      <c r="W17" s="87" t="e">
        <f>#REF!</f>
        <v>#REF!</v>
      </c>
      <c r="X17" s="87" t="e">
        <f>#REF!</f>
        <v>#REF!</v>
      </c>
      <c r="Y17" s="87" t="e">
        <f>#REF!</f>
        <v>#REF!</v>
      </c>
      <c r="Z17" s="87" t="e">
        <f>#REF!</f>
        <v>#REF!</v>
      </c>
      <c r="AA17" s="87" t="e">
        <f>#REF!</f>
        <v>#REF!</v>
      </c>
      <c r="AB17" s="87" t="e">
        <f>#REF!</f>
        <v>#REF!</v>
      </c>
      <c r="AC17" s="87" t="e">
        <f>#REF!</f>
        <v>#REF!</v>
      </c>
      <c r="AD17" s="87" t="e">
        <f>#REF!</f>
        <v>#REF!</v>
      </c>
      <c r="AE17" s="87" t="e">
        <f>#REF!</f>
        <v>#REF!</v>
      </c>
      <c r="AF17" s="87" t="e">
        <f>#REF!</f>
        <v>#REF!</v>
      </c>
      <c r="AG17" s="87" t="e">
        <f>#REF!</f>
        <v>#REF!</v>
      </c>
      <c r="AH17" s="87" t="e">
        <f>#REF!</f>
        <v>#REF!</v>
      </c>
      <c r="AI17" s="87" t="e">
        <f>#REF!</f>
        <v>#REF!</v>
      </c>
      <c r="AJ17" s="87" t="e">
        <f>#REF!</f>
        <v>#REF!</v>
      </c>
      <c r="AK17" s="87" t="e">
        <f>#REF!</f>
        <v>#REF!</v>
      </c>
      <c r="AL17" s="87" t="e">
        <f>#REF!</f>
        <v>#REF!</v>
      </c>
      <c r="AM17" s="87" t="e">
        <f>#REF!</f>
        <v>#REF!</v>
      </c>
      <c r="AN17" s="87" t="e">
        <f>#REF!</f>
        <v>#REF!</v>
      </c>
      <c r="AO17" s="87" t="e">
        <f>#REF!</f>
        <v>#REF!</v>
      </c>
      <c r="AP17" s="87" t="e">
        <f>#REF!</f>
        <v>#REF!</v>
      </c>
      <c r="AQ17" s="87" t="e">
        <f>#REF!</f>
        <v>#REF!</v>
      </c>
      <c r="AR17" s="87" t="e">
        <f>#REF!</f>
        <v>#REF!</v>
      </c>
      <c r="AS17" s="87" t="e">
        <f>#REF!</f>
        <v>#REF!</v>
      </c>
      <c r="AT17" s="87" t="e">
        <f>#REF!</f>
        <v>#REF!</v>
      </c>
      <c r="AU17" s="87" t="e">
        <f>#REF!</f>
        <v>#REF!</v>
      </c>
      <c r="AV17" s="87" t="e">
        <f>#REF!</f>
        <v>#REF!</v>
      </c>
      <c r="AW17" s="8"/>
    </row>
    <row r="18" spans="1:49" s="2" customFormat="1" x14ac:dyDescent="0.25">
      <c r="A18" s="8"/>
      <c r="B18" s="8"/>
      <c r="C18" s="8"/>
      <c r="D18" s="78"/>
      <c r="E18" s="79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"/>
    </row>
    <row r="19" spans="1:49" s="2" customFormat="1" x14ac:dyDescent="0.25">
      <c r="A19" s="8"/>
      <c r="B19" s="81"/>
      <c r="C19" s="81" t="s">
        <v>201</v>
      </c>
      <c r="D19" s="78"/>
      <c r="E19" s="79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"/>
    </row>
    <row r="20" spans="1:49" s="2" customFormat="1" x14ac:dyDescent="0.25">
      <c r="A20" s="8"/>
      <c r="B20" s="81"/>
      <c r="C20" s="81" t="s">
        <v>200</v>
      </c>
      <c r="D20" s="78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"/>
    </row>
    <row r="21" spans="1:49" s="2" customFormat="1" x14ac:dyDescent="0.25">
      <c r="A21" s="8"/>
      <c r="B21" s="81"/>
      <c r="C21" s="81"/>
      <c r="D21" s="78"/>
      <c r="E21" s="79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"/>
    </row>
    <row r="22" spans="1:49" s="2" customFormat="1" x14ac:dyDescent="0.25">
      <c r="B22" s="64"/>
      <c r="C22" s="64"/>
      <c r="D22" s="46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</row>
    <row r="23" spans="1:49" s="2" customFormat="1" x14ac:dyDescent="0.25">
      <c r="B23" s="64"/>
      <c r="C23" s="64"/>
      <c r="D23" s="46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</row>
    <row r="24" spans="1:49" s="2" customFormat="1" x14ac:dyDescent="0.25">
      <c r="B24" s="64"/>
      <c r="C24" s="64"/>
      <c r="D24" s="46"/>
      <c r="E24" s="47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</row>
    <row r="25" spans="1:49" s="2" customFormat="1" x14ac:dyDescent="0.25">
      <c r="B25" s="64"/>
      <c r="C25" s="64"/>
      <c r="D25" s="46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</row>
    <row r="26" spans="1:49" s="2" customFormat="1" x14ac:dyDescent="0.25"/>
    <row r="27" spans="1:49" s="2" customFormat="1" x14ac:dyDescent="0.25"/>
    <row r="28" spans="1:49" s="2" customFormat="1" x14ac:dyDescent="0.25"/>
    <row r="29" spans="1:49" s="2" customFormat="1" x14ac:dyDescent="0.25">
      <c r="M29" s="65"/>
      <c r="O29" s="66"/>
    </row>
    <row r="30" spans="1:49" s="2" customFormat="1" x14ac:dyDescent="0.25"/>
    <row r="31" spans="1:49" s="2" customFormat="1" x14ac:dyDescent="0.25"/>
    <row r="32" spans="1:49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opLeftCell="A52" workbookViewId="0">
      <selection activeCell="D47" sqref="D47"/>
    </sheetView>
  </sheetViews>
  <sheetFormatPr baseColWidth="10" defaultRowHeight="15" x14ac:dyDescent="0.25"/>
  <cols>
    <col min="1" max="1" width="29.85546875" customWidth="1"/>
    <col min="3" max="3" width="12" bestFit="1" customWidth="1"/>
    <col min="5" max="6" width="11.42578125" customWidth="1"/>
    <col min="9" max="9" width="13.140625" style="59" customWidth="1"/>
    <col min="10" max="12" width="11.42578125" style="59"/>
    <col min="13" max="13" width="11.42578125" style="59" customWidth="1"/>
    <col min="14" max="15" width="11.42578125" style="59"/>
    <col min="16" max="16" width="13.42578125" style="59" customWidth="1"/>
    <col min="17" max="19" width="11.42578125" style="59"/>
    <col min="20" max="20" width="11.42578125" style="59" customWidth="1"/>
    <col min="21" max="28" width="11.42578125" style="59"/>
  </cols>
  <sheetData>
    <row r="1" spans="1:28" ht="23.25" x14ac:dyDescent="0.35">
      <c r="H1" s="1"/>
    </row>
    <row r="2" spans="1:28" x14ac:dyDescent="0.25">
      <c r="E2" s="49"/>
      <c r="F2" s="49"/>
    </row>
    <row r="3" spans="1:28" ht="23.25" x14ac:dyDescent="0.35">
      <c r="A3" s="16" t="s">
        <v>203</v>
      </c>
      <c r="B3" s="16" t="s">
        <v>202</v>
      </c>
      <c r="C3" s="17"/>
      <c r="D3" s="17"/>
      <c r="E3" s="17"/>
      <c r="F3" s="17"/>
      <c r="I3" s="106"/>
      <c r="J3" s="16"/>
      <c r="K3" s="17"/>
      <c r="L3" s="17"/>
      <c r="M3" s="17"/>
      <c r="O3" s="105"/>
      <c r="P3" s="17"/>
      <c r="Q3" s="104"/>
      <c r="R3" s="17"/>
      <c r="S3" s="17"/>
      <c r="T3" s="17"/>
    </row>
    <row r="4" spans="1:28" x14ac:dyDescent="0.25">
      <c r="B4" s="25"/>
      <c r="C4" s="25"/>
      <c r="D4" s="25"/>
      <c r="E4" s="25"/>
      <c r="F4" s="92"/>
      <c r="J4" s="92"/>
      <c r="K4" s="92"/>
      <c r="L4" s="92"/>
      <c r="M4" s="92"/>
      <c r="O4" s="17"/>
      <c r="Q4" s="92"/>
      <c r="R4" s="92"/>
      <c r="S4" s="92"/>
      <c r="T4" s="92"/>
      <c r="X4" s="92"/>
      <c r="Y4" s="92"/>
      <c r="Z4" s="92"/>
      <c r="AA4" s="92"/>
    </row>
    <row r="5" spans="1:28" ht="21" x14ac:dyDescent="0.35">
      <c r="A5" s="113">
        <v>2015</v>
      </c>
      <c r="B5" s="5" t="s">
        <v>43</v>
      </c>
      <c r="C5" s="5" t="s">
        <v>44</v>
      </c>
      <c r="D5" s="5" t="s">
        <v>45</v>
      </c>
      <c r="E5" s="5" t="s">
        <v>46</v>
      </c>
      <c r="F5" s="5" t="s">
        <v>205</v>
      </c>
      <c r="G5" s="52" t="s">
        <v>2</v>
      </c>
      <c r="I5" s="198" t="s">
        <v>491</v>
      </c>
      <c r="J5" s="93"/>
      <c r="K5" s="93"/>
      <c r="L5" s="204"/>
      <c r="M5" s="205"/>
      <c r="N5" s="204"/>
      <c r="O5" s="204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</row>
    <row r="6" spans="1:28" x14ac:dyDescent="0.25">
      <c r="A6" s="114" t="s">
        <v>20</v>
      </c>
      <c r="B6" s="115">
        <f>B7+B8</f>
        <v>0</v>
      </c>
      <c r="C6" s="115">
        <f t="shared" ref="C6:F6" si="0">C7+C8</f>
        <v>133.06482201372955</v>
      </c>
      <c r="D6" s="115">
        <f t="shared" si="0"/>
        <v>0.45849444531642264</v>
      </c>
      <c r="E6" s="129">
        <f t="shared" si="0"/>
        <v>0.10463331004760835</v>
      </c>
      <c r="F6" s="115">
        <f t="shared" si="0"/>
        <v>0</v>
      </c>
      <c r="G6" s="116">
        <f>SUM(B6:F6)</f>
        <v>133.62794976909359</v>
      </c>
      <c r="I6" s="196">
        <v>127</v>
      </c>
      <c r="J6" s="101"/>
      <c r="K6" s="101"/>
      <c r="L6" s="205"/>
      <c r="M6" s="205"/>
      <c r="N6" s="206"/>
      <c r="O6" s="206"/>
      <c r="P6" s="108"/>
      <c r="Q6" s="108"/>
      <c r="R6" s="108"/>
      <c r="S6" s="108"/>
      <c r="T6" s="95"/>
      <c r="U6" s="107"/>
      <c r="V6" s="97"/>
      <c r="W6" s="94"/>
      <c r="X6" s="103"/>
      <c r="Y6" s="103"/>
      <c r="Z6" s="103"/>
      <c r="AA6" s="103"/>
      <c r="AB6" s="103"/>
    </row>
    <row r="7" spans="1:28" x14ac:dyDescent="0.25">
      <c r="A7" s="110" t="s">
        <v>21</v>
      </c>
      <c r="B7" s="31">
        <v>0</v>
      </c>
      <c r="C7" s="31">
        <f>'final energy by uses AMS2'!I7*3.2*result!K283</f>
        <v>76.548147462229565</v>
      </c>
      <c r="D7" s="31">
        <f>'final energy by uses AMS2'!J7/'final energy by uses AMS2'!J$14*(result!K$192+result!K$193+result!K$194)/1000000</f>
        <v>5.4116836430197872E-3</v>
      </c>
      <c r="E7" s="109">
        <f>'final energy by uses AMS2'!K7*2.394*result!K284</f>
        <v>5.1815670608362059E-5</v>
      </c>
      <c r="F7" s="31">
        <v>0</v>
      </c>
      <c r="G7" s="54">
        <f>SUM(B7:F7)</f>
        <v>76.553610961543185</v>
      </c>
      <c r="I7" s="199"/>
      <c r="J7" s="101"/>
      <c r="K7" s="101"/>
      <c r="L7" s="205"/>
      <c r="M7" s="205"/>
      <c r="N7" s="206"/>
      <c r="O7" s="206"/>
      <c r="P7" s="108"/>
      <c r="Q7" s="108"/>
      <c r="R7" s="108"/>
      <c r="S7" s="108"/>
      <c r="T7" s="95"/>
      <c r="U7" s="107"/>
      <c r="V7" s="97"/>
      <c r="W7" s="90"/>
      <c r="X7" s="103"/>
      <c r="Y7" s="103"/>
      <c r="Z7" s="103"/>
      <c r="AA7" s="103"/>
      <c r="AB7" s="103"/>
    </row>
    <row r="8" spans="1:28" x14ac:dyDescent="0.25">
      <c r="A8" s="111" t="s">
        <v>22</v>
      </c>
      <c r="B8" s="31">
        <v>0</v>
      </c>
      <c r="C8" s="31">
        <f>(result!K$183+result!K$184+result!K$185+result!K$186+result!K$187)/1000000</f>
        <v>56.516674551500003</v>
      </c>
      <c r="D8" s="31">
        <f>'final energy by uses AMS2'!J8/'final energy by uses AMS2'!J$14*(result!K$192+result!K$193+result!K$194)/1000000</f>
        <v>0.45308276167340283</v>
      </c>
      <c r="E8" s="109">
        <f>(result!K$209+result!K$210+result!K$211+result!K$212+result!K$213)/1000000</f>
        <v>0.104581494377</v>
      </c>
      <c r="F8" s="31">
        <v>0</v>
      </c>
      <c r="G8" s="54">
        <f>SUM(B8:F8)</f>
        <v>57.074338807550404</v>
      </c>
      <c r="I8" s="197"/>
      <c r="J8" s="101"/>
      <c r="K8" s="101"/>
      <c r="L8" s="206"/>
      <c r="M8" s="206"/>
      <c r="N8" s="107"/>
      <c r="O8" s="206"/>
      <c r="P8" s="108"/>
      <c r="Q8" s="108"/>
      <c r="R8" s="108"/>
      <c r="S8" s="108"/>
      <c r="T8" s="95"/>
      <c r="U8" s="107"/>
      <c r="V8" s="97"/>
      <c r="W8" s="90"/>
      <c r="X8" s="103"/>
      <c r="Y8" s="103"/>
      <c r="Z8" s="103"/>
      <c r="AA8" s="103"/>
      <c r="AB8" s="103"/>
    </row>
    <row r="9" spans="1:28" x14ac:dyDescent="0.25">
      <c r="A9" s="114" t="s">
        <v>23</v>
      </c>
      <c r="B9" s="115">
        <f>result!K$135/1000000</f>
        <v>0.73876587820000006</v>
      </c>
      <c r="C9" s="115">
        <f>'final energy by uses AMS2'!I9*3.2*result!K283</f>
        <v>20.90437493809786</v>
      </c>
      <c r="D9" s="115">
        <f>'final energy by uses AMS2'!J9/'final energy by uses AMS2'!J$14*(result!K$192+result!K$193+result!K$194)/1000000</f>
        <v>6.024612800528466</v>
      </c>
      <c r="E9" s="129">
        <f>'final energy by uses AMS2'!K9*2.394*result!K284</f>
        <v>29.133220575843467</v>
      </c>
      <c r="F9" s="115">
        <v>0</v>
      </c>
      <c r="G9" s="116">
        <f t="shared" ref="G9" si="1">SUM(B9:F9)</f>
        <v>56.800974192669791</v>
      </c>
      <c r="I9" s="199">
        <v>74</v>
      </c>
      <c r="J9" s="101"/>
      <c r="K9" s="101"/>
      <c r="L9" s="101"/>
      <c r="M9" s="101"/>
      <c r="N9" s="107"/>
      <c r="O9" s="206"/>
      <c r="P9" s="108"/>
      <c r="Q9" s="108"/>
      <c r="R9" s="108"/>
      <c r="S9" s="108"/>
      <c r="T9" s="95"/>
      <c r="U9" s="107"/>
      <c r="V9" s="97"/>
      <c r="W9" s="94"/>
      <c r="X9" s="103"/>
      <c r="Y9" s="103"/>
      <c r="Z9" s="103"/>
      <c r="AA9" s="103"/>
      <c r="AB9" s="103"/>
    </row>
    <row r="10" spans="1:28" x14ac:dyDescent="0.25">
      <c r="A10" s="114" t="s">
        <v>24</v>
      </c>
      <c r="B10" s="115">
        <f>(result!K$168+result!K$169)/1000000</f>
        <v>0</v>
      </c>
      <c r="C10" s="115">
        <f>(result!K$188+result!K$189)/1000000</f>
        <v>11.7498213811</v>
      </c>
      <c r="D10" s="115">
        <f>'final energy by uses AMS2'!J10/'final energy by uses AMS2'!J$14*(result!K$192+result!K$193+result!K$194)/1000000</f>
        <v>6.2010054387856579</v>
      </c>
      <c r="E10" s="129">
        <f>(result!K$214+result!K$215)/1000000</f>
        <v>18.251131428000001</v>
      </c>
      <c r="F10" s="115">
        <v>0</v>
      </c>
      <c r="G10" s="116">
        <f t="shared" ref="G10:G15" si="2">SUM(B10:F10)</f>
        <v>36.201958247885656</v>
      </c>
      <c r="I10" s="197"/>
      <c r="J10" s="101"/>
      <c r="K10" s="101"/>
      <c r="L10" s="101"/>
      <c r="M10" s="101"/>
      <c r="N10" s="107"/>
      <c r="O10" s="108"/>
      <c r="P10" s="108"/>
      <c r="Q10" s="108"/>
      <c r="R10" s="108"/>
      <c r="S10" s="108"/>
      <c r="T10" s="95"/>
      <c r="U10" s="107"/>
      <c r="V10" s="97"/>
      <c r="W10" s="94"/>
      <c r="X10" s="103"/>
      <c r="Y10" s="103"/>
      <c r="Z10" s="103"/>
      <c r="AA10" s="103"/>
      <c r="AB10" s="103"/>
    </row>
    <row r="11" spans="1:28" x14ac:dyDescent="0.25">
      <c r="A11" s="114" t="s">
        <v>25</v>
      </c>
      <c r="B11" s="115">
        <f t="shared" ref="B11:D11" si="3">B12+B13</f>
        <v>20.863685807500001</v>
      </c>
      <c r="C11" s="115">
        <f t="shared" si="3"/>
        <v>64.762612077549718</v>
      </c>
      <c r="D11" s="115">
        <f t="shared" si="3"/>
        <v>5.4283696083694508</v>
      </c>
      <c r="E11" s="129">
        <f>E12+E13</f>
        <v>29.853754582736745</v>
      </c>
      <c r="F11" s="115">
        <f>F12+F13</f>
        <v>12.0994885</v>
      </c>
      <c r="G11" s="116">
        <f t="shared" si="2"/>
        <v>133.00791057615592</v>
      </c>
      <c r="I11" s="197">
        <f>I12+I13</f>
        <v>125</v>
      </c>
      <c r="J11" s="101"/>
      <c r="K11" s="101"/>
      <c r="L11" s="101"/>
      <c r="M11" s="101"/>
      <c r="N11" s="107"/>
      <c r="O11" s="108"/>
      <c r="P11" s="108"/>
      <c r="Q11" s="108"/>
      <c r="R11" s="108"/>
      <c r="S11" s="108"/>
      <c r="T11" s="95"/>
      <c r="U11" s="107"/>
      <c r="V11" s="97"/>
      <c r="W11" s="94"/>
      <c r="X11" s="103"/>
      <c r="Y11" s="103"/>
      <c r="Z11" s="103"/>
      <c r="AA11" s="103"/>
      <c r="AB11" s="103"/>
    </row>
    <row r="12" spans="1:28" x14ac:dyDescent="0.25">
      <c r="A12" s="111" t="s">
        <v>26</v>
      </c>
      <c r="B12" s="31">
        <f>(result!K$162+result!K$163+result!K$164+result!K$165+result!K$166+result!K$167)/1000000</f>
        <v>20.863685807500001</v>
      </c>
      <c r="C12" s="31">
        <f>(result!K$173+result!K$174+result!K$175+result!K$176+result!K$177+result!K$178+result!K$179+result!K$180+result!K$181+result!K182+result!K$171)/1000000</f>
        <v>58.278418419549723</v>
      </c>
      <c r="D12" s="31">
        <f>'final energy by uses AMS2'!J12/'final energy by uses AMS2'!J$14*(result!K$192+result!K$193+result!K$194)/1000000</f>
        <v>5.2805739233856368</v>
      </c>
      <c r="E12" s="109">
        <f>(result!K$197+result!K$198+result!K$199+result!K$200+result!K$201+result!K$202+result!K$203+result!K$204+result!K$205+result!K$206+result!K$207+result!K$208+result!K$216+result!K$218)/1000000</f>
        <v>29.133922900036744</v>
      </c>
      <c r="F12" s="31">
        <f>result!K$133/1000000</f>
        <v>12.0994885</v>
      </c>
      <c r="G12" s="54">
        <f t="shared" si="2"/>
        <v>125.6560895504721</v>
      </c>
      <c r="I12" s="195">
        <f>73+40</f>
        <v>113</v>
      </c>
      <c r="J12" s="101"/>
      <c r="K12" s="101"/>
      <c r="L12" s="101"/>
      <c r="M12" s="101"/>
      <c r="N12" s="107"/>
      <c r="O12" s="108"/>
      <c r="P12" s="108"/>
      <c r="Q12" s="108"/>
      <c r="R12" s="108"/>
      <c r="S12" s="108"/>
      <c r="T12" s="95"/>
      <c r="U12" s="107"/>
      <c r="V12" s="97"/>
      <c r="W12" s="90"/>
      <c r="X12" s="103"/>
      <c r="Y12" s="103"/>
      <c r="Z12" s="103"/>
      <c r="AA12" s="103"/>
      <c r="AB12" s="103"/>
    </row>
    <row r="13" spans="1:28" x14ac:dyDescent="0.25">
      <c r="A13" s="111" t="s">
        <v>27</v>
      </c>
      <c r="B13" s="31">
        <v>0</v>
      </c>
      <c r="C13" s="31">
        <f>(result!K$172)/1000000</f>
        <v>6.4841936579999997</v>
      </c>
      <c r="D13" s="31">
        <f>'final energy by uses AMS2'!J13/'final energy by uses AMS2'!J$14*(result!K$192+result!K$193+result!K$194)/1000000</f>
        <v>0.14779568498381371</v>
      </c>
      <c r="E13" s="109">
        <f>(result!K$196)/1000000</f>
        <v>0.71983168269999998</v>
      </c>
      <c r="F13" s="31">
        <v>0</v>
      </c>
      <c r="G13" s="54">
        <f t="shared" si="2"/>
        <v>7.3518210256838135</v>
      </c>
      <c r="I13" s="195">
        <v>12</v>
      </c>
      <c r="J13" s="101"/>
      <c r="K13" s="101"/>
      <c r="L13" s="101"/>
      <c r="M13" s="101"/>
      <c r="N13" s="107"/>
      <c r="O13" s="108"/>
      <c r="P13" s="108"/>
      <c r="Q13" s="108"/>
      <c r="R13" s="108"/>
      <c r="S13" s="108"/>
      <c r="T13" s="95"/>
      <c r="U13" s="107"/>
      <c r="V13" s="97"/>
      <c r="W13" s="90"/>
      <c r="X13" s="103"/>
      <c r="Y13" s="103"/>
      <c r="Z13" s="103"/>
      <c r="AA13" s="103"/>
      <c r="AB13" s="103"/>
    </row>
    <row r="14" spans="1:28" x14ac:dyDescent="0.25">
      <c r="A14" s="117" t="s">
        <v>206</v>
      </c>
      <c r="B14" s="117">
        <f>SUM(B9:B11)+B6</f>
        <v>21.6024516857</v>
      </c>
      <c r="C14" s="117">
        <f>SUM(C9:C11)+C6</f>
        <v>230.48163041047712</v>
      </c>
      <c r="D14" s="117">
        <f t="shared" ref="D14" si="4">SUM(D9:D11)+D6</f>
        <v>18.112482292999996</v>
      </c>
      <c r="E14" s="128">
        <f>SUM(E9:E11)+E6</f>
        <v>77.342739896627819</v>
      </c>
      <c r="F14" s="117">
        <f>SUM(F9:F11)+F6</f>
        <v>12.0994885</v>
      </c>
      <c r="G14" s="142">
        <f>SUM(B14:F14)</f>
        <v>359.63879278580498</v>
      </c>
      <c r="I14" s="195"/>
      <c r="J14" s="101"/>
      <c r="K14" s="101"/>
      <c r="L14" s="101"/>
      <c r="M14" s="101"/>
      <c r="N14" s="107"/>
      <c r="O14" s="108"/>
      <c r="P14" s="108"/>
      <c r="Q14" s="108"/>
      <c r="R14" s="108"/>
      <c r="S14" s="108"/>
      <c r="T14" s="95"/>
      <c r="U14" s="107"/>
      <c r="V14" s="97"/>
      <c r="W14" s="96"/>
      <c r="X14" s="103"/>
      <c r="Y14" s="103"/>
      <c r="Z14" s="103"/>
      <c r="AA14" s="103"/>
      <c r="AB14" s="103"/>
    </row>
    <row r="15" spans="1:28" x14ac:dyDescent="0.25">
      <c r="A15" s="130" t="s">
        <v>242</v>
      </c>
      <c r="B15" s="43">
        <f>(result!K$135+result!K$162+result!K$163+result!K$164+result!K$165+result!K$166+result!K$167+result!K$168+result!K$169)/1000000</f>
        <v>21.6024516857</v>
      </c>
      <c r="C15" s="49">
        <f>(result!K$137+result!K$172+result!K$173+result!K$174+result!K$175+result!K$176+result!K$177+result!K$178+result!K$179+result!K$180+result!K$181+result!K$182+result!K$183+result!K$184+result!K$185+result!K$186+result!K$187+result!K$188+result!K$189+result!K$171)/1000000</f>
        <v>230.54052114014971</v>
      </c>
      <c r="D15" s="49">
        <f>(result!K$192+result!K$193+result!K$194)/1000000</f>
        <v>18.112482292999999</v>
      </c>
      <c r="E15" s="88">
        <f>(result!K$139+result!K$196+result!K$197+result!K$198+result!K$199+result!K$200+result!K$201+result!K$202+result!K$203+result!K$204+result!K$205+result!K$206+result!K$207+result!K$208+result!K$209+result!K$210+result!K$211+result!K$212+result!K$213+result!K$214+result!K$215+result!K$216+result!K$218)/1000000</f>
        <v>77.548401735113757</v>
      </c>
      <c r="F15" s="49">
        <f>result!K$133/1000000</f>
        <v>12.0994885</v>
      </c>
      <c r="G15" s="98">
        <f t="shared" si="2"/>
        <v>359.90334535396346</v>
      </c>
      <c r="I15" s="195">
        <f>SUM(I6:I13)-I11</f>
        <v>326</v>
      </c>
      <c r="K15" s="101"/>
      <c r="L15" s="101"/>
      <c r="M15" s="95"/>
      <c r="N15" s="97"/>
      <c r="O15" s="101"/>
      <c r="P15" s="101"/>
      <c r="Q15" s="101"/>
      <c r="R15" s="101"/>
      <c r="S15" s="95"/>
      <c r="T15" s="95"/>
      <c r="U15" s="97"/>
      <c r="V15" s="97"/>
      <c r="W15" s="98"/>
      <c r="X15" s="103"/>
      <c r="Y15" s="103"/>
      <c r="Z15" s="103"/>
      <c r="AA15" s="103"/>
      <c r="AB15" s="103"/>
    </row>
    <row r="16" spans="1:28" x14ac:dyDescent="0.25">
      <c r="B16" s="207">
        <f>B15/'total energy by uses AMS2 '!H15</f>
        <v>3.9587582120922176</v>
      </c>
      <c r="C16" s="207">
        <f>C15/'total energy by uses AMS2 '!I15</f>
        <v>3.0656609437094189</v>
      </c>
      <c r="D16" s="207">
        <f>D15/'total energy by uses AMS2 '!J15</f>
        <v>0.49650346837119097</v>
      </c>
      <c r="E16" s="207">
        <f>E15/'total energy by uses AMS2 '!K15</f>
        <v>2.0858724878815647</v>
      </c>
      <c r="F16" s="207">
        <f>F15/'total energy by uses AMS2 '!L15</f>
        <v>7.8407327491749737E-2</v>
      </c>
      <c r="G16" s="131">
        <f>result!K$227/1000000</f>
        <v>359.90334460000003</v>
      </c>
      <c r="I16" s="195">
        <f>I15+23</f>
        <v>349</v>
      </c>
      <c r="J16" s="200" t="s">
        <v>492</v>
      </c>
      <c r="K16" s="101"/>
      <c r="L16" s="101"/>
      <c r="M16" s="95"/>
      <c r="N16" s="100"/>
      <c r="O16" s="101"/>
      <c r="P16" s="101"/>
      <c r="Q16" s="101"/>
      <c r="R16" s="101"/>
      <c r="S16" s="95"/>
      <c r="T16" s="95"/>
      <c r="U16" s="100"/>
      <c r="V16" s="100"/>
      <c r="W16" s="99"/>
      <c r="X16" s="103"/>
      <c r="Y16" s="103"/>
      <c r="Z16" s="103"/>
      <c r="AA16" s="103"/>
      <c r="AB16" s="103"/>
    </row>
    <row r="17" spans="1:28" x14ac:dyDescent="0.25">
      <c r="B17" s="95"/>
      <c r="C17" s="95"/>
      <c r="D17" s="95"/>
      <c r="E17" s="95"/>
      <c r="F17" s="95"/>
      <c r="G17" s="221"/>
      <c r="I17" s="101"/>
      <c r="J17" s="101"/>
      <c r="K17" s="101"/>
      <c r="L17" s="101"/>
      <c r="M17" s="95"/>
      <c r="O17" s="101"/>
      <c r="P17" s="101"/>
      <c r="Q17" s="101"/>
      <c r="R17" s="101"/>
      <c r="S17" s="95"/>
      <c r="T17" s="95"/>
      <c r="X17" s="103"/>
      <c r="Y17" s="103"/>
      <c r="Z17" s="103"/>
      <c r="AA17" s="103"/>
      <c r="AB17" s="103"/>
    </row>
    <row r="18" spans="1:28" ht="21" x14ac:dyDescent="0.35">
      <c r="A18" s="113">
        <v>2020</v>
      </c>
      <c r="B18" s="5" t="s">
        <v>43</v>
      </c>
      <c r="C18" s="5" t="s">
        <v>44</v>
      </c>
      <c r="D18" s="5" t="s">
        <v>45</v>
      </c>
      <c r="E18" s="5" t="s">
        <v>46</v>
      </c>
      <c r="F18" s="5" t="s">
        <v>205</v>
      </c>
      <c r="G18" s="222" t="s">
        <v>2</v>
      </c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W18" s="93"/>
      <c r="X18" s="93"/>
      <c r="Y18" s="93"/>
      <c r="Z18" s="93"/>
      <c r="AA18" s="93"/>
      <c r="AB18" s="103"/>
    </row>
    <row r="19" spans="1:28" x14ac:dyDescent="0.25">
      <c r="A19" s="114" t="s">
        <v>20</v>
      </c>
      <c r="B19" s="115">
        <f>B20+B21</f>
        <v>0</v>
      </c>
      <c r="C19" s="115">
        <f t="shared" ref="C19:F19" si="5">C20+C21</f>
        <v>118.49166908778685</v>
      </c>
      <c r="D19" s="115">
        <f t="shared" si="5"/>
        <v>0.59546276188604552</v>
      </c>
      <c r="E19" s="129">
        <f t="shared" si="5"/>
        <v>0.80280322128413306</v>
      </c>
      <c r="F19" s="115">
        <f t="shared" si="5"/>
        <v>0</v>
      </c>
      <c r="G19" s="116">
        <f>SUM(B19:F19)</f>
        <v>119.88993507095702</v>
      </c>
      <c r="I19" s="101"/>
      <c r="J19" s="101"/>
      <c r="K19" s="101"/>
      <c r="L19" s="101"/>
      <c r="M19" s="101"/>
      <c r="N19" s="107"/>
      <c r="O19" s="108"/>
      <c r="P19" s="108"/>
      <c r="Q19" s="108"/>
      <c r="R19" s="108"/>
      <c r="S19" s="108"/>
      <c r="T19" s="95"/>
      <c r="U19" s="69"/>
      <c r="W19" s="94"/>
      <c r="X19" s="103"/>
      <c r="Y19" s="103"/>
      <c r="Z19" s="103"/>
      <c r="AA19" s="103"/>
      <c r="AB19" s="103"/>
    </row>
    <row r="20" spans="1:28" x14ac:dyDescent="0.25">
      <c r="A20" s="110" t="s">
        <v>21</v>
      </c>
      <c r="B20" s="31">
        <v>0</v>
      </c>
      <c r="C20" s="31">
        <f>'final energy by uses AMS2'!I20*3.2*result!P283</f>
        <v>69.680084095886841</v>
      </c>
      <c r="D20" s="31">
        <f>'final energy by uses AMS2'!J20/'final energy by uses AMS2'!J$27*(result!P$192+result!P$193+result!P$194)/1000000</f>
        <v>1.7715512864253651E-2</v>
      </c>
      <c r="E20" s="109">
        <f>'final energy by uses AMS2'!K20*2.394*result!P284</f>
        <v>8.1544105132913162E-5</v>
      </c>
      <c r="F20" s="31">
        <v>0</v>
      </c>
      <c r="G20" s="54">
        <f>SUM(B20:F20)</f>
        <v>69.697881152856226</v>
      </c>
      <c r="I20" s="101"/>
      <c r="J20" s="101"/>
      <c r="K20" s="101"/>
      <c r="L20" s="101"/>
      <c r="M20" s="101"/>
      <c r="N20" s="107"/>
      <c r="O20" s="108"/>
      <c r="P20" s="108"/>
      <c r="Q20" s="108"/>
      <c r="R20" s="108"/>
      <c r="S20" s="108"/>
      <c r="T20" s="95"/>
      <c r="U20" s="91"/>
      <c r="W20" s="90"/>
      <c r="X20" s="103"/>
      <c r="Y20" s="103"/>
      <c r="Z20" s="103"/>
      <c r="AA20" s="103"/>
      <c r="AB20" s="103"/>
    </row>
    <row r="21" spans="1:28" x14ac:dyDescent="0.25">
      <c r="A21" s="111" t="s">
        <v>22</v>
      </c>
      <c r="B21" s="31">
        <v>0</v>
      </c>
      <c r="C21" s="31">
        <f>(result!P$183+result!P$184+result!P$185+result!P$186+result!P$187)/1000000</f>
        <v>48.811584991899998</v>
      </c>
      <c r="D21" s="31">
        <f>'final energy by uses AMS2'!J21/'final energy by uses AMS2'!J$27*(result!P$192+result!P$193+result!P$194)/1000000</f>
        <v>0.57774724902179186</v>
      </c>
      <c r="E21" s="109">
        <f>(result!P$209+result!P$210+result!P$211+result!P$212+result!P$213)/1000000</f>
        <v>0.80272167717900011</v>
      </c>
      <c r="F21" s="31">
        <v>0</v>
      </c>
      <c r="G21" s="54">
        <f>SUM(B21:F21)</f>
        <v>50.19205391810079</v>
      </c>
      <c r="I21" s="101"/>
      <c r="J21" s="101"/>
      <c r="K21" s="101"/>
      <c r="L21" s="101"/>
      <c r="M21" s="101"/>
      <c r="N21" s="107"/>
      <c r="O21" s="108"/>
      <c r="P21" s="108"/>
      <c r="Q21" s="108"/>
      <c r="R21" s="108"/>
      <c r="S21" s="108"/>
      <c r="T21" s="95"/>
      <c r="U21" s="91"/>
      <c r="W21" s="90"/>
      <c r="X21" s="103"/>
      <c r="Y21" s="103"/>
      <c r="Z21" s="103"/>
      <c r="AA21" s="103"/>
      <c r="AB21" s="103"/>
    </row>
    <row r="22" spans="1:28" x14ac:dyDescent="0.25">
      <c r="A22" s="114" t="s">
        <v>23</v>
      </c>
      <c r="B22" s="115">
        <f>result!P$135/1000000</f>
        <v>0.60344202329999996</v>
      </c>
      <c r="C22" s="115">
        <f>'final energy by uses AMS2'!I22*3.2*result!P283</f>
        <v>17.489731739431924</v>
      </c>
      <c r="D22" s="115">
        <f>'final energy by uses AMS2'!J22/'final energy by uses AMS2'!J$27*(result!P$192+result!P$193+result!P$194)/1000000</f>
        <v>4.9567725355536307</v>
      </c>
      <c r="E22" s="115">
        <f>'final energy by uses AMS2'!K22*2.394*result!P284</f>
        <v>26.723221766486216</v>
      </c>
      <c r="F22" s="115">
        <v>0</v>
      </c>
      <c r="G22" s="116">
        <f t="shared" ref="G22" si="6">SUM(B22:F22)</f>
        <v>49.773168064771767</v>
      </c>
      <c r="I22" s="101"/>
      <c r="J22" s="101"/>
      <c r="K22" s="101"/>
      <c r="L22" s="101"/>
      <c r="M22" s="101"/>
      <c r="N22" s="107"/>
      <c r="O22" s="108"/>
      <c r="P22" s="108"/>
      <c r="Q22" s="108"/>
      <c r="R22" s="108"/>
      <c r="S22" s="108"/>
      <c r="T22" s="95"/>
      <c r="U22" s="69"/>
      <c r="W22" s="94"/>
      <c r="X22" s="103"/>
      <c r="Y22" s="103"/>
      <c r="Z22" s="103"/>
      <c r="AA22" s="103"/>
      <c r="AB22" s="103"/>
    </row>
    <row r="23" spans="1:28" x14ac:dyDescent="0.25">
      <c r="A23" s="114" t="s">
        <v>24</v>
      </c>
      <c r="B23" s="115">
        <f>(result!P$168+result!P$169)/1000000</f>
        <v>0</v>
      </c>
      <c r="C23" s="115">
        <f>(result!P$188+result!P$189)/1000000</f>
        <v>7.6902060609999996</v>
      </c>
      <c r="D23" s="115">
        <f>'final energy by uses AMS2'!J23/'final energy by uses AMS2'!J$27*(result!P$192+result!P$193+result!P$194)/1000000</f>
        <v>5.4494026249804222</v>
      </c>
      <c r="E23" s="115">
        <f>(result!P$214+result!P$215)/1000000</f>
        <v>14.578754315000001</v>
      </c>
      <c r="F23" s="115">
        <v>0</v>
      </c>
      <c r="G23" s="116">
        <f t="shared" ref="G23:G28" si="7">SUM(B23:F23)</f>
        <v>27.718363000980425</v>
      </c>
      <c r="I23" s="101"/>
      <c r="J23" s="101"/>
      <c r="K23" s="101"/>
      <c r="L23" s="101"/>
      <c r="M23" s="101"/>
      <c r="N23" s="107"/>
      <c r="O23" s="108"/>
      <c r="P23" s="108"/>
      <c r="Q23" s="108"/>
      <c r="R23" s="108"/>
      <c r="S23" s="108"/>
      <c r="T23" s="95"/>
      <c r="U23" s="69"/>
      <c r="W23" s="94"/>
      <c r="X23" s="103"/>
      <c r="Y23" s="103"/>
      <c r="Z23" s="103"/>
      <c r="AA23" s="103"/>
      <c r="AB23" s="103"/>
    </row>
    <row r="24" spans="1:28" x14ac:dyDescent="0.25">
      <c r="A24" s="114" t="s">
        <v>25</v>
      </c>
      <c r="B24" s="115">
        <f t="shared" ref="B24:D24" si="8">B25+B26</f>
        <v>13.468269498500002</v>
      </c>
      <c r="C24" s="115">
        <f t="shared" si="8"/>
        <v>54.178432903274604</v>
      </c>
      <c r="D24" s="115">
        <f t="shared" si="8"/>
        <v>4.6769814415799003</v>
      </c>
      <c r="E24" s="115">
        <f>E25+E26</f>
        <v>29.593985505292132</v>
      </c>
      <c r="F24" s="115">
        <f>F25+F26</f>
        <v>14.869687069999999</v>
      </c>
      <c r="G24" s="116">
        <f t="shared" si="7"/>
        <v>116.78735641864662</v>
      </c>
      <c r="I24" s="101"/>
      <c r="J24" s="101"/>
      <c r="K24" s="101"/>
      <c r="L24" s="101"/>
      <c r="M24" s="101"/>
      <c r="N24" s="107"/>
      <c r="O24" s="108"/>
      <c r="P24" s="108"/>
      <c r="Q24" s="108"/>
      <c r="R24" s="108"/>
      <c r="S24" s="108"/>
      <c r="T24" s="95"/>
      <c r="U24" s="69"/>
      <c r="W24" s="94"/>
      <c r="X24" s="103"/>
      <c r="Y24" s="103"/>
      <c r="Z24" s="103"/>
      <c r="AA24" s="103"/>
      <c r="AB24" s="103"/>
    </row>
    <row r="25" spans="1:28" x14ac:dyDescent="0.25">
      <c r="A25" s="111" t="s">
        <v>26</v>
      </c>
      <c r="B25" s="31">
        <f>(result!P$162+result!P$163+result!P$164+result!P$165+result!P$166+result!P$167)/1000000</f>
        <v>13.468269498500002</v>
      </c>
      <c r="C25" s="31">
        <f>(result!P$173+result!P$174+result!P$175+result!P$176+result!P$177+result!P$178+result!P$179+result!P$180+result!P$181+result!P$182+result!P$171)/1000000</f>
        <v>48.140340946274605</v>
      </c>
      <c r="D25" s="31">
        <f>'final energy by uses AMS2'!J25/'final energy by uses AMS2'!J$27*(result!P$192+result!P$193+result!P$194)/1000000</f>
        <v>4.5492817101712326</v>
      </c>
      <c r="E25" s="31">
        <f>(result!P$197+result!P$198+result!P$199+result!P$200+result!P$201+result!P$202+result!P$203+result!P$204+result!P$205+result!P$206+result!P$207+result!P$208+result!P$216+result!P$218)/1000000</f>
        <v>28.975470543492133</v>
      </c>
      <c r="F25" s="31">
        <f>result!P$133/1000000</f>
        <v>14.869687069999999</v>
      </c>
      <c r="G25" s="54">
        <f t="shared" si="7"/>
        <v>110.00304976843798</v>
      </c>
      <c r="I25" s="101"/>
      <c r="J25" s="101"/>
      <c r="K25" s="101"/>
      <c r="L25" s="101"/>
      <c r="M25" s="101"/>
      <c r="N25" s="107"/>
      <c r="O25" s="108"/>
      <c r="P25" s="108"/>
      <c r="Q25" s="108"/>
      <c r="R25" s="108"/>
      <c r="S25" s="108"/>
      <c r="T25" s="95"/>
      <c r="U25" s="91"/>
      <c r="W25" s="90"/>
      <c r="X25" s="103"/>
      <c r="Y25" s="103"/>
      <c r="Z25" s="103"/>
      <c r="AA25" s="103"/>
      <c r="AB25" s="103"/>
    </row>
    <row r="26" spans="1:28" x14ac:dyDescent="0.25">
      <c r="A26" s="111" t="s">
        <v>27</v>
      </c>
      <c r="B26" s="31">
        <v>0</v>
      </c>
      <c r="C26" s="31">
        <f>(result!P$172)/1000000</f>
        <v>6.0380919570000007</v>
      </c>
      <c r="D26" s="31">
        <f>'final energy by uses AMS2'!J26/'final energy by uses AMS2'!J$27*(result!P$192+result!P$193+result!P$194)/1000000</f>
        <v>0.12769973140866797</v>
      </c>
      <c r="E26" s="31">
        <f>(result!P$196)/1000000</f>
        <v>0.6185149618000001</v>
      </c>
      <c r="F26" s="31">
        <v>0</v>
      </c>
      <c r="G26" s="54">
        <f t="shared" si="7"/>
        <v>6.7843066502086682</v>
      </c>
      <c r="I26" s="101"/>
      <c r="J26" s="101"/>
      <c r="K26" s="101"/>
      <c r="L26" s="101"/>
      <c r="M26" s="101"/>
      <c r="N26" s="107"/>
      <c r="O26" s="108"/>
      <c r="P26" s="108"/>
      <c r="Q26" s="108"/>
      <c r="R26" s="108"/>
      <c r="S26" s="108"/>
      <c r="T26" s="95"/>
      <c r="U26" s="91"/>
      <c r="W26" s="90"/>
      <c r="X26" s="103"/>
      <c r="Y26" s="103"/>
      <c r="Z26" s="103"/>
      <c r="AA26" s="103"/>
      <c r="AB26" s="103"/>
    </row>
    <row r="27" spans="1:28" x14ac:dyDescent="0.25">
      <c r="A27" s="117" t="s">
        <v>206</v>
      </c>
      <c r="B27" s="117">
        <f>SUM(B22:B24)+B19</f>
        <v>14.071711521800001</v>
      </c>
      <c r="C27" s="117">
        <f>SUM(C22:C24)+C19</f>
        <v>197.85003979149337</v>
      </c>
      <c r="D27" s="117">
        <f t="shared" ref="D27" si="9">SUM(D22:D24)+D19</f>
        <v>15.678619363999998</v>
      </c>
      <c r="E27" s="117">
        <f>SUM(E22:E24)+E19</f>
        <v>71.698764808062492</v>
      </c>
      <c r="F27" s="117">
        <f>SUM(F22:F24)+F19</f>
        <v>14.869687069999999</v>
      </c>
      <c r="G27" s="142">
        <f t="shared" si="7"/>
        <v>314.16882255535586</v>
      </c>
      <c r="I27" s="101"/>
      <c r="J27" s="101"/>
      <c r="K27" s="101"/>
      <c r="L27" s="101"/>
      <c r="M27" s="101"/>
      <c r="N27" s="107"/>
      <c r="O27" s="108"/>
      <c r="P27" s="108"/>
      <c r="Q27" s="108"/>
      <c r="R27" s="108"/>
      <c r="S27" s="108"/>
      <c r="T27" s="95"/>
      <c r="U27" s="98"/>
      <c r="W27" s="96"/>
      <c r="X27" s="103"/>
      <c r="Y27" s="103"/>
      <c r="Z27" s="103"/>
      <c r="AA27" s="103"/>
      <c r="AB27" s="103"/>
    </row>
    <row r="28" spans="1:28" x14ac:dyDescent="0.25">
      <c r="A28" s="130" t="s">
        <v>242</v>
      </c>
      <c r="B28" s="43">
        <f>(result!P$135+result!P$162+result!P$163+result!P$164+result!P$165+result!P$166+result!P$167+result!P$168+result!P$169)/1000000</f>
        <v>14.071711521800001</v>
      </c>
      <c r="C28" s="49">
        <f>(result!P$137+result!P$172+result!P$173+result!P$174+result!P$175+result!P$176+result!P$177+result!P$178+result!P$179+result!P$180+result!P$181+result!P$182+result!P$183+result!P$184+result!P$185+result!P$186+result!P$187+result!P$188+result!P$189+result!P$171)/1000000</f>
        <v>197.90271665617459</v>
      </c>
      <c r="D28" s="49">
        <f>(result!P$192+result!P$193+result!P$194)/1000000</f>
        <v>15.678619363999999</v>
      </c>
      <c r="E28" s="49">
        <f>(result!P$139+result!P$196+result!P$197+result!P$198+result!P$199+result!P$200+result!P$201+result!P$202+result!P$203+result!P$204+result!P$205+result!P$206+result!P$207+result!P$208+result!P$209+result!P$210+result!P$211+result!P$212+result!P$213+result!P$214+result!P$215+result!P$216+result!P$218)/1000000</f>
        <v>71.887413837471158</v>
      </c>
      <c r="F28" s="49">
        <f>result!P$133/1000000</f>
        <v>14.869687069999999</v>
      </c>
      <c r="G28" s="98">
        <f t="shared" si="7"/>
        <v>314.41014844944578</v>
      </c>
      <c r="I28" s="101"/>
      <c r="J28" s="101"/>
      <c r="K28" s="101"/>
      <c r="L28" s="101"/>
      <c r="M28" s="101"/>
      <c r="N28" s="97"/>
      <c r="O28" s="101"/>
      <c r="P28" s="101"/>
      <c r="Q28" s="101"/>
      <c r="R28" s="101"/>
      <c r="S28" s="101"/>
      <c r="T28" s="95"/>
      <c r="U28" s="97"/>
      <c r="V28" s="97"/>
      <c r="W28" s="97"/>
      <c r="X28" s="103"/>
      <c r="Y28" s="103"/>
      <c r="Z28" s="103"/>
      <c r="AA28" s="103"/>
      <c r="AB28" s="103"/>
    </row>
    <row r="29" spans="1:28" x14ac:dyDescent="0.25">
      <c r="B29" s="95"/>
      <c r="C29" s="95"/>
      <c r="D29" s="95"/>
      <c r="E29" s="95"/>
      <c r="F29" s="95"/>
      <c r="G29" s="131">
        <f>result!P$227/1000000</f>
        <v>314.4101478</v>
      </c>
      <c r="I29" s="101"/>
      <c r="J29" s="101"/>
      <c r="K29" s="101"/>
      <c r="L29" s="101"/>
      <c r="M29" s="101"/>
      <c r="N29" s="97"/>
      <c r="O29" s="101"/>
      <c r="P29" s="101"/>
      <c r="Q29" s="101"/>
      <c r="R29" s="101"/>
      <c r="S29" s="101"/>
      <c r="T29" s="95"/>
      <c r="U29" s="97"/>
      <c r="V29" s="97"/>
      <c r="W29" s="97"/>
      <c r="X29" s="103"/>
      <c r="Y29" s="103"/>
      <c r="Z29" s="103"/>
      <c r="AA29" s="103"/>
      <c r="AB29" s="103"/>
    </row>
    <row r="30" spans="1:28" x14ac:dyDescent="0.25">
      <c r="B30" s="102"/>
      <c r="C30" s="102"/>
      <c r="D30" s="102"/>
      <c r="E30" s="102"/>
      <c r="F30" s="95"/>
      <c r="G30" s="49"/>
      <c r="I30" s="101"/>
      <c r="J30" s="101"/>
      <c r="K30" s="101"/>
      <c r="L30" s="101"/>
      <c r="M30" s="101"/>
      <c r="N30" s="97"/>
      <c r="O30" s="101"/>
      <c r="P30" s="101"/>
      <c r="Q30" s="101"/>
      <c r="R30" s="101"/>
      <c r="S30" s="101"/>
      <c r="T30" s="95"/>
      <c r="U30" s="97"/>
      <c r="V30" s="97"/>
      <c r="W30" s="97"/>
      <c r="X30" s="103"/>
      <c r="Y30" s="103"/>
      <c r="Z30" s="103"/>
      <c r="AA30" s="103"/>
      <c r="AB30" s="103"/>
    </row>
    <row r="31" spans="1:28" ht="21" x14ac:dyDescent="0.35">
      <c r="A31" s="113">
        <v>2025</v>
      </c>
      <c r="B31" s="5" t="s">
        <v>43</v>
      </c>
      <c r="C31" s="5" t="s">
        <v>44</v>
      </c>
      <c r="D31" s="5" t="s">
        <v>45</v>
      </c>
      <c r="E31" s="5" t="s">
        <v>46</v>
      </c>
      <c r="F31" s="5" t="s">
        <v>205</v>
      </c>
      <c r="G31" s="222" t="s">
        <v>2</v>
      </c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7"/>
      <c r="W31" s="93"/>
      <c r="X31" s="93"/>
      <c r="Y31" s="93"/>
      <c r="Z31" s="93"/>
      <c r="AA31" s="93"/>
      <c r="AB31" s="103"/>
    </row>
    <row r="32" spans="1:28" x14ac:dyDescent="0.25">
      <c r="A32" s="114" t="s">
        <v>20</v>
      </c>
      <c r="B32" s="115">
        <f>B33+B34</f>
        <v>0</v>
      </c>
      <c r="C32" s="115">
        <f t="shared" ref="C32:F32" si="10">C33+C34</f>
        <v>103.1320850205114</v>
      </c>
      <c r="D32" s="115">
        <f t="shared" si="10"/>
        <v>0.44624341280216306</v>
      </c>
      <c r="E32" s="129">
        <f t="shared" si="10"/>
        <v>0.75083237173002293</v>
      </c>
      <c r="F32" s="115">
        <f t="shared" si="10"/>
        <v>0</v>
      </c>
      <c r="G32" s="116">
        <f>SUM(B32:F32)</f>
        <v>104.32916080504359</v>
      </c>
      <c r="I32" s="101"/>
      <c r="J32" s="101"/>
      <c r="K32" s="101"/>
      <c r="L32" s="101"/>
      <c r="M32" s="101"/>
      <c r="N32" s="107"/>
      <c r="O32" s="108"/>
      <c r="P32" s="108"/>
      <c r="Q32" s="108"/>
      <c r="R32" s="108"/>
      <c r="S32" s="108"/>
      <c r="T32" s="95"/>
      <c r="U32" s="69"/>
      <c r="V32" s="97"/>
      <c r="W32" s="94"/>
      <c r="X32" s="103"/>
      <c r="Y32" s="103"/>
      <c r="Z32" s="103"/>
      <c r="AA32" s="103"/>
      <c r="AB32" s="103"/>
    </row>
    <row r="33" spans="1:28" x14ac:dyDescent="0.25">
      <c r="A33" s="110" t="s">
        <v>21</v>
      </c>
      <c r="B33" s="31">
        <v>0</v>
      </c>
      <c r="C33" s="31">
        <f>'final energy by uses AMS2'!I33*3.2*result!U283</f>
        <v>60.158570731411402</v>
      </c>
      <c r="D33" s="31">
        <f>'final energy by uses AMS2'!J33/'final energy by uses AMS2'!J$40*(result!U$192+result!U$193+result!U$194)/1000000</f>
        <v>4.4089850743154205E-2</v>
      </c>
      <c r="E33" s="109">
        <f>'final energy by uses AMS2'!K33*2.394*result!U284</f>
        <v>1.0781001702307239E-4</v>
      </c>
      <c r="F33" s="31">
        <v>0</v>
      </c>
      <c r="G33" s="54">
        <f>SUM(B33:F33)</f>
        <v>60.202768392171578</v>
      </c>
      <c r="I33" s="101"/>
      <c r="J33" s="101"/>
      <c r="K33" s="101"/>
      <c r="L33" s="101"/>
      <c r="M33" s="101"/>
      <c r="N33" s="107"/>
      <c r="O33" s="108"/>
      <c r="P33" s="108"/>
      <c r="Q33" s="108"/>
      <c r="R33" s="108"/>
      <c r="S33" s="108"/>
      <c r="T33" s="95"/>
      <c r="U33" s="91"/>
      <c r="V33" s="97"/>
      <c r="W33" s="90"/>
      <c r="X33" s="103"/>
      <c r="Y33" s="103"/>
      <c r="Z33" s="103"/>
      <c r="AA33" s="103"/>
      <c r="AB33" s="103"/>
    </row>
    <row r="34" spans="1:28" x14ac:dyDescent="0.25">
      <c r="A34" s="111" t="s">
        <v>22</v>
      </c>
      <c r="B34" s="31">
        <v>0</v>
      </c>
      <c r="C34" s="31">
        <f>(result!U$183+result!U$184+result!U$185+result!U$186+result!U$187)/1000000</f>
        <v>42.973514289099988</v>
      </c>
      <c r="D34" s="31">
        <f>'final energy by uses AMS2'!J34/'final energy by uses AMS2'!J$40*(result!U$192+result!U$193+result!U$194)/1000000</f>
        <v>0.40215356205900887</v>
      </c>
      <c r="E34" s="109">
        <f>(result!U$209+result!U$210+result!U$211+result!U$212+result!U$213)/1000000</f>
        <v>0.75072456171299984</v>
      </c>
      <c r="F34" s="31">
        <v>0</v>
      </c>
      <c r="G34" s="54">
        <f>SUM(B34:F34)</f>
        <v>44.126392412871994</v>
      </c>
      <c r="I34" s="101"/>
      <c r="J34" s="101"/>
      <c r="K34" s="101"/>
      <c r="L34" s="101"/>
      <c r="M34" s="101"/>
      <c r="N34" s="107"/>
      <c r="O34" s="108"/>
      <c r="P34" s="108"/>
      <c r="Q34" s="108"/>
      <c r="R34" s="108"/>
      <c r="S34" s="108"/>
      <c r="T34" s="95"/>
      <c r="U34" s="91"/>
      <c r="V34" s="97"/>
      <c r="W34" s="90"/>
      <c r="X34" s="103"/>
      <c r="Y34" s="103"/>
      <c r="Z34" s="103"/>
      <c r="AA34" s="103"/>
      <c r="AB34" s="103"/>
    </row>
    <row r="35" spans="1:28" x14ac:dyDescent="0.25">
      <c r="A35" s="114" t="s">
        <v>23</v>
      </c>
      <c r="B35" s="115">
        <f>result!U$135/1000000</f>
        <v>0.46018315000000004</v>
      </c>
      <c r="C35" s="115">
        <f>'final energy by uses AMS2'!I35*3.2*result!U283</f>
        <v>9.8367218489286419</v>
      </c>
      <c r="D35" s="115">
        <f>'final energy by uses AMS2'!J35/'final energy by uses AMS2'!J$40*(result!U$192+result!U$193+result!U$194)/1000000</f>
        <v>3.4770922587228426</v>
      </c>
      <c r="E35" s="115">
        <f>'final energy by uses AMS2'!K35*2.394*result!U284</f>
        <v>19.818306587428175</v>
      </c>
      <c r="F35" s="115">
        <v>0</v>
      </c>
      <c r="G35" s="116">
        <f t="shared" ref="G35" si="11">SUM(B35:F35)</f>
        <v>33.592303845079662</v>
      </c>
      <c r="I35" s="101"/>
      <c r="J35" s="101"/>
      <c r="K35" s="101"/>
      <c r="L35" s="101"/>
      <c r="M35" s="101"/>
      <c r="N35" s="107"/>
      <c r="O35" s="108"/>
      <c r="P35" s="108"/>
      <c r="Q35" s="108"/>
      <c r="R35" s="108"/>
      <c r="S35" s="108"/>
      <c r="T35" s="95"/>
      <c r="U35" s="69"/>
      <c r="V35" s="97"/>
      <c r="W35" s="94"/>
      <c r="X35" s="103"/>
      <c r="Y35" s="103"/>
      <c r="Z35" s="103"/>
      <c r="AA35" s="103"/>
      <c r="AB35" s="103"/>
    </row>
    <row r="36" spans="1:28" x14ac:dyDescent="0.25">
      <c r="A36" s="114" t="s">
        <v>24</v>
      </c>
      <c r="B36" s="115">
        <f>(result!U$168+result!U$169)/1000000</f>
        <v>0</v>
      </c>
      <c r="C36" s="115">
        <f>(result!U$188+result!U$189)/1000000</f>
        <v>4.2988916735</v>
      </c>
      <c r="D36" s="115">
        <f>'final energy by uses AMS2'!J36/'final energy by uses AMS2'!J$40*(result!U$192+result!U$193+result!U$194)/1000000</f>
        <v>3.1006873307637624</v>
      </c>
      <c r="E36" s="115">
        <f>(result!U$214+result!U$215)/1000000</f>
        <v>14.206565829000001</v>
      </c>
      <c r="F36" s="115">
        <v>0</v>
      </c>
      <c r="G36" s="116">
        <f t="shared" ref="G36:G41" si="12">SUM(B36:F36)</f>
        <v>21.606144833263762</v>
      </c>
      <c r="I36" s="101"/>
      <c r="J36" s="101"/>
      <c r="K36" s="101"/>
      <c r="L36" s="101"/>
      <c r="M36" s="101"/>
      <c r="N36" s="107"/>
      <c r="O36" s="108"/>
      <c r="P36" s="108"/>
      <c r="Q36" s="108"/>
      <c r="R36" s="108"/>
      <c r="S36" s="108"/>
      <c r="T36" s="95"/>
      <c r="U36" s="69"/>
      <c r="V36" s="97"/>
      <c r="W36" s="94"/>
      <c r="X36" s="103"/>
      <c r="Y36" s="103"/>
      <c r="Z36" s="103"/>
      <c r="AA36" s="103"/>
      <c r="AB36" s="103"/>
    </row>
    <row r="37" spans="1:28" x14ac:dyDescent="0.25">
      <c r="A37" s="114" t="s">
        <v>25</v>
      </c>
      <c r="B37" s="115">
        <f t="shared" ref="B37:D37" si="13">B38+B39</f>
        <v>12.1314466792</v>
      </c>
      <c r="C37" s="115">
        <f t="shared" si="13"/>
        <v>44.834134766941077</v>
      </c>
      <c r="D37" s="115">
        <f t="shared" si="13"/>
        <v>2.8942727807112325</v>
      </c>
      <c r="E37" s="115">
        <f>E38+E39</f>
        <v>26.212080052643017</v>
      </c>
      <c r="F37" s="115">
        <f>F38+F39</f>
        <v>16.02023535</v>
      </c>
      <c r="G37" s="116">
        <f t="shared" si="12"/>
        <v>102.09216962949532</v>
      </c>
      <c r="I37" s="101"/>
      <c r="J37" s="101"/>
      <c r="K37" s="101"/>
      <c r="L37" s="101"/>
      <c r="M37" s="101"/>
      <c r="N37" s="107"/>
      <c r="O37" s="108"/>
      <c r="P37" s="108"/>
      <c r="Q37" s="108"/>
      <c r="R37" s="108"/>
      <c r="S37" s="108"/>
      <c r="T37" s="95"/>
      <c r="U37" s="69"/>
      <c r="V37" s="97"/>
      <c r="W37" s="94"/>
      <c r="X37" s="103"/>
      <c r="Y37" s="103"/>
      <c r="Z37" s="103"/>
      <c r="AA37" s="103"/>
      <c r="AB37" s="103"/>
    </row>
    <row r="38" spans="1:28" x14ac:dyDescent="0.25">
      <c r="A38" s="111" t="s">
        <v>26</v>
      </c>
      <c r="B38" s="31">
        <f>(result!U$162+result!U$163+result!U$164+result!U$165+result!U$166+result!U$167)/1000000</f>
        <v>12.1314466792</v>
      </c>
      <c r="C38" s="31">
        <f>(result!U$173+result!U$174+result!U$175+result!U$176+result!U$177+result!U$178+result!U$179+result!U$180+result!U$181+result!U$182+result!U$171)/1000000</f>
        <v>39.353175177941075</v>
      </c>
      <c r="D38" s="31">
        <f>'final energy by uses AMS2'!J38/'final energy by uses AMS2'!J$40*(result!U$192+result!U$193+result!U$194)/1000000</f>
        <v>2.8121225628007731</v>
      </c>
      <c r="E38" s="31">
        <f>(result!U$197+result!U$198+result!U$199+result!U$200+result!U$201+result!U$202+result!U$203+result!U$204+result!U$205+result!U$206+result!U$207+result!U$208+result!U$216+result!U$218)/1000000</f>
        <v>25.718562458543019</v>
      </c>
      <c r="F38" s="31">
        <f>result!U$133/1000000</f>
        <v>16.02023535</v>
      </c>
      <c r="G38" s="54">
        <f t="shared" si="12"/>
        <v>96.035542228484871</v>
      </c>
      <c r="I38" s="101"/>
      <c r="J38" s="101"/>
      <c r="K38" s="101"/>
      <c r="L38" s="101"/>
      <c r="M38" s="101"/>
      <c r="N38" s="107"/>
      <c r="O38" s="108"/>
      <c r="P38" s="108"/>
      <c r="Q38" s="108"/>
      <c r="R38" s="108"/>
      <c r="S38" s="108"/>
      <c r="T38" s="95"/>
      <c r="U38" s="91"/>
      <c r="V38" s="97"/>
      <c r="W38" s="90"/>
      <c r="X38" s="103"/>
      <c r="Y38" s="103"/>
      <c r="Z38" s="103"/>
      <c r="AA38" s="103"/>
      <c r="AB38" s="103"/>
    </row>
    <row r="39" spans="1:28" x14ac:dyDescent="0.25">
      <c r="A39" s="111" t="s">
        <v>27</v>
      </c>
      <c r="B39" s="31">
        <v>0</v>
      </c>
      <c r="C39" s="31">
        <f>(result!U$172)/1000000</f>
        <v>5.4809595889999994</v>
      </c>
      <c r="D39" s="31">
        <f>'final energy by uses AMS2'!J39/'final energy by uses AMS2'!J$40*(result!U$192+result!U$193+result!U$194)/1000000</f>
        <v>8.2150217910459303E-2</v>
      </c>
      <c r="E39" s="31">
        <f>(result!U$196)/1000000</f>
        <v>0.49351759410000001</v>
      </c>
      <c r="F39" s="31">
        <v>0</v>
      </c>
      <c r="G39" s="54">
        <f t="shared" si="12"/>
        <v>6.0566274010104584</v>
      </c>
      <c r="I39" s="101"/>
      <c r="J39" s="101"/>
      <c r="K39" s="101"/>
      <c r="L39" s="101"/>
      <c r="M39" s="101"/>
      <c r="N39" s="107"/>
      <c r="O39" s="108"/>
      <c r="P39" s="108"/>
      <c r="Q39" s="108"/>
      <c r="R39" s="108"/>
      <c r="S39" s="108"/>
      <c r="T39" s="95"/>
      <c r="U39" s="91"/>
      <c r="V39" s="97"/>
      <c r="W39" s="90"/>
      <c r="X39" s="103"/>
      <c r="Y39" s="103"/>
      <c r="Z39" s="103"/>
      <c r="AA39" s="103"/>
      <c r="AB39" s="103"/>
    </row>
    <row r="40" spans="1:28" x14ac:dyDescent="0.25">
      <c r="A40" s="117" t="s">
        <v>206</v>
      </c>
      <c r="B40" s="117">
        <f>SUM(B35:B37)+B32</f>
        <v>12.5916298292</v>
      </c>
      <c r="C40" s="117">
        <f>SUM(C35:C37)+C32</f>
        <v>162.1018333098811</v>
      </c>
      <c r="D40" s="117">
        <f t="shared" ref="D40" si="14">SUM(D35:D37)+D32</f>
        <v>9.9182957829999996</v>
      </c>
      <c r="E40" s="117">
        <f>SUM(E35:E37)+E32</f>
        <v>60.987784840801211</v>
      </c>
      <c r="F40" s="117">
        <f>SUM(F35:F37)+F32</f>
        <v>16.02023535</v>
      </c>
      <c r="G40" s="142">
        <f t="shared" si="12"/>
        <v>261.61977911288233</v>
      </c>
      <c r="I40" s="101"/>
      <c r="J40" s="101"/>
      <c r="K40" s="101"/>
      <c r="L40" s="101"/>
      <c r="M40" s="101"/>
      <c r="N40" s="107"/>
      <c r="O40" s="108"/>
      <c r="P40" s="108"/>
      <c r="Q40" s="108"/>
      <c r="R40" s="108"/>
      <c r="S40" s="108"/>
      <c r="T40" s="95"/>
      <c r="U40" s="98"/>
      <c r="V40" s="97"/>
      <c r="W40" s="96"/>
      <c r="X40" s="103"/>
      <c r="Y40" s="103"/>
      <c r="Z40" s="103"/>
      <c r="AA40" s="103"/>
      <c r="AB40" s="103"/>
    </row>
    <row r="41" spans="1:28" x14ac:dyDescent="0.25">
      <c r="A41" s="130" t="s">
        <v>242</v>
      </c>
      <c r="B41" s="43">
        <f>(result!U$135+result!U$162+result!U$163+result!U$164+result!U$165+result!U$166+result!U$167+result!U$168+result!U$169)/1000000</f>
        <v>12.5916298292</v>
      </c>
      <c r="C41" s="49">
        <f>(result!U$137+result!U$172+result!U$173+result!U$174+result!U$175+result!U$176+result!U$177+result!U$178+result!U$179+result!U$180+result!U$181+result!U$182+result!U$183+result!U$184+result!U$185+result!U$186+result!U$187+result!U$188+result!U$189+result!U$171)/1000000</f>
        <v>162.14413158954108</v>
      </c>
      <c r="D41" s="49">
        <f>(result!U$192+result!U$193+result!U$194)/1000000</f>
        <v>9.9182957829999996</v>
      </c>
      <c r="E41" s="49">
        <f>(result!U$139+result!U$196+result!U$197+result!U$198+result!U$199+result!U$200+result!U$201+result!U$202+result!U$203+result!U$204+result!U$205+result!U$206+result!U$207+result!U$208+result!U$209+result!U$210+result!U$211+result!U$212+result!U$213+result!U$214+result!U$215+result!U$216+result!U$218)/1000000</f>
        <v>61.127689873356012</v>
      </c>
      <c r="F41" s="49">
        <f>result!U$133/1000000</f>
        <v>16.02023535</v>
      </c>
      <c r="G41" s="98">
        <f t="shared" si="12"/>
        <v>261.80198242509709</v>
      </c>
      <c r="I41" s="101"/>
      <c r="J41" s="101"/>
      <c r="K41" s="101"/>
      <c r="L41" s="101"/>
      <c r="M41" s="95"/>
      <c r="N41" s="97"/>
      <c r="O41" s="101"/>
      <c r="P41" s="101"/>
      <c r="Q41" s="101"/>
      <c r="R41" s="101"/>
      <c r="S41" s="95"/>
      <c r="T41" s="95"/>
      <c r="U41" s="97"/>
      <c r="V41" s="97"/>
      <c r="W41" s="97"/>
      <c r="X41" s="103"/>
      <c r="Y41" s="103"/>
      <c r="Z41" s="103"/>
      <c r="AA41" s="103"/>
      <c r="AB41" s="103"/>
    </row>
    <row r="42" spans="1:28" x14ac:dyDescent="0.25">
      <c r="B42" s="95"/>
      <c r="C42" s="95"/>
      <c r="D42" s="95"/>
      <c r="E42" s="95"/>
      <c r="F42" s="95"/>
      <c r="G42" s="131">
        <f>result!U$227/1000000</f>
        <v>261.80198189999999</v>
      </c>
      <c r="I42" s="101"/>
      <c r="J42" s="101"/>
      <c r="K42" s="101"/>
      <c r="L42" s="101"/>
      <c r="M42" s="95"/>
      <c r="N42" s="97"/>
      <c r="O42" s="101"/>
      <c r="P42" s="101"/>
      <c r="Q42" s="101"/>
      <c r="R42" s="101"/>
      <c r="S42" s="95"/>
      <c r="T42" s="95"/>
      <c r="U42" s="97"/>
      <c r="V42" s="97"/>
      <c r="W42" s="97"/>
      <c r="X42" s="103"/>
      <c r="Y42" s="103"/>
      <c r="Z42" s="103"/>
      <c r="AA42" s="103"/>
      <c r="AB42" s="103"/>
    </row>
    <row r="43" spans="1:28" x14ac:dyDescent="0.25">
      <c r="B43" s="95"/>
      <c r="C43" s="95"/>
      <c r="D43" s="95"/>
      <c r="E43" s="95"/>
      <c r="F43" s="95"/>
      <c r="G43" s="49"/>
      <c r="I43" s="101"/>
      <c r="J43" s="101"/>
      <c r="K43" s="101"/>
      <c r="L43" s="101"/>
      <c r="M43" s="95"/>
      <c r="N43" s="97"/>
      <c r="O43" s="101"/>
      <c r="P43" s="101"/>
      <c r="Q43" s="101"/>
      <c r="R43" s="101"/>
      <c r="S43" s="95"/>
      <c r="T43" s="95"/>
      <c r="U43" s="97"/>
      <c r="V43" s="97"/>
      <c r="W43" s="98"/>
      <c r="X43" s="103"/>
      <c r="Y43" s="103"/>
      <c r="Z43" s="103"/>
      <c r="AA43" s="103"/>
      <c r="AB43" s="103"/>
    </row>
    <row r="44" spans="1:28" x14ac:dyDescent="0.25">
      <c r="A44" s="44"/>
      <c r="B44" s="95"/>
      <c r="C44" s="95"/>
      <c r="D44" s="95"/>
      <c r="E44" s="95"/>
      <c r="F44" s="95"/>
      <c r="G44" s="50"/>
      <c r="I44" s="101"/>
      <c r="J44" s="101"/>
      <c r="K44" s="101"/>
      <c r="L44" s="101"/>
      <c r="M44" s="95"/>
      <c r="N44" s="100"/>
      <c r="O44" s="101"/>
      <c r="P44" s="101"/>
      <c r="Q44" s="101"/>
      <c r="R44" s="101"/>
      <c r="S44" s="95"/>
      <c r="T44" s="95"/>
      <c r="U44" s="100"/>
      <c r="V44" s="100"/>
      <c r="W44" s="99"/>
      <c r="X44" s="103"/>
      <c r="Y44" s="103"/>
      <c r="Z44" s="103"/>
      <c r="AA44" s="103"/>
      <c r="AB44" s="103"/>
    </row>
    <row r="45" spans="1:28" x14ac:dyDescent="0.25">
      <c r="B45" s="102"/>
      <c r="C45" s="102"/>
      <c r="D45" s="102"/>
      <c r="E45" s="102"/>
      <c r="F45" s="95"/>
      <c r="G45" s="49"/>
      <c r="I45" s="101"/>
      <c r="J45" s="101"/>
      <c r="K45" s="101"/>
      <c r="L45" s="101"/>
      <c r="M45" s="95"/>
      <c r="O45" s="101"/>
      <c r="P45" s="101"/>
      <c r="Q45" s="101"/>
      <c r="R45" s="101"/>
      <c r="S45" s="95"/>
      <c r="T45" s="95"/>
      <c r="X45" s="103"/>
      <c r="Y45" s="103"/>
      <c r="Z45" s="103"/>
      <c r="AA45" s="103"/>
      <c r="AB45" s="103"/>
    </row>
    <row r="46" spans="1:28" ht="21" x14ac:dyDescent="0.35">
      <c r="A46" s="113">
        <v>2030</v>
      </c>
      <c r="B46" s="5" t="s">
        <v>43</v>
      </c>
      <c r="C46" s="5" t="s">
        <v>44</v>
      </c>
      <c r="D46" s="5" t="s">
        <v>45</v>
      </c>
      <c r="E46" s="5" t="s">
        <v>46</v>
      </c>
      <c r="F46" s="5" t="s">
        <v>205</v>
      </c>
      <c r="G46" s="222" t="s">
        <v>2</v>
      </c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W46" s="93"/>
      <c r="X46" s="93"/>
      <c r="Y46" s="93"/>
      <c r="Z46" s="93"/>
      <c r="AA46" s="93"/>
      <c r="AB46" s="103"/>
    </row>
    <row r="47" spans="1:28" x14ac:dyDescent="0.25">
      <c r="A47" s="114" t="s">
        <v>20</v>
      </c>
      <c r="B47" s="115">
        <f>B48+B49</f>
        <v>0</v>
      </c>
      <c r="C47" s="115">
        <f t="shared" ref="C47:F47" si="15">C48+C49</f>
        <v>89.124957794265228</v>
      </c>
      <c r="D47" s="115">
        <f t="shared" si="15"/>
        <v>0.51556168182693707</v>
      </c>
      <c r="E47" s="129">
        <f t="shared" si="15"/>
        <v>0.80103287187389405</v>
      </c>
      <c r="F47" s="115">
        <f t="shared" si="15"/>
        <v>0</v>
      </c>
      <c r="G47" s="116">
        <f>SUM(B47:F47)</f>
        <v>90.441552347966066</v>
      </c>
      <c r="I47" s="101"/>
      <c r="J47" s="101"/>
      <c r="K47" s="101"/>
      <c r="L47" s="101"/>
      <c r="M47" s="101"/>
      <c r="N47" s="107"/>
      <c r="O47" s="108"/>
      <c r="P47" s="108"/>
      <c r="Q47" s="108"/>
      <c r="R47" s="108"/>
      <c r="S47" s="108"/>
      <c r="T47" s="95"/>
      <c r="U47" s="69"/>
      <c r="W47" s="94"/>
      <c r="X47" s="103"/>
      <c r="Y47" s="103"/>
      <c r="Z47" s="103"/>
      <c r="AA47" s="103"/>
      <c r="AB47" s="103"/>
    </row>
    <row r="48" spans="1:28" x14ac:dyDescent="0.25">
      <c r="A48" s="110" t="s">
        <v>21</v>
      </c>
      <c r="B48" s="31">
        <v>0</v>
      </c>
      <c r="C48" s="31">
        <f>'final energy by uses AMS2'!I48*3.2*result!Z283</f>
        <v>50.219360082265233</v>
      </c>
      <c r="D48" s="31">
        <f>'final energy by uses AMS2'!J48/'final energy by uses AMS2'!J$55*(result!Z$192+result!Z$193+result!Z$194)/1000000</f>
        <v>0.11852786989272002</v>
      </c>
      <c r="E48" s="109">
        <f>'final energy by uses AMS2'!K48*2.394*result!Z284</f>
        <v>1.1672784589417009E-4</v>
      </c>
      <c r="F48" s="31">
        <v>0</v>
      </c>
      <c r="G48" s="54">
        <f>SUM(B48:F48)</f>
        <v>50.338004680003849</v>
      </c>
      <c r="I48" s="101"/>
      <c r="J48" s="101"/>
      <c r="K48" s="101"/>
      <c r="L48" s="101"/>
      <c r="M48" s="101"/>
      <c r="N48" s="107"/>
      <c r="O48" s="108"/>
      <c r="P48" s="108"/>
      <c r="Q48" s="108"/>
      <c r="R48" s="108"/>
      <c r="S48" s="108"/>
      <c r="T48" s="95"/>
      <c r="U48" s="91"/>
      <c r="W48" s="90"/>
      <c r="X48" s="103"/>
      <c r="Y48" s="103"/>
      <c r="Z48" s="103"/>
      <c r="AA48" s="103"/>
      <c r="AB48" s="103"/>
    </row>
    <row r="49" spans="1:28" x14ac:dyDescent="0.25">
      <c r="A49" s="111" t="s">
        <v>22</v>
      </c>
      <c r="B49" s="31">
        <v>0</v>
      </c>
      <c r="C49" s="31">
        <f>(result!Z$183+result!Z$184+result!Z$185+result!Z$186+result!Z$187)/1000000</f>
        <v>38.905597711999995</v>
      </c>
      <c r="D49" s="31">
        <f>'final energy by uses AMS2'!J49/'final energy by uses AMS2'!J$55*(result!Z$192+result!Z$193+result!Z$194)/1000000</f>
        <v>0.39703381193421705</v>
      </c>
      <c r="E49" s="109">
        <f>(result!Z$209+result!Z$210+result!Z$211+result!Z$212+result!Z$213)/1000000</f>
        <v>0.80091614402799993</v>
      </c>
      <c r="F49" s="31">
        <v>0</v>
      </c>
      <c r="G49" s="54">
        <f>SUM(B49:F49)</f>
        <v>40.103547667962211</v>
      </c>
      <c r="I49" s="101"/>
      <c r="J49" s="101"/>
      <c r="K49" s="101"/>
      <c r="L49" s="101"/>
      <c r="M49" s="101"/>
      <c r="N49" s="107"/>
      <c r="O49" s="108"/>
      <c r="P49" s="108"/>
      <c r="Q49" s="108"/>
      <c r="R49" s="108"/>
      <c r="S49" s="108"/>
      <c r="T49" s="95"/>
      <c r="U49" s="91"/>
      <c r="W49" s="90"/>
      <c r="X49" s="103"/>
      <c r="Y49" s="103"/>
      <c r="Z49" s="103"/>
      <c r="AA49" s="103"/>
      <c r="AB49" s="103"/>
    </row>
    <row r="50" spans="1:28" x14ac:dyDescent="0.25">
      <c r="A50" s="114" t="s">
        <v>23</v>
      </c>
      <c r="B50" s="115">
        <f>result!Z$135/1000000</f>
        <v>0.33675362289999999</v>
      </c>
      <c r="C50" s="115">
        <f>'final energy by uses AMS2'!I50*3.2*result!Z283</f>
        <v>6.2768610716827871</v>
      </c>
      <c r="D50" s="115">
        <f>'final energy by uses AMS2'!J50/'final energy by uses AMS2'!J$55*(result!Z$192+result!Z$193+result!Z$194)/1000000</f>
        <v>2.8358984660302236</v>
      </c>
      <c r="E50" s="115">
        <f>'final energy by uses AMS2'!K50*2.394*result!Z284</f>
        <v>18.210655774529894</v>
      </c>
      <c r="F50" s="115">
        <v>0</v>
      </c>
      <c r="G50" s="116">
        <f t="shared" ref="G50" si="16">SUM(B50:F50)</f>
        <v>27.660168935142906</v>
      </c>
      <c r="I50" s="101"/>
      <c r="J50" s="101"/>
      <c r="K50" s="101"/>
      <c r="L50" s="101"/>
      <c r="M50" s="101"/>
      <c r="N50" s="107"/>
      <c r="O50" s="108"/>
      <c r="P50" s="108"/>
      <c r="Q50" s="108"/>
      <c r="R50" s="108"/>
      <c r="S50" s="108"/>
      <c r="T50" s="95"/>
      <c r="U50" s="69"/>
      <c r="W50" s="94"/>
      <c r="X50" s="103"/>
      <c r="Y50" s="103"/>
      <c r="Z50" s="103"/>
      <c r="AA50" s="103"/>
      <c r="AB50" s="103"/>
    </row>
    <row r="51" spans="1:28" x14ac:dyDescent="0.25">
      <c r="A51" s="114" t="s">
        <v>24</v>
      </c>
      <c r="B51" s="115">
        <f>(result!Z$168+result!Z$169)/1000000</f>
        <v>0</v>
      </c>
      <c r="C51" s="115">
        <f>(result!Z$188+result!Z$189)/1000000</f>
        <v>3.2239275407000001</v>
      </c>
      <c r="D51" s="115">
        <f>'final energy by uses AMS2'!J51/'final energy by uses AMS2'!J$55*(result!Z$192+result!Z$193+result!Z$194)/1000000</f>
        <v>2.7460132522253389</v>
      </c>
      <c r="E51" s="115">
        <f>(result!Z$214+result!Z$215)/1000000</f>
        <v>10.422484762</v>
      </c>
      <c r="F51" s="115">
        <v>0</v>
      </c>
      <c r="G51" s="116">
        <f t="shared" ref="G51:G56" si="17">SUM(B51:F51)</f>
        <v>16.392425554925339</v>
      </c>
      <c r="I51" s="101"/>
      <c r="J51" s="101"/>
      <c r="K51" s="101"/>
      <c r="L51" s="101"/>
      <c r="M51" s="101"/>
      <c r="N51" s="107"/>
      <c r="O51" s="108"/>
      <c r="P51" s="108"/>
      <c r="Q51" s="108"/>
      <c r="R51" s="108"/>
      <c r="S51" s="108"/>
      <c r="T51" s="95"/>
      <c r="U51" s="69"/>
      <c r="W51" s="94"/>
      <c r="X51" s="103"/>
      <c r="Y51" s="103"/>
      <c r="Z51" s="103"/>
      <c r="AA51" s="103"/>
      <c r="AB51" s="103"/>
    </row>
    <row r="52" spans="1:28" x14ac:dyDescent="0.25">
      <c r="A52" s="114" t="s">
        <v>25</v>
      </c>
      <c r="B52" s="115">
        <f t="shared" ref="B52:D52" si="18">B53+B54</f>
        <v>10.760873739800001</v>
      </c>
      <c r="C52" s="115">
        <f t="shared" si="18"/>
        <v>37.508919144838487</v>
      </c>
      <c r="D52" s="115">
        <f t="shared" si="18"/>
        <v>2.430250502917501</v>
      </c>
      <c r="E52" s="115">
        <f>E53+E54</f>
        <v>21.858956582674342</v>
      </c>
      <c r="F52" s="115">
        <f>F53+F54</f>
        <v>17.11790216</v>
      </c>
      <c r="G52" s="116">
        <f t="shared" si="17"/>
        <v>89.676902130230332</v>
      </c>
      <c r="I52" s="101"/>
      <c r="J52" s="101"/>
      <c r="K52" s="101"/>
      <c r="L52" s="101"/>
      <c r="M52" s="101"/>
      <c r="N52" s="107"/>
      <c r="O52" s="108"/>
      <c r="P52" s="108"/>
      <c r="Q52" s="108"/>
      <c r="R52" s="108"/>
      <c r="S52" s="108"/>
      <c r="T52" s="95"/>
      <c r="U52" s="69"/>
      <c r="W52" s="94"/>
      <c r="X52" s="103"/>
      <c r="Y52" s="103"/>
      <c r="Z52" s="103"/>
      <c r="AA52" s="103"/>
      <c r="AB52" s="103"/>
    </row>
    <row r="53" spans="1:28" x14ac:dyDescent="0.25">
      <c r="A53" s="111" t="s">
        <v>26</v>
      </c>
      <c r="B53" s="31">
        <f>(result!Z$162+result!Z$163+result!Z$164+result!Z$165+result!Z$166+result!Z$167)/1000000</f>
        <v>10.760873739800001</v>
      </c>
      <c r="C53" s="31">
        <f>(result!Z$173+result!Z$174+result!Z$175+result!Z$176+result!Z$177+result!Z$178+result!Z$179+result!Z$180+result!Z$181+result!Z$182+result!Z$171)/1000000</f>
        <v>32.336195311838487</v>
      </c>
      <c r="D53" s="31">
        <f>'final energy by uses AMS2'!J53/'final energy by uses AMS2'!J$55*(result!Z$192+result!Z$193+result!Z$194)/1000000</f>
        <v>2.3506121600909817</v>
      </c>
      <c r="E53" s="31">
        <f>(result!Z$197+result!Z$198+result!Z$199+result!Z$200+result!Z$201+result!Z$202+result!Z$203+result!Z$204+result!Z$205+result!Z$206+result!Z$207+result!Z$208+result!Z$216+result!Z$218)/1000000</f>
        <v>21.454127202674343</v>
      </c>
      <c r="F53" s="31">
        <f>result!Z$133/1000000</f>
        <v>17.11790216</v>
      </c>
      <c r="G53" s="54">
        <f t="shared" si="17"/>
        <v>84.019710574403803</v>
      </c>
      <c r="I53" s="101"/>
      <c r="J53" s="101"/>
      <c r="K53" s="101"/>
      <c r="L53" s="101"/>
      <c r="M53" s="101"/>
      <c r="N53" s="107"/>
      <c r="O53" s="108"/>
      <c r="P53" s="108"/>
      <c r="Q53" s="108"/>
      <c r="R53" s="108"/>
      <c r="S53" s="108"/>
      <c r="T53" s="95"/>
      <c r="U53" s="91"/>
      <c r="W53" s="90"/>
      <c r="X53" s="103"/>
      <c r="Y53" s="103"/>
      <c r="Z53" s="103"/>
      <c r="AA53" s="103"/>
      <c r="AB53" s="103"/>
    </row>
    <row r="54" spans="1:28" x14ac:dyDescent="0.25">
      <c r="A54" s="111" t="s">
        <v>27</v>
      </c>
      <c r="B54" s="31">
        <v>0</v>
      </c>
      <c r="C54" s="31">
        <f>(result!Z$172)/1000000</f>
        <v>5.172723833</v>
      </c>
      <c r="D54" s="31">
        <f>'final energy by uses AMS2'!J54/'final energy by uses AMS2'!J$55*(result!Z$192+result!Z$193+result!Z$194)/1000000</f>
        <v>7.9638342826519298E-2</v>
      </c>
      <c r="E54" s="31">
        <f>(result!Z$196)/1000000</f>
        <v>0.40482938000000002</v>
      </c>
      <c r="F54" s="31">
        <v>0</v>
      </c>
      <c r="G54" s="54">
        <f t="shared" si="17"/>
        <v>5.6571915558265191</v>
      </c>
      <c r="I54" s="101"/>
      <c r="J54" s="101"/>
      <c r="K54" s="101"/>
      <c r="L54" s="101"/>
      <c r="M54" s="101"/>
      <c r="N54" s="107"/>
      <c r="O54" s="108"/>
      <c r="P54" s="108"/>
      <c r="Q54" s="108"/>
      <c r="R54" s="108"/>
      <c r="S54" s="108"/>
      <c r="T54" s="95"/>
      <c r="U54" s="91"/>
      <c r="W54" s="90"/>
      <c r="X54" s="103"/>
      <c r="Y54" s="103"/>
      <c r="Z54" s="103"/>
      <c r="AA54" s="103"/>
      <c r="AB54" s="103"/>
    </row>
    <row r="55" spans="1:28" x14ac:dyDescent="0.25">
      <c r="A55" s="117" t="s">
        <v>206</v>
      </c>
      <c r="B55" s="117">
        <f>SUM(B50:B52)+B47</f>
        <v>11.097627362700001</v>
      </c>
      <c r="C55" s="117">
        <f>SUM(C50:C52)+C47</f>
        <v>136.13466555148651</v>
      </c>
      <c r="D55" s="117">
        <f t="shared" ref="D55" si="19">SUM(D50:D52)+D47</f>
        <v>8.5277239030000018</v>
      </c>
      <c r="E55" s="117">
        <f>SUM(E50:E52)+E47</f>
        <v>51.293129991078125</v>
      </c>
      <c r="F55" s="117">
        <f>SUM(F50:F52)+F47</f>
        <v>17.11790216</v>
      </c>
      <c r="G55" s="142">
        <f t="shared" si="17"/>
        <v>224.17104896826464</v>
      </c>
      <c r="I55" s="101">
        <f>G55/393-1</f>
        <v>-0.42959020618762178</v>
      </c>
      <c r="J55" s="101"/>
      <c r="K55" s="101"/>
      <c r="L55" s="101"/>
      <c r="M55" s="101"/>
      <c r="N55" s="107"/>
      <c r="O55" s="108"/>
      <c r="P55" s="108"/>
      <c r="Q55" s="108"/>
      <c r="R55" s="108"/>
      <c r="S55" s="108"/>
      <c r="T55" s="95"/>
      <c r="U55" s="98"/>
      <c r="W55" s="96"/>
      <c r="X55" s="103"/>
      <c r="Y55" s="103"/>
      <c r="Z55" s="103"/>
      <c r="AA55" s="103"/>
      <c r="AB55" s="103"/>
    </row>
    <row r="56" spans="1:28" x14ac:dyDescent="0.25">
      <c r="A56" s="130" t="s">
        <v>242</v>
      </c>
      <c r="B56" s="43">
        <f>(result!Z$135+result!Z$162+result!Z$163+result!Z$164+result!Z$165+result!Z$166+result!Z$167+result!Z$168+result!Z$169)/1000000</f>
        <v>11.097627362700001</v>
      </c>
      <c r="C56" s="49">
        <f>(result!Z$137+result!Z$172+result!Z$173+result!Z$174+result!Z$175+result!Z$176+result!Z$177+result!Z$178+result!Z$179+result!Z$180+result!Z$181+result!Z$182+result!Z$183+result!Z$184+result!Z$185+result!Z$186+result!Z$187+result!Z$188+result!Z$189+result!Z$171)/1000000</f>
        <v>136.1688063175385</v>
      </c>
      <c r="D56" s="49">
        <f>(result!Z$192+result!Z$193+result!Z$194)/1000000</f>
        <v>8.527723903</v>
      </c>
      <c r="E56" s="49">
        <f>(result!Z$139+result!Z$196+result!Z$197+result!Z$198+result!Z$199+result!Z$200+result!Z$201+result!Z$202+result!Z$203+result!Z$204+result!Z$205+result!Z$206+result!Z$207+result!Z$208+result!Z$209+result!Z$210+result!Z$211+result!Z$212+result!Z$213+result!Z$214+result!Z$215+result!Z$216+result!Z$218)/1000000</f>
        <v>51.42168611870234</v>
      </c>
      <c r="F56" s="49">
        <f>result!Z$133/1000000</f>
        <v>17.11790216</v>
      </c>
      <c r="G56" s="98">
        <f t="shared" si="17"/>
        <v>224.33374586194086</v>
      </c>
      <c r="I56" s="101"/>
      <c r="J56" s="101"/>
      <c r="K56" s="101"/>
      <c r="L56" s="101"/>
      <c r="M56" s="95"/>
      <c r="O56" s="101"/>
      <c r="P56" s="101"/>
      <c r="Q56" s="101"/>
      <c r="R56" s="101"/>
      <c r="S56" s="95"/>
      <c r="T56" s="95"/>
      <c r="X56" s="103"/>
      <c r="Y56" s="103"/>
      <c r="Z56" s="103"/>
      <c r="AA56" s="103"/>
      <c r="AB56" s="103"/>
    </row>
    <row r="57" spans="1:28" x14ac:dyDescent="0.25">
      <c r="B57" s="95"/>
      <c r="C57" s="95"/>
      <c r="D57" s="95"/>
      <c r="E57" s="95"/>
      <c r="F57" s="95"/>
      <c r="G57" s="131">
        <f>result!Z$227/1000000</f>
        <v>224.33374549999999</v>
      </c>
      <c r="I57" s="101"/>
      <c r="J57" s="101"/>
      <c r="K57" s="101"/>
      <c r="L57" s="101"/>
      <c r="M57" s="95"/>
      <c r="O57" s="101"/>
      <c r="P57" s="101"/>
      <c r="Q57" s="101"/>
      <c r="R57" s="101"/>
      <c r="S57" s="95"/>
      <c r="T57" s="95"/>
      <c r="W57" s="98"/>
      <c r="X57" s="103"/>
      <c r="Y57" s="103"/>
      <c r="Z57" s="103"/>
      <c r="AA57" s="103"/>
      <c r="AB57" s="103"/>
    </row>
    <row r="58" spans="1:28" x14ac:dyDescent="0.25">
      <c r="B58" s="95"/>
      <c r="C58" s="95"/>
      <c r="D58" s="95"/>
      <c r="E58" s="95"/>
      <c r="F58" s="95"/>
      <c r="G58" s="49"/>
      <c r="I58" s="101"/>
      <c r="J58" s="101"/>
      <c r="K58" s="101"/>
      <c r="L58" s="101"/>
      <c r="M58" s="95"/>
      <c r="O58" s="101"/>
      <c r="P58" s="101"/>
      <c r="Q58" s="101"/>
      <c r="R58" s="101"/>
      <c r="S58" s="95"/>
      <c r="T58" s="95"/>
      <c r="W58" s="99"/>
      <c r="X58" s="103"/>
      <c r="Y58" s="103"/>
      <c r="Z58" s="103"/>
      <c r="AA58" s="103"/>
      <c r="AB58" s="103"/>
    </row>
    <row r="59" spans="1:28" x14ac:dyDescent="0.25">
      <c r="B59" s="95"/>
      <c r="C59" s="95"/>
      <c r="D59" s="95"/>
      <c r="E59" s="95"/>
      <c r="F59" s="95"/>
      <c r="G59" s="49"/>
      <c r="I59" s="101"/>
      <c r="J59" s="101"/>
      <c r="K59" s="101"/>
      <c r="L59" s="101"/>
      <c r="M59" s="95"/>
      <c r="O59" s="101"/>
      <c r="P59" s="101"/>
      <c r="Q59" s="101"/>
      <c r="R59" s="101"/>
      <c r="S59" s="95"/>
      <c r="T59" s="95"/>
      <c r="X59" s="103"/>
      <c r="Y59" s="103"/>
      <c r="Z59" s="103"/>
      <c r="AA59" s="103"/>
      <c r="AB59" s="103"/>
    </row>
    <row r="60" spans="1:28" x14ac:dyDescent="0.25">
      <c r="B60" s="102"/>
      <c r="C60" s="102"/>
      <c r="D60" s="102"/>
      <c r="E60" s="102"/>
      <c r="F60" s="95"/>
      <c r="G60" s="49"/>
      <c r="I60" s="101"/>
      <c r="J60" s="101"/>
      <c r="K60" s="101"/>
      <c r="L60" s="101"/>
      <c r="M60" s="95"/>
      <c r="O60" s="101"/>
      <c r="P60" s="101"/>
      <c r="Q60" s="101"/>
      <c r="R60" s="101"/>
      <c r="S60" s="95"/>
      <c r="T60" s="95"/>
      <c r="X60" s="103"/>
      <c r="Y60" s="103"/>
      <c r="Z60" s="103"/>
      <c r="AA60" s="103"/>
      <c r="AB60" s="103"/>
    </row>
    <row r="61" spans="1:28" ht="21" x14ac:dyDescent="0.35">
      <c r="A61" s="113">
        <v>2035</v>
      </c>
      <c r="B61" s="5" t="s">
        <v>43</v>
      </c>
      <c r="C61" s="5" t="s">
        <v>44</v>
      </c>
      <c r="D61" s="5" t="s">
        <v>45</v>
      </c>
      <c r="E61" s="5" t="s">
        <v>46</v>
      </c>
      <c r="F61" s="5" t="s">
        <v>205</v>
      </c>
      <c r="G61" s="222" t="s">
        <v>2</v>
      </c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W61" s="93"/>
      <c r="X61" s="93"/>
      <c r="Y61" s="93"/>
      <c r="Z61" s="93"/>
      <c r="AA61" s="93"/>
      <c r="AB61" s="103"/>
    </row>
    <row r="62" spans="1:28" x14ac:dyDescent="0.25">
      <c r="A62" s="114" t="s">
        <v>20</v>
      </c>
      <c r="B62" s="115">
        <f>B63+B64</f>
        <v>0</v>
      </c>
      <c r="C62" s="115">
        <f t="shared" ref="C62:F62" si="20">C63+C64</f>
        <v>53.396533638318637</v>
      </c>
      <c r="D62" s="115">
        <f t="shared" si="20"/>
        <v>0.56948534983566601</v>
      </c>
      <c r="E62" s="129">
        <f t="shared" si="20"/>
        <v>1.3431573481734806</v>
      </c>
      <c r="F62" s="115">
        <f t="shared" si="20"/>
        <v>0</v>
      </c>
      <c r="G62" s="116">
        <f>SUM(B62:F62)</f>
        <v>55.309176336327781</v>
      </c>
      <c r="I62" s="101"/>
      <c r="J62" s="101"/>
      <c r="K62" s="101"/>
      <c r="L62" s="101"/>
      <c r="M62" s="101"/>
      <c r="N62" s="107"/>
      <c r="O62" s="101"/>
      <c r="P62" s="101"/>
      <c r="Q62" s="101"/>
      <c r="R62" s="101"/>
      <c r="S62" s="101"/>
      <c r="T62" s="95"/>
      <c r="U62" s="69"/>
      <c r="W62" s="94"/>
      <c r="X62" s="103"/>
      <c r="Y62" s="103"/>
      <c r="Z62" s="103"/>
      <c r="AA62" s="103"/>
      <c r="AB62" s="103"/>
    </row>
    <row r="63" spans="1:28" x14ac:dyDescent="0.25">
      <c r="A63" s="110" t="s">
        <v>21</v>
      </c>
      <c r="B63" s="31">
        <v>0</v>
      </c>
      <c r="C63" s="31">
        <f>'final energy by uses AMS2'!I63*3.2*result!AE283</f>
        <v>30.094776996618638</v>
      </c>
      <c r="D63" s="31">
        <f>'final energy by uses AMS2'!J63/'final energy by uses AMS2'!J$70*(result!AE$192+result!AE$193+result!AE$194)/1000000</f>
        <v>0.14343990963980377</v>
      </c>
      <c r="E63" s="109">
        <f>'final energy by uses AMS2'!K63*2.394*result!AE284</f>
        <v>6.3252380480733058E-5</v>
      </c>
      <c r="F63" s="31">
        <v>0</v>
      </c>
      <c r="G63" s="54">
        <f>SUM(B63:F63)</f>
        <v>30.238280158638922</v>
      </c>
      <c r="I63" s="101"/>
      <c r="J63" s="101"/>
      <c r="K63" s="101"/>
      <c r="L63" s="101"/>
      <c r="M63" s="101"/>
      <c r="N63" s="107"/>
      <c r="O63" s="101"/>
      <c r="P63" s="101"/>
      <c r="Q63" s="101"/>
      <c r="R63" s="101"/>
      <c r="S63" s="101"/>
      <c r="T63" s="95"/>
      <c r="U63" s="91"/>
      <c r="W63" s="90"/>
      <c r="X63" s="103"/>
      <c r="Y63" s="103"/>
      <c r="Z63" s="103"/>
      <c r="AA63" s="103"/>
      <c r="AB63" s="103"/>
    </row>
    <row r="64" spans="1:28" x14ac:dyDescent="0.25">
      <c r="A64" s="111" t="s">
        <v>22</v>
      </c>
      <c r="B64" s="31">
        <v>0</v>
      </c>
      <c r="C64" s="31">
        <f>(result!AE$183+result!AE$184+result!AE$185+result!AE$186+result!AE$187)/1000000</f>
        <v>23.301756641699999</v>
      </c>
      <c r="D64" s="31">
        <f>'final energy by uses AMS2'!J64/'final energy by uses AMS2'!J$70*(result!AE$192+result!AE$193+result!AE$194)/1000000</f>
        <v>0.42604544019586227</v>
      </c>
      <c r="E64" s="109">
        <f>(result!AE$209+result!AE$210+result!AE$211+result!AE$212+result!AE$213)/1000000</f>
        <v>1.343094095793</v>
      </c>
      <c r="F64" s="31">
        <v>0</v>
      </c>
      <c r="G64" s="54">
        <f>SUM(B64:F64)</f>
        <v>25.070896177688862</v>
      </c>
      <c r="I64" s="101"/>
      <c r="J64" s="101"/>
      <c r="K64" s="101"/>
      <c r="L64" s="101"/>
      <c r="M64" s="101"/>
      <c r="N64" s="107"/>
      <c r="O64" s="101"/>
      <c r="P64" s="101"/>
      <c r="Q64" s="101"/>
      <c r="R64" s="101"/>
      <c r="S64" s="101"/>
      <c r="T64" s="95"/>
      <c r="U64" s="91"/>
      <c r="W64" s="90"/>
      <c r="X64" s="103"/>
      <c r="Y64" s="103"/>
      <c r="Z64" s="103"/>
      <c r="AA64" s="103"/>
      <c r="AB64" s="103"/>
    </row>
    <row r="65" spans="1:28" x14ac:dyDescent="0.25">
      <c r="A65" s="114" t="s">
        <v>23</v>
      </c>
      <c r="B65" s="115">
        <f>result!AE$135/1000000</f>
        <v>0.25461300809999998</v>
      </c>
      <c r="C65" s="115">
        <f>'final energy by uses AMS2'!I65*3.2*result!AE283</f>
        <v>3.1854658599744461</v>
      </c>
      <c r="D65" s="115">
        <f>'final energy by uses AMS2'!J65/'final energy by uses AMS2'!J$70*(result!AE$192+result!AE$193+result!AE$194)/1000000</f>
        <v>1.5624390234538621</v>
      </c>
      <c r="E65" s="115">
        <f>'final energy by uses AMS2'!K65*2.394*result!AE284</f>
        <v>10.211884214805757</v>
      </c>
      <c r="F65" s="115">
        <v>0</v>
      </c>
      <c r="G65" s="116">
        <f t="shared" ref="G65" si="21">SUM(B65:F65)</f>
        <v>15.214402106334065</v>
      </c>
      <c r="I65" s="101"/>
      <c r="J65" s="101"/>
      <c r="K65" s="101"/>
      <c r="L65" s="101"/>
      <c r="M65" s="101"/>
      <c r="N65" s="107"/>
      <c r="O65" s="101"/>
      <c r="P65" s="101"/>
      <c r="Q65" s="101"/>
      <c r="R65" s="101"/>
      <c r="S65" s="101"/>
      <c r="T65" s="95"/>
      <c r="U65" s="69"/>
      <c r="W65" s="94"/>
      <c r="X65" s="103"/>
      <c r="Y65" s="103"/>
      <c r="Z65" s="103"/>
      <c r="AA65" s="103"/>
      <c r="AB65" s="103"/>
    </row>
    <row r="66" spans="1:28" x14ac:dyDescent="0.25">
      <c r="A66" s="114" t="s">
        <v>24</v>
      </c>
      <c r="B66" s="115">
        <f>(result!AE$168+result!AE$169)/1000000</f>
        <v>0</v>
      </c>
      <c r="C66" s="115">
        <f>(result!AE$188+result!AE$189)/1000000</f>
        <v>1.7350352343</v>
      </c>
      <c r="D66" s="115">
        <f>'final energy by uses AMS2'!J66/'final energy by uses AMS2'!J$70*(result!AE$192+result!AE$193+result!AE$194)/1000000</f>
        <v>1.4260898438294844</v>
      </c>
      <c r="E66" s="115">
        <f>(result!AE$214+result!AE$215)/1000000</f>
        <v>5.3677100920000003</v>
      </c>
      <c r="F66" s="115">
        <v>0</v>
      </c>
      <c r="G66" s="116">
        <f t="shared" ref="G66:G71" si="22">SUM(B66:F66)</f>
        <v>8.5288351701294847</v>
      </c>
      <c r="I66" s="101"/>
      <c r="J66" s="101"/>
      <c r="K66" s="101"/>
      <c r="L66" s="101"/>
      <c r="M66" s="101"/>
      <c r="N66" s="107"/>
      <c r="O66" s="101"/>
      <c r="P66" s="101"/>
      <c r="Q66" s="101"/>
      <c r="R66" s="101"/>
      <c r="S66" s="101"/>
      <c r="T66" s="95"/>
      <c r="U66" s="69"/>
      <c r="W66" s="94"/>
      <c r="X66" s="103"/>
      <c r="Y66" s="103"/>
      <c r="Z66" s="103"/>
      <c r="AA66" s="103"/>
      <c r="AB66" s="103"/>
    </row>
    <row r="67" spans="1:28" x14ac:dyDescent="0.25">
      <c r="A67" s="114" t="s">
        <v>25</v>
      </c>
      <c r="B67" s="115">
        <f t="shared" ref="B67:D67" si="23">B68+B69</f>
        <v>7.1360826024999993</v>
      </c>
      <c r="C67" s="115">
        <f t="shared" si="23"/>
        <v>18.405366342528094</v>
      </c>
      <c r="D67" s="115">
        <f t="shared" si="23"/>
        <v>1.8580822610809868</v>
      </c>
      <c r="E67" s="115">
        <f>E68+E69</f>
        <v>11.294496508100183</v>
      </c>
      <c r="F67" s="115">
        <f>F68+F69</f>
        <v>18.443762960000001</v>
      </c>
      <c r="G67" s="116">
        <f t="shared" si="22"/>
        <v>57.137790674209263</v>
      </c>
      <c r="I67" s="101"/>
      <c r="J67" s="101"/>
      <c r="K67" s="101"/>
      <c r="L67" s="101"/>
      <c r="M67" s="101"/>
      <c r="N67" s="107"/>
      <c r="O67" s="101"/>
      <c r="P67" s="101"/>
      <c r="Q67" s="101"/>
      <c r="R67" s="101"/>
      <c r="S67" s="101"/>
      <c r="T67" s="95"/>
      <c r="U67" s="69"/>
      <c r="W67" s="94"/>
      <c r="X67" s="103"/>
      <c r="Y67" s="103"/>
      <c r="Z67" s="103"/>
      <c r="AA67" s="103"/>
      <c r="AB67" s="103"/>
    </row>
    <row r="68" spans="1:28" x14ac:dyDescent="0.25">
      <c r="A68" s="111" t="s">
        <v>26</v>
      </c>
      <c r="B68" s="31">
        <f>(result!AE$162+result!AE$163+result!AE$164+result!AE$165+result!AE$166+result!AE$167)/1000000</f>
        <v>7.1360826024999993</v>
      </c>
      <c r="C68" s="31">
        <f>(result!AE$173+result!AE$174+result!AE$175+result!AE$176+result!AE$177+result!AE$178+result!AE$179+result!AE$180+result!AE$181+result!AE$182+result!AE$171)/1000000</f>
        <v>15.101533250528094</v>
      </c>
      <c r="D68" s="31">
        <f>'final energy by uses AMS2'!J68/'final energy by uses AMS2'!J$70*(result!AE$192+result!AE$193+result!AE$194)/1000000</f>
        <v>1.8227902599214341</v>
      </c>
      <c r="E68" s="31">
        <f>(result!AE$197+result!AE$198+result!AE$199+result!AE$200+result!AE$201+result!AE$202+result!AE$203+result!AE$204+result!AE$205+result!AE$206+result!AE$207+result!AE$208+result!AE$216+result!AE$218)/1000000</f>
        <v>11.096562285500182</v>
      </c>
      <c r="F68" s="31">
        <f>result!AE$133/1000000</f>
        <v>18.443762960000001</v>
      </c>
      <c r="G68" s="54">
        <f t="shared" si="22"/>
        <v>53.600731358449707</v>
      </c>
      <c r="I68" s="101"/>
      <c r="J68" s="101"/>
      <c r="K68" s="101"/>
      <c r="L68" s="101"/>
      <c r="M68" s="101"/>
      <c r="N68" s="107"/>
      <c r="O68" s="101"/>
      <c r="P68" s="101"/>
      <c r="Q68" s="101"/>
      <c r="R68" s="101"/>
      <c r="S68" s="101"/>
      <c r="T68" s="95"/>
      <c r="U68" s="91"/>
      <c r="W68" s="90"/>
      <c r="X68" s="103"/>
      <c r="Y68" s="103"/>
      <c r="Z68" s="103"/>
      <c r="AA68" s="103"/>
      <c r="AB68" s="103"/>
    </row>
    <row r="69" spans="1:28" x14ac:dyDescent="0.25">
      <c r="A69" s="111" t="s">
        <v>27</v>
      </c>
      <c r="B69" s="31">
        <v>0</v>
      </c>
      <c r="C69" s="31">
        <f>(result!AE$172)/1000000</f>
        <v>3.3038330920000001</v>
      </c>
      <c r="D69" s="31">
        <f>'final energy by uses AMS2'!J69/'final energy by uses AMS2'!J$70*(result!AE$192+result!AE$193+result!AE$194)/1000000</f>
        <v>3.5292001159552784E-2</v>
      </c>
      <c r="E69" s="31">
        <f>(result!AE$196)/1000000</f>
        <v>0.19793422260000001</v>
      </c>
      <c r="F69" s="31">
        <v>0</v>
      </c>
      <c r="G69" s="54">
        <f t="shared" si="22"/>
        <v>3.5370593157595529</v>
      </c>
      <c r="I69" s="101"/>
      <c r="J69" s="101"/>
      <c r="K69" s="101"/>
      <c r="L69" s="101"/>
      <c r="M69" s="101"/>
      <c r="N69" s="107"/>
      <c r="O69" s="101"/>
      <c r="P69" s="101"/>
      <c r="Q69" s="101"/>
      <c r="R69" s="101"/>
      <c r="S69" s="101"/>
      <c r="T69" s="95"/>
      <c r="U69" s="91"/>
      <c r="W69" s="90"/>
      <c r="X69" s="103"/>
      <c r="Y69" s="103"/>
      <c r="Z69" s="103"/>
      <c r="AA69" s="103"/>
      <c r="AB69" s="103"/>
    </row>
    <row r="70" spans="1:28" x14ac:dyDescent="0.25">
      <c r="A70" s="117" t="s">
        <v>206</v>
      </c>
      <c r="B70" s="117">
        <f>SUM(B65:B67)+B62</f>
        <v>7.390695610599999</v>
      </c>
      <c r="C70" s="117">
        <f>SUM(C65:C67)+C62</f>
        <v>76.722401075121184</v>
      </c>
      <c r="D70" s="117">
        <f t="shared" ref="D70" si="24">SUM(D65:D67)+D62</f>
        <v>5.4160964782000001</v>
      </c>
      <c r="E70" s="117">
        <f>SUM(E65:E67)+E62</f>
        <v>28.217248163079422</v>
      </c>
      <c r="F70" s="117">
        <f>SUM(F65:F67)+F62</f>
        <v>18.443762960000001</v>
      </c>
      <c r="G70" s="142">
        <f t="shared" si="22"/>
        <v>136.1902042870006</v>
      </c>
      <c r="I70" s="101"/>
      <c r="J70" s="101"/>
      <c r="K70" s="101"/>
      <c r="L70" s="101"/>
      <c r="M70" s="101"/>
      <c r="N70" s="107"/>
      <c r="O70" s="101"/>
      <c r="P70" s="101"/>
      <c r="Q70" s="101"/>
      <c r="R70" s="101"/>
      <c r="S70" s="101"/>
      <c r="T70" s="95"/>
      <c r="U70" s="98"/>
      <c r="W70" s="96"/>
      <c r="X70" s="103"/>
      <c r="Y70" s="103"/>
      <c r="Z70" s="103"/>
      <c r="AA70" s="103"/>
      <c r="AB70" s="103"/>
    </row>
    <row r="71" spans="1:28" x14ac:dyDescent="0.25">
      <c r="A71" s="130" t="s">
        <v>242</v>
      </c>
      <c r="B71" s="133">
        <f>(result!AE$135+result!AE$162+result!AE$163+result!AE$164+result!AE$165+result!AE$166+result!AE$167+result!AE$168+result!AE$169)/1000000</f>
        <v>7.390695610599999</v>
      </c>
      <c r="C71" s="131">
        <f>(result!AE$137+result!AE$172+result!AE$173+result!AE$174+result!AE$175+result!AE$176+result!AE$177+result!AE$178+result!AE$179+result!AE$180+result!AE$181+result!AE$182+result!AE$183+result!AE$184+result!AE$185+result!AE$186+result!AE$187+result!AE$188+result!AE$189+result!AE$171)/1000000</f>
        <v>76.742512368528097</v>
      </c>
      <c r="D71" s="131">
        <f>(result!AE$192+result!AE$193+result!AE$194)/1000000</f>
        <v>5.4160964782000001</v>
      </c>
      <c r="E71" s="131">
        <f>(result!AE$139+result!AE$196+result!AE$197+result!AE$198+result!AE$199+result!AE$200+result!AE$201+result!AE$202+result!AE$203+result!AE$204+result!AE$205+result!AE$206+result!AE$207+result!AE$208+result!AE$209+result!AE$210+result!AE$211+result!AE$212+result!AE$213+result!AE$214+result!AE$215+result!AE$216+result!AE$218)/1000000</f>
        <v>28.289337825893185</v>
      </c>
      <c r="F71" s="131">
        <f>result!AE$133/1000000</f>
        <v>18.443762960000001</v>
      </c>
      <c r="G71" s="223">
        <f t="shared" si="22"/>
        <v>136.28240524322129</v>
      </c>
    </row>
    <row r="72" spans="1:28" x14ac:dyDescent="0.25">
      <c r="A72" s="130"/>
      <c r="B72" s="130"/>
      <c r="C72" s="130"/>
      <c r="D72" s="130"/>
      <c r="E72" s="130"/>
      <c r="F72" s="130"/>
      <c r="G72" s="131">
        <f>result!AE$227/1000000</f>
        <v>136.28240510000001</v>
      </c>
    </row>
    <row r="73" spans="1:28" x14ac:dyDescent="0.25">
      <c r="G73" s="49"/>
    </row>
    <row r="74" spans="1:28" x14ac:dyDescent="0.25">
      <c r="G74" s="49"/>
    </row>
    <row r="75" spans="1:28" x14ac:dyDescent="0.25">
      <c r="G75" s="49"/>
    </row>
    <row r="76" spans="1:28" ht="21" x14ac:dyDescent="0.35">
      <c r="A76" s="113">
        <v>2050</v>
      </c>
      <c r="B76" s="5" t="s">
        <v>43</v>
      </c>
      <c r="C76" s="5" t="s">
        <v>44</v>
      </c>
      <c r="D76" s="5" t="s">
        <v>45</v>
      </c>
      <c r="E76" s="5" t="s">
        <v>46</v>
      </c>
      <c r="F76" s="5" t="s">
        <v>205</v>
      </c>
      <c r="G76" s="222" t="s">
        <v>2</v>
      </c>
    </row>
    <row r="77" spans="1:28" x14ac:dyDescent="0.25">
      <c r="A77" s="114" t="s">
        <v>20</v>
      </c>
      <c r="B77" s="115">
        <f>B78+B79</f>
        <v>0.16985003969999998</v>
      </c>
      <c r="C77" s="115">
        <f t="shared" ref="C77:F77" si="25">C78+C79</f>
        <v>4.3526223395612789</v>
      </c>
      <c r="D77" s="115">
        <f t="shared" si="25"/>
        <v>0.18331538768482364</v>
      </c>
      <c r="E77" s="115">
        <f t="shared" si="25"/>
        <v>0.27942299554821248</v>
      </c>
      <c r="F77" s="115">
        <f t="shared" si="25"/>
        <v>0</v>
      </c>
      <c r="G77" s="116">
        <f>SUM(B77:F77)</f>
        <v>4.9852107624943143</v>
      </c>
    </row>
    <row r="78" spans="1:28" x14ac:dyDescent="0.25">
      <c r="A78" s="110" t="s">
        <v>21</v>
      </c>
      <c r="B78" s="31">
        <f>result!AT$135/1000000</f>
        <v>0.16985003969999998</v>
      </c>
      <c r="C78" s="31">
        <f>'final energy by uses AMS2'!I78*3.2*result!AT283</f>
        <v>1.8272231779032793</v>
      </c>
      <c r="D78" s="31">
        <f>'final energy by uses AMS2'!J78/'final energy by uses AMS2'!J$85*(result!AT$192+result!AT$193+result!AT$194)/1000000</f>
        <v>8.302944456089309E-2</v>
      </c>
      <c r="E78" s="31">
        <f>'final energy by uses AMS2'!K78*2.394*result!AT284</f>
        <v>1.7427763124278479E-6</v>
      </c>
      <c r="F78" s="31">
        <v>0</v>
      </c>
      <c r="G78" s="54">
        <f>SUM(B78:F78)</f>
        <v>2.0801044049404851</v>
      </c>
    </row>
    <row r="79" spans="1:28" x14ac:dyDescent="0.25">
      <c r="A79" s="111" t="s">
        <v>22</v>
      </c>
      <c r="B79" s="31">
        <v>0</v>
      </c>
      <c r="C79" s="31">
        <f>(result!AT$183+result!AT$184+result!AT$185+result!AT$186+result!AT$187)/1000000</f>
        <v>2.525399161658</v>
      </c>
      <c r="D79" s="31">
        <f>'final energy by uses AMS2'!J79/'final energy by uses AMS2'!J$85*(result!AT$192+result!AT$193+result!AT$194)/1000000</f>
        <v>0.10028594312393056</v>
      </c>
      <c r="E79" s="31">
        <f>(result!AT$209+result!AT$210+result!AT$211+result!AT$212+result!AT$213)/1000000</f>
        <v>0.27942125277190005</v>
      </c>
      <c r="F79" s="31">
        <v>0</v>
      </c>
      <c r="G79" s="54">
        <f>SUM(B79:F79)</f>
        <v>2.9051063575538305</v>
      </c>
    </row>
    <row r="80" spans="1:28" x14ac:dyDescent="0.25">
      <c r="A80" s="114" t="s">
        <v>23</v>
      </c>
      <c r="B80" s="115">
        <f>result!AT$135/1000000</f>
        <v>0.16985003969999998</v>
      </c>
      <c r="C80" s="115">
        <f>'final energy by uses AMS2'!I80*3.2*result!AT283</f>
        <v>0.45443838799396941</v>
      </c>
      <c r="D80" s="115">
        <f>'final energy by uses AMS2'!J80/'final energy by uses AMS2'!J$85*(result!AT$192+result!AT$193+result!AT$194)/1000000</f>
        <v>0.32963358523074388</v>
      </c>
      <c r="E80" s="115">
        <f>'final energy by uses AMS2'!K80*2.394*result!AT284</f>
        <v>0.79546288515466002</v>
      </c>
      <c r="F80" s="115">
        <v>0</v>
      </c>
      <c r="G80" s="116">
        <f t="shared" ref="G80" si="26">SUM(B80:F80)</f>
        <v>1.7493848980793731</v>
      </c>
    </row>
    <row r="81" spans="1:8" x14ac:dyDescent="0.25">
      <c r="A81" s="114" t="s">
        <v>24</v>
      </c>
      <c r="B81" s="115">
        <f>(result!AT$168+result!AT$169)/1000000</f>
        <v>0</v>
      </c>
      <c r="C81" s="115">
        <f>(result!AT$188+result!AT$189)/1000000</f>
        <v>0.12703346976899998</v>
      </c>
      <c r="D81" s="115">
        <f>'final energy by uses AMS2'!J81/'final energy by uses AMS2'!J$85*(result!AT$192+result!AT$193+result!AT$194)/1000000</f>
        <v>0.3186771084283313</v>
      </c>
      <c r="E81" s="115">
        <f>(result!AT$214+result!AT$215)/1000000</f>
        <v>0.28728921185999995</v>
      </c>
      <c r="F81" s="115">
        <v>0</v>
      </c>
      <c r="G81" s="116">
        <f t="shared" ref="G81:G86" si="27">SUM(B81:F81)</f>
        <v>0.73299979005733129</v>
      </c>
    </row>
    <row r="82" spans="1:8" x14ac:dyDescent="0.25">
      <c r="A82" s="114" t="s">
        <v>25</v>
      </c>
      <c r="B82" s="115">
        <f t="shared" ref="B82:D82" si="28">B83+B84</f>
        <v>3.9812995392800001</v>
      </c>
      <c r="C82" s="115">
        <f t="shared" si="28"/>
        <v>2.3011581914699999</v>
      </c>
      <c r="D82" s="115">
        <f t="shared" si="28"/>
        <v>0.46595425314936118</v>
      </c>
      <c r="E82" s="115">
        <f>E83+E84</f>
        <v>0.6255398680669404</v>
      </c>
      <c r="F82" s="115">
        <f>F83+F84</f>
        <v>23.278839350000002</v>
      </c>
      <c r="G82" s="116">
        <f t="shared" si="27"/>
        <v>30.652791201966302</v>
      </c>
    </row>
    <row r="83" spans="1:8" x14ac:dyDescent="0.25">
      <c r="A83" s="111" t="s">
        <v>26</v>
      </c>
      <c r="B83" s="31">
        <f>(result!AT$162+result!AT$163+result!AT$164+result!AT$165+result!AT$166+result!AT$167)/1000000</f>
        <v>3.9812995392800001</v>
      </c>
      <c r="C83" s="31">
        <f>(result!AT$173+result!AT$174+result!AT$175+result!AT$176+result!AT$177+result!AT$178+result!AT$179+result!AT$180+result!AT$181+result!AT$171)/1000000</f>
        <v>1.79083966507</v>
      </c>
      <c r="D83" s="31">
        <f>'final energy by uses AMS2'!J83/'final energy by uses AMS2'!J$85*(result!AT$192+result!AT$193+result!AT$194)/1000000</f>
        <v>0.46052434547266929</v>
      </c>
      <c r="E83" s="31">
        <f>(result!AT$197+result!AT$198+result!AT$199+result!AT$200+result!AT$201+result!AT$202+result!AT$203+result!AT$204+result!AT$205+result!AT$206+result!AT$207+result!AT$208+result!AT$216+result!AT$218)/1000000</f>
        <v>0.61330262301694038</v>
      </c>
      <c r="F83" s="31">
        <f>result!AT$133/1000000</f>
        <v>23.278839350000002</v>
      </c>
      <c r="G83" s="54">
        <f t="shared" si="27"/>
        <v>30.124805522839612</v>
      </c>
    </row>
    <row r="84" spans="1:8" x14ac:dyDescent="0.25">
      <c r="A84" s="111" t="s">
        <v>27</v>
      </c>
      <c r="B84" s="31">
        <v>0</v>
      </c>
      <c r="C84" s="31">
        <f>(result!AT$172)/1000000</f>
        <v>0.51031852639999997</v>
      </c>
      <c r="D84" s="31">
        <f>'final energy by uses AMS2'!J84/'final energy by uses AMS2'!J$85*(result!AT$192+result!AT$193+result!AT$194)/1000000</f>
        <v>5.429907676691866E-3</v>
      </c>
      <c r="E84" s="31">
        <f>(result!AT$196)/1000000</f>
        <v>1.223724505E-2</v>
      </c>
      <c r="F84" s="31">
        <v>0</v>
      </c>
      <c r="G84" s="54">
        <f t="shared" si="27"/>
        <v>0.52798567912669181</v>
      </c>
      <c r="H84" s="49"/>
    </row>
    <row r="85" spans="1:8" x14ac:dyDescent="0.25">
      <c r="A85" s="117" t="s">
        <v>206</v>
      </c>
      <c r="B85" s="117">
        <f>SUM(B80:B82)+B77</f>
        <v>4.3209996186800002</v>
      </c>
      <c r="C85" s="128">
        <f>SUM(C80:C82)+C77</f>
        <v>7.2352523887942484</v>
      </c>
      <c r="D85" s="117">
        <f t="shared" ref="D85" si="29">SUM(D80:D82)+D77</f>
        <v>1.2975803344932602</v>
      </c>
      <c r="E85" s="128">
        <f>SUM(E80:E82)+E77</f>
        <v>1.987714960629813</v>
      </c>
      <c r="F85" s="117">
        <f>SUM(F80:F82)+F77</f>
        <v>23.278839350000002</v>
      </c>
      <c r="G85" s="142">
        <f t="shared" si="27"/>
        <v>38.120386652597325</v>
      </c>
      <c r="H85" s="49"/>
    </row>
    <row r="86" spans="1:8" x14ac:dyDescent="0.25">
      <c r="A86" s="130" t="s">
        <v>242</v>
      </c>
      <c r="B86" s="131">
        <f>(result!AT135+result!AT162+result!AT163+result!AT164+result!AT165+result!AT166+result!AT167+result!AT168+result!AT169)/1000000</f>
        <v>4.151149578980001</v>
      </c>
      <c r="C86" s="132">
        <f>(result!AT$137+result!AT$172+result!AT$173+result!AT$174+result!AT$175+result!AT$176+result!AT$177+result!AT$178+result!AT$179+result!AT$180+result!AT$181+result!AT$182+result!AT$183+result!AT$184+result!AT$185+result!AT$186+result!AT$187+result!AT$188+result!AT$189+result!AT$171)/1000000</f>
        <v>7.2366325701010492</v>
      </c>
      <c r="D86" s="131">
        <f>(result!AT$192+result!AT$193+result!AT$194)/1000000</f>
        <v>1.2975803344932599</v>
      </c>
      <c r="E86" s="132">
        <f>(result!AT$139+result!AT$196+result!AT$197+result!AT$198+result!AT$199+result!AT$200+result!AT$201+result!AT$202+result!AT$203+result!AT$204+result!AT$205+result!AT$206+result!AT$207+result!AT$208+result!AT$209+result!AT$210+result!AT$211+result!AT$212+result!AT$213+result!AT$214+result!AT$215)/1000000</f>
        <v>1.9894392367379001</v>
      </c>
      <c r="F86" s="131">
        <f>result!AT133/1000000</f>
        <v>23.278839350000002</v>
      </c>
      <c r="G86" s="223">
        <f t="shared" si="27"/>
        <v>37.953641070312216</v>
      </c>
      <c r="H86" s="88"/>
    </row>
    <row r="87" spans="1:8" x14ac:dyDescent="0.25">
      <c r="B87" s="207"/>
      <c r="C87" s="207"/>
      <c r="D87" s="207"/>
      <c r="E87" s="207"/>
      <c r="F87" s="207"/>
      <c r="G87" s="49">
        <f>result!AT227/1000000</f>
        <v>37.95753225</v>
      </c>
    </row>
    <row r="88" spans="1:8" x14ac:dyDescent="0.25">
      <c r="B88" s="207"/>
      <c r="C88" s="207"/>
      <c r="D88" s="207"/>
      <c r="E88" s="207"/>
      <c r="F88" s="207"/>
    </row>
    <row r="91" spans="1:8" x14ac:dyDescent="0.25">
      <c r="F91" s="49"/>
    </row>
    <row r="92" spans="1:8" x14ac:dyDescent="0.25">
      <c r="G92" s="88"/>
    </row>
    <row r="93" spans="1:8" x14ac:dyDescent="0.25">
      <c r="B93" s="49"/>
      <c r="G93" s="88"/>
    </row>
    <row r="94" spans="1:8" x14ac:dyDescent="0.25">
      <c r="B94" s="49"/>
      <c r="G94" s="88"/>
    </row>
    <row r="95" spans="1:8" x14ac:dyDescent="0.25">
      <c r="B95" s="49"/>
      <c r="G95" s="88"/>
    </row>
    <row r="96" spans="1:8" x14ac:dyDescent="0.25">
      <c r="B96" s="49"/>
      <c r="G96" s="88"/>
    </row>
    <row r="97" spans="1:28" x14ac:dyDescent="0.25">
      <c r="B97" s="49"/>
      <c r="D97" s="59"/>
      <c r="G97" s="88"/>
    </row>
    <row r="98" spans="1:28" x14ac:dyDescent="0.25">
      <c r="B98" s="49"/>
    </row>
    <row r="99" spans="1:28" x14ac:dyDescent="0.25">
      <c r="B99" s="49"/>
    </row>
    <row r="100" spans="1:28" x14ac:dyDescent="0.25">
      <c r="B100" s="49"/>
    </row>
    <row r="101" spans="1:28" x14ac:dyDescent="0.25">
      <c r="B101" s="49"/>
    </row>
    <row r="102" spans="1:28" x14ac:dyDescent="0.25">
      <c r="B102" s="49"/>
    </row>
    <row r="103" spans="1:28" x14ac:dyDescent="0.25">
      <c r="B103" s="49"/>
    </row>
    <row r="104" spans="1:28" x14ac:dyDescent="0.25">
      <c r="B104" s="49"/>
    </row>
    <row r="105" spans="1:28" x14ac:dyDescent="0.25">
      <c r="B105" s="49"/>
    </row>
    <row r="106" spans="1:28" x14ac:dyDescent="0.25">
      <c r="B106" s="49"/>
    </row>
    <row r="107" spans="1:28" x14ac:dyDescent="0.25">
      <c r="B107" s="49"/>
    </row>
    <row r="108" spans="1:28" x14ac:dyDescent="0.25">
      <c r="B108" s="49"/>
    </row>
    <row r="111" spans="1:28" x14ac:dyDescent="0.25">
      <c r="A111" s="118" t="s">
        <v>207</v>
      </c>
      <c r="B111" s="119">
        <v>2050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 x14ac:dyDescent="0.25">
      <c r="A112" s="120" t="s">
        <v>2</v>
      </c>
      <c r="B112" s="121">
        <v>97385776.430000007</v>
      </c>
      <c r="H112" t="s">
        <v>241</v>
      </c>
      <c r="I112" t="s">
        <v>239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 x14ac:dyDescent="0.25">
      <c r="A113" s="122" t="s">
        <v>208</v>
      </c>
      <c r="B113" s="123">
        <v>53320426.361049801</v>
      </c>
      <c r="H113" t="s">
        <v>240</v>
      </c>
      <c r="I113" t="s">
        <v>238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 x14ac:dyDescent="0.25">
      <c r="A114" s="122" t="s">
        <v>209</v>
      </c>
      <c r="B114" s="123">
        <v>8543368.3062699996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 x14ac:dyDescent="0.25">
      <c r="A115" s="122" t="s">
        <v>210</v>
      </c>
      <c r="B115" s="123">
        <v>10023238.605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x14ac:dyDescent="0.25">
      <c r="A116" s="122" t="s">
        <v>211</v>
      </c>
      <c r="B116" s="123">
        <v>6083057.16787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x14ac:dyDescent="0.25">
      <c r="A117" s="124" t="s">
        <v>212</v>
      </c>
      <c r="B117" s="125">
        <v>12995543.7041</v>
      </c>
      <c r="C117" s="35">
        <f>B117+B116+B115+B114+B113</f>
        <v>90965634.144289792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x14ac:dyDescent="0.25">
      <c r="A118" s="120" t="s">
        <v>213</v>
      </c>
      <c r="B118" s="121">
        <v>13541948.88084689</v>
      </c>
      <c r="D118" s="35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x14ac:dyDescent="0.25">
      <c r="A119" s="122" t="s">
        <v>214</v>
      </c>
      <c r="B119" s="123">
        <v>1576800.75914019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x14ac:dyDescent="0.25">
      <c r="A120" s="124" t="s">
        <v>215</v>
      </c>
      <c r="B120" s="125">
        <v>11965148.1217067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x14ac:dyDescent="0.25">
      <c r="A121" s="120" t="s">
        <v>216</v>
      </c>
      <c r="B121" s="121">
        <v>83885592.592830002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x14ac:dyDescent="0.25">
      <c r="A122" s="126" t="s">
        <v>217</v>
      </c>
      <c r="B122" s="123">
        <v>50430653.475340001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x14ac:dyDescent="0.25">
      <c r="A123" s="122" t="s">
        <v>218</v>
      </c>
      <c r="B123" s="123">
        <v>9709601.9753900003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x14ac:dyDescent="0.25">
      <c r="A124" s="124" t="s">
        <v>219</v>
      </c>
      <c r="B124" s="125">
        <v>23745337.142099999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84"/>
  <sheetViews>
    <sheetView workbookViewId="0">
      <pane xSplit="1" ySplit="2" topLeftCell="AI3" activePane="bottomRight" state="frozen"/>
      <selection activeCell="H52" sqref="H1:H1048576"/>
      <selection pane="topRight" activeCell="H52" sqref="H1:H1048576"/>
      <selection pane="bottomLeft" activeCell="H52" sqref="H1:H1048576"/>
      <selection pane="bottomRight" activeCell="AI13" sqref="AI13"/>
    </sheetView>
  </sheetViews>
  <sheetFormatPr baseColWidth="10" defaultColWidth="11.42578125" defaultRowHeight="15" x14ac:dyDescent="0.25"/>
  <cols>
    <col min="1" max="1" width="65.42578125" style="2" customWidth="1"/>
    <col min="2" max="45" width="11.42578125" style="2"/>
    <col min="46" max="48" width="11.7109375" style="2" customWidth="1"/>
    <col min="49" max="49" width="21.85546875" style="2" customWidth="1"/>
    <col min="50" max="51" width="11.7109375" style="2" customWidth="1"/>
    <col min="52" max="16384" width="11.42578125" style="2"/>
  </cols>
  <sheetData>
    <row r="1" spans="1:46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x14ac:dyDescent="0.25">
      <c r="A2" s="208"/>
      <c r="B2" s="31">
        <v>2006</v>
      </c>
      <c r="C2" s="31">
        <v>2007</v>
      </c>
      <c r="D2" s="31">
        <v>2008</v>
      </c>
      <c r="E2" s="54">
        <v>2009</v>
      </c>
      <c r="F2" s="2">
        <v>2010</v>
      </c>
      <c r="G2" s="2">
        <v>2011</v>
      </c>
      <c r="H2" s="2">
        <v>2012</v>
      </c>
      <c r="I2" s="2">
        <v>2013</v>
      </c>
      <c r="J2" s="2">
        <v>2014</v>
      </c>
      <c r="K2" s="2">
        <v>2015</v>
      </c>
      <c r="L2" s="2">
        <v>2016</v>
      </c>
      <c r="M2" s="2">
        <v>2017</v>
      </c>
      <c r="N2" s="2">
        <v>2018</v>
      </c>
      <c r="O2" s="2">
        <v>2019</v>
      </c>
      <c r="P2" s="2">
        <v>2020</v>
      </c>
      <c r="Q2" s="2">
        <v>2021</v>
      </c>
      <c r="R2" s="2">
        <v>2022</v>
      </c>
      <c r="S2" s="2">
        <v>2023</v>
      </c>
      <c r="T2" s="2">
        <v>2024</v>
      </c>
      <c r="U2" s="2">
        <v>2025</v>
      </c>
      <c r="V2" s="2">
        <v>2026</v>
      </c>
      <c r="W2" s="2">
        <v>2027</v>
      </c>
      <c r="X2" s="2">
        <v>2028</v>
      </c>
      <c r="Y2" s="2">
        <v>2029</v>
      </c>
      <c r="Z2" s="2">
        <v>2030</v>
      </c>
      <c r="AA2" s="2">
        <v>2031</v>
      </c>
      <c r="AB2" s="2">
        <v>2032</v>
      </c>
      <c r="AC2" s="2">
        <v>2033</v>
      </c>
      <c r="AD2" s="2">
        <v>2034</v>
      </c>
      <c r="AE2" s="2">
        <v>2035</v>
      </c>
      <c r="AF2" s="2">
        <v>2036</v>
      </c>
      <c r="AG2" s="2">
        <v>2037</v>
      </c>
      <c r="AH2" s="2">
        <v>2038</v>
      </c>
      <c r="AI2" s="2">
        <v>2039</v>
      </c>
      <c r="AJ2" s="2">
        <v>2040</v>
      </c>
      <c r="AK2" s="2">
        <v>2041</v>
      </c>
      <c r="AL2" s="2">
        <v>2042</v>
      </c>
      <c r="AM2" s="2">
        <v>2043</v>
      </c>
      <c r="AN2" s="2">
        <v>2044</v>
      </c>
      <c r="AO2" s="2">
        <v>2045</v>
      </c>
      <c r="AP2" s="2">
        <v>2046</v>
      </c>
      <c r="AQ2" s="2">
        <v>2047</v>
      </c>
      <c r="AR2" s="2">
        <v>2048</v>
      </c>
      <c r="AS2" s="2">
        <v>2049</v>
      </c>
      <c r="AT2" s="2">
        <v>2050</v>
      </c>
    </row>
    <row r="3" spans="1:46" x14ac:dyDescent="0.25">
      <c r="A3" s="23" t="s">
        <v>117</v>
      </c>
      <c r="B3" s="2">
        <v>84.573402770000001</v>
      </c>
      <c r="C3" s="2">
        <v>85.289439990000005</v>
      </c>
      <c r="D3" s="2">
        <v>81.740297699999999</v>
      </c>
      <c r="E3" s="2">
        <v>77.953112680000004</v>
      </c>
      <c r="F3" s="2">
        <v>78.316134640000001</v>
      </c>
      <c r="G3" s="2">
        <v>76.577927799999998</v>
      </c>
      <c r="H3" s="2">
        <v>74.428434519999996</v>
      </c>
      <c r="I3" s="2">
        <v>72.386475000000004</v>
      </c>
      <c r="J3" s="2">
        <v>72.390526109999996</v>
      </c>
      <c r="K3" s="2">
        <v>73.42174928</v>
      </c>
      <c r="L3" s="2">
        <v>72.229570469999999</v>
      </c>
      <c r="M3" s="2">
        <v>72.193622050000002</v>
      </c>
      <c r="N3" s="2">
        <v>71.687371490000004</v>
      </c>
      <c r="O3" s="2">
        <v>67.812918249999996</v>
      </c>
      <c r="P3" s="2">
        <v>63.449101849999998</v>
      </c>
      <c r="Q3" s="2">
        <v>60.566363150000001</v>
      </c>
      <c r="R3" s="2">
        <v>58.230707129999999</v>
      </c>
      <c r="S3" s="2">
        <v>56.133531259999998</v>
      </c>
      <c r="T3" s="2">
        <v>54.25485475</v>
      </c>
      <c r="U3" s="2">
        <v>52.503150040000001</v>
      </c>
      <c r="V3" s="2">
        <v>51.433739709999998</v>
      </c>
      <c r="W3" s="2">
        <v>49.555237159999997</v>
      </c>
      <c r="X3" s="2">
        <v>47.802622470000003</v>
      </c>
      <c r="Y3" s="2">
        <v>46.147531630000003</v>
      </c>
      <c r="Z3" s="2">
        <v>45.043751620000002</v>
      </c>
      <c r="AA3" s="2">
        <v>41.035473519999996</v>
      </c>
      <c r="AB3" s="2">
        <v>37.332378759999997</v>
      </c>
      <c r="AC3" s="2">
        <v>34.048123050000001</v>
      </c>
      <c r="AD3" s="2">
        <v>31.118449720000001</v>
      </c>
      <c r="AE3" s="2">
        <v>28.482538210000001</v>
      </c>
      <c r="AF3" s="2">
        <v>26.1554705</v>
      </c>
      <c r="AG3" s="2">
        <v>24.05947604</v>
      </c>
      <c r="AH3" s="2">
        <v>22.159535959999999</v>
      </c>
      <c r="AI3" s="2">
        <v>20.434943149999999</v>
      </c>
      <c r="AJ3" s="2">
        <v>18.874681089999999</v>
      </c>
      <c r="AK3" s="2">
        <v>17.46595975</v>
      </c>
      <c r="AL3" s="2">
        <v>16.19997219</v>
      </c>
      <c r="AM3" s="2">
        <v>15.06768331</v>
      </c>
      <c r="AN3" s="2">
        <v>14.05939459</v>
      </c>
      <c r="AO3" s="2">
        <v>13.165072329999999</v>
      </c>
      <c r="AP3" s="2">
        <v>12.37117675</v>
      </c>
      <c r="AQ3" s="2">
        <v>11.67326602</v>
      </c>
      <c r="AR3" s="2">
        <v>11.058307940000001</v>
      </c>
      <c r="AS3" s="2">
        <v>10.51324095</v>
      </c>
      <c r="AT3" s="2">
        <v>10.023483560000001</v>
      </c>
    </row>
    <row r="4" spans="1:46" x14ac:dyDescent="0.25">
      <c r="A4" s="23" t="s">
        <v>118</v>
      </c>
      <c r="B4" s="2">
        <v>83.873650979999894</v>
      </c>
      <c r="C4" s="2">
        <v>84.423776380000007</v>
      </c>
      <c r="D4" s="2">
        <v>80.723001080000003</v>
      </c>
      <c r="E4" s="2">
        <v>76.764132630000006</v>
      </c>
      <c r="F4" s="2">
        <v>76.853136620000001</v>
      </c>
      <c r="G4" s="2">
        <v>74.827243609999996</v>
      </c>
      <c r="H4" s="2">
        <v>72.348063060000001</v>
      </c>
      <c r="I4" s="2">
        <v>69.91558234</v>
      </c>
      <c r="J4" s="2">
        <v>69.377090600000002</v>
      </c>
      <c r="K4" s="2">
        <v>69.700834569999998</v>
      </c>
      <c r="L4" s="2">
        <v>68.365168980000007</v>
      </c>
      <c r="M4" s="2">
        <v>68.116663220000007</v>
      </c>
      <c r="N4" s="2">
        <v>67.414943539999996</v>
      </c>
      <c r="O4" s="2">
        <v>64.111345679999999</v>
      </c>
      <c r="P4" s="2">
        <v>59.921005950000001</v>
      </c>
      <c r="Q4" s="2">
        <v>57.070824549999998</v>
      </c>
      <c r="R4" s="2">
        <v>54.742794570000001</v>
      </c>
      <c r="S4" s="2">
        <v>52.64430831</v>
      </c>
      <c r="T4" s="2">
        <v>50.755416289999999</v>
      </c>
      <c r="U4" s="2">
        <v>48.989506489999997</v>
      </c>
      <c r="V4" s="2">
        <v>47.795054829999998</v>
      </c>
      <c r="W4" s="2">
        <v>45.85006585</v>
      </c>
      <c r="X4" s="2">
        <v>44.026153530000002</v>
      </c>
      <c r="Y4" s="2">
        <v>42.29642389</v>
      </c>
      <c r="Z4" s="2">
        <v>41.074062259999998</v>
      </c>
      <c r="AA4" s="2">
        <v>36.771557520000002</v>
      </c>
      <c r="AB4" s="2">
        <v>32.772862770000003</v>
      </c>
      <c r="AC4" s="2">
        <v>29.17773382</v>
      </c>
      <c r="AD4" s="2">
        <v>25.92616855</v>
      </c>
      <c r="AE4" s="2">
        <v>22.964501009999999</v>
      </c>
      <c r="AF4" s="2">
        <v>20.302410609999999</v>
      </c>
      <c r="AG4" s="2">
        <v>17.876203390000001</v>
      </c>
      <c r="AH4" s="2">
        <v>15.66042023</v>
      </c>
      <c r="AI4" s="2">
        <v>13.642222690000001</v>
      </c>
      <c r="AJ4" s="2">
        <v>11.815864899999999</v>
      </c>
      <c r="AK4" s="2">
        <v>10.17378897</v>
      </c>
      <c r="AL4" s="2">
        <v>8.7098163579999994</v>
      </c>
      <c r="AM4" s="2">
        <v>7.4159797259999998</v>
      </c>
      <c r="AN4" s="2">
        <v>6.2823108559999996</v>
      </c>
      <c r="AO4" s="2">
        <v>5.2972425100000002</v>
      </c>
      <c r="AP4" s="2">
        <v>4.446830609</v>
      </c>
      <c r="AQ4" s="2">
        <v>3.7198947709999999</v>
      </c>
      <c r="AR4" s="2">
        <v>3.1016990720000002</v>
      </c>
      <c r="AS4" s="2">
        <v>2.5781841829999999</v>
      </c>
      <c r="AT4" s="2">
        <v>2.1359743440000001</v>
      </c>
    </row>
    <row r="5" spans="1:46" x14ac:dyDescent="0.25">
      <c r="A5" s="23" t="s">
        <v>119</v>
      </c>
      <c r="B5" s="2">
        <v>0.69975178299999996</v>
      </c>
      <c r="C5" s="2">
        <v>0.86566360620000005</v>
      </c>
      <c r="D5" s="2">
        <v>1.0172966240000001</v>
      </c>
      <c r="E5" s="2">
        <v>1.1889800559999999</v>
      </c>
      <c r="F5" s="2">
        <v>1.4629980220000001</v>
      </c>
      <c r="G5" s="2">
        <v>1.750684184</v>
      </c>
      <c r="H5" s="2">
        <v>2.0803714649999998</v>
      </c>
      <c r="I5" s="2">
        <v>2.4708926529999999</v>
      </c>
      <c r="J5" s="2">
        <v>3.013435506</v>
      </c>
      <c r="K5" s="2">
        <v>3.7209147069999999</v>
      </c>
      <c r="L5" s="2">
        <v>3.8644014840000001</v>
      </c>
      <c r="M5" s="2">
        <v>4.0769588299999997</v>
      </c>
      <c r="N5" s="2">
        <v>4.27242795</v>
      </c>
      <c r="O5" s="2">
        <v>3.7015725700000002</v>
      </c>
      <c r="P5" s="2">
        <v>3.5280958949999999</v>
      </c>
      <c r="Q5" s="2">
        <v>3.495538604</v>
      </c>
      <c r="R5" s="2">
        <v>3.487912567</v>
      </c>
      <c r="S5" s="2">
        <v>3.489222947</v>
      </c>
      <c r="T5" s="2">
        <v>3.4994384589999998</v>
      </c>
      <c r="U5" s="2">
        <v>3.5136435480000001</v>
      </c>
      <c r="V5" s="2">
        <v>3.6386848839999999</v>
      </c>
      <c r="W5" s="2">
        <v>3.705171306</v>
      </c>
      <c r="X5" s="2">
        <v>3.776468946</v>
      </c>
      <c r="Y5" s="2">
        <v>3.8511077490000001</v>
      </c>
      <c r="Z5" s="2">
        <v>3.9696893559999999</v>
      </c>
      <c r="AA5" s="2">
        <v>4.263915999</v>
      </c>
      <c r="AB5" s="2">
        <v>4.5595159929999998</v>
      </c>
      <c r="AC5" s="2">
        <v>4.8703892370000004</v>
      </c>
      <c r="AD5" s="2">
        <v>5.1922811700000002</v>
      </c>
      <c r="AE5" s="2">
        <v>5.5180372039999996</v>
      </c>
      <c r="AF5" s="2">
        <v>5.8530598820000002</v>
      </c>
      <c r="AG5" s="2">
        <v>6.1832726449999997</v>
      </c>
      <c r="AH5" s="2">
        <v>6.4991157260000003</v>
      </c>
      <c r="AI5" s="2">
        <v>6.7927204559999996</v>
      </c>
      <c r="AJ5" s="2">
        <v>7.0588161940000003</v>
      </c>
      <c r="AK5" s="2">
        <v>7.2921707769999999</v>
      </c>
      <c r="AL5" s="2">
        <v>7.4901558289999999</v>
      </c>
      <c r="AM5" s="2">
        <v>7.651703586</v>
      </c>
      <c r="AN5" s="2">
        <v>7.7770837359999998</v>
      </c>
      <c r="AO5" s="2">
        <v>7.867829822</v>
      </c>
      <c r="AP5" s="2">
        <v>7.9243461420000001</v>
      </c>
      <c r="AQ5" s="2">
        <v>7.9533712489999999</v>
      </c>
      <c r="AR5" s="2">
        <v>7.9566088700000002</v>
      </c>
      <c r="AS5" s="2">
        <v>7.9350567710000002</v>
      </c>
      <c r="AT5" s="2">
        <v>7.8875092120000003</v>
      </c>
    </row>
    <row r="6" spans="1:46" x14ac:dyDescent="0.25">
      <c r="A6" s="23" t="s">
        <v>120</v>
      </c>
      <c r="B6" s="2">
        <v>29.562025630000001</v>
      </c>
      <c r="C6" s="2">
        <v>29.98119367</v>
      </c>
      <c r="D6" s="2">
        <v>30.384035749999999</v>
      </c>
      <c r="E6" s="2">
        <v>28.045279489999999</v>
      </c>
      <c r="F6" s="2">
        <v>28.79294827</v>
      </c>
      <c r="G6" s="2">
        <v>29.786765339999999</v>
      </c>
      <c r="H6" s="2">
        <v>29.934418269999998</v>
      </c>
      <c r="I6" s="2">
        <v>29.63011054</v>
      </c>
      <c r="J6" s="2">
        <v>29.457918620000001</v>
      </c>
      <c r="K6" s="2">
        <v>29.008270719999999</v>
      </c>
      <c r="L6" s="2">
        <v>28.500391990000001</v>
      </c>
      <c r="M6" s="2">
        <v>28.517208709999998</v>
      </c>
      <c r="N6" s="2">
        <v>28.36202406</v>
      </c>
      <c r="O6" s="2">
        <v>28.095334260000001</v>
      </c>
      <c r="P6" s="2">
        <v>27.31046598</v>
      </c>
      <c r="Q6" s="2">
        <v>26.870265369999998</v>
      </c>
      <c r="R6" s="2">
        <v>26.422542100000001</v>
      </c>
      <c r="S6" s="2">
        <v>26.011138079999998</v>
      </c>
      <c r="T6" s="2">
        <v>25.550138669999999</v>
      </c>
      <c r="U6" s="2">
        <v>25.048008079999999</v>
      </c>
      <c r="V6" s="2">
        <v>22.92351188</v>
      </c>
      <c r="W6" s="2">
        <v>22.070572670000001</v>
      </c>
      <c r="X6" s="2">
        <v>21.18766385</v>
      </c>
      <c r="Y6" s="2">
        <v>20.283477739999999</v>
      </c>
      <c r="Z6" s="2">
        <v>20.399743099999998</v>
      </c>
      <c r="AA6" s="2">
        <v>20.337629150000001</v>
      </c>
      <c r="AB6" s="2">
        <v>20.118220740000002</v>
      </c>
      <c r="AC6" s="2">
        <v>19.676669310000001</v>
      </c>
      <c r="AD6" s="2">
        <v>19.055907319999999</v>
      </c>
      <c r="AE6" s="2">
        <v>18.315542180000001</v>
      </c>
      <c r="AF6" s="2">
        <v>17.479807139999998</v>
      </c>
      <c r="AG6" s="2">
        <v>16.592827669999998</v>
      </c>
      <c r="AH6" s="2">
        <v>15.68492919</v>
      </c>
      <c r="AI6" s="2">
        <v>14.774323020000001</v>
      </c>
      <c r="AJ6" s="2">
        <v>13.8737627</v>
      </c>
      <c r="AK6" s="2">
        <v>12.974866329999999</v>
      </c>
      <c r="AL6" s="2">
        <v>12.093391970000001</v>
      </c>
      <c r="AM6" s="2">
        <v>11.237629009999999</v>
      </c>
      <c r="AN6" s="2">
        <v>10.41314172</v>
      </c>
      <c r="AO6" s="2">
        <v>9.6240161499999903</v>
      </c>
      <c r="AP6" s="2">
        <v>8.8811415759999903</v>
      </c>
      <c r="AQ6" s="2">
        <v>8.1818352240000003</v>
      </c>
      <c r="AR6" s="2">
        <v>7.523763615</v>
      </c>
      <c r="AS6" s="2">
        <v>6.9072184930000002</v>
      </c>
      <c r="AT6" s="2">
        <v>6.3331004179999999</v>
      </c>
    </row>
    <row r="7" spans="1:46" x14ac:dyDescent="0.25">
      <c r="A7" s="23" t="s">
        <v>121</v>
      </c>
      <c r="B7" s="2">
        <v>0.37939336569999998</v>
      </c>
      <c r="C7" s="2">
        <v>0.34875943120000003</v>
      </c>
      <c r="D7" s="2">
        <v>0.32036421349999999</v>
      </c>
      <c r="E7" s="2">
        <v>0.26802777979999998</v>
      </c>
      <c r="F7" s="2">
        <v>0.24941793039999999</v>
      </c>
      <c r="G7" s="2">
        <v>0.23387638699999999</v>
      </c>
      <c r="H7" s="2">
        <v>0.21303715449999999</v>
      </c>
      <c r="I7" s="2">
        <v>0.1911345945</v>
      </c>
      <c r="J7" s="2">
        <v>0.1722382418</v>
      </c>
      <c r="K7" s="2">
        <v>0.1537343313</v>
      </c>
      <c r="L7" s="2">
        <v>0.13980845289999999</v>
      </c>
      <c r="M7" s="2">
        <v>0.12948610999999999</v>
      </c>
      <c r="N7" s="2">
        <v>0.1192029394</v>
      </c>
      <c r="O7" s="2">
        <v>0.1099083918</v>
      </c>
      <c r="P7" s="2">
        <v>9.9029062200000004E-2</v>
      </c>
      <c r="Q7" s="2">
        <v>9.9606491300000002E-2</v>
      </c>
      <c r="R7" s="2">
        <v>0.10013189040000001</v>
      </c>
      <c r="S7" s="2">
        <v>0.1007718663</v>
      </c>
      <c r="T7" s="2">
        <v>0.10119413419999999</v>
      </c>
      <c r="U7" s="2">
        <v>0.10141855130000001</v>
      </c>
      <c r="V7" s="2">
        <v>9.6065329500000005E-2</v>
      </c>
      <c r="W7" s="2">
        <v>9.5728321300000002E-2</v>
      </c>
      <c r="X7" s="2">
        <v>9.5115486099999896E-2</v>
      </c>
      <c r="Y7" s="2">
        <v>9.4243605699999997E-2</v>
      </c>
      <c r="Z7" s="2">
        <v>9.8101464099999897E-2</v>
      </c>
      <c r="AA7" s="2">
        <v>6.5491915600000006E-2</v>
      </c>
      <c r="AB7" s="2">
        <v>4.3382394400000003E-2</v>
      </c>
      <c r="AC7" s="2">
        <v>2.8412674499999999E-2</v>
      </c>
      <c r="AD7" s="2">
        <v>1.84258164E-2</v>
      </c>
      <c r="AE7" s="2">
        <v>1.1859147400000001E-2</v>
      </c>
      <c r="AF7" s="2">
        <v>7.57891269E-3</v>
      </c>
      <c r="AG7" s="2">
        <v>4.8175613000000003E-3</v>
      </c>
      <c r="AH7" s="2">
        <v>3.0494813999999999E-3</v>
      </c>
      <c r="AI7" s="2">
        <v>1.9234796500000001E-3</v>
      </c>
      <c r="AJ7" s="2">
        <v>1.20951385E-3</v>
      </c>
      <c r="AK7" s="2">
        <v>7.5745363999999999E-4</v>
      </c>
      <c r="AL7" s="2">
        <v>4.7275689700000001E-4</v>
      </c>
      <c r="AM7" s="2">
        <v>2.9417178399999998E-4</v>
      </c>
      <c r="AN7" s="2">
        <v>1.82534383E-4</v>
      </c>
      <c r="AO7" s="134">
        <v>1.129681E-4</v>
      </c>
      <c r="AP7" s="134">
        <v>6.9807945299999997E-5</v>
      </c>
      <c r="AQ7" s="134">
        <v>4.3064892799999999E-5</v>
      </c>
      <c r="AR7" s="134">
        <v>2.6518219600000001E-5</v>
      </c>
      <c r="AS7" s="134">
        <v>1.6302304300000001E-5</v>
      </c>
      <c r="AT7" s="134">
        <v>1.0009185900000001E-5</v>
      </c>
    </row>
    <row r="8" spans="1:46" x14ac:dyDescent="0.25">
      <c r="A8" s="2" t="s">
        <v>122</v>
      </c>
      <c r="B8" s="2">
        <v>1.5151346139999999</v>
      </c>
      <c r="C8" s="2">
        <v>1.4756314020000001</v>
      </c>
      <c r="D8" s="2">
        <v>1.436105564</v>
      </c>
      <c r="E8" s="2">
        <v>1.2729537259999999</v>
      </c>
      <c r="F8" s="2">
        <v>1.255020786</v>
      </c>
      <c r="G8" s="2">
        <v>1.246809388</v>
      </c>
      <c r="H8" s="2">
        <v>1.2032600019999999</v>
      </c>
      <c r="I8" s="2">
        <v>1.143757269</v>
      </c>
      <c r="J8" s="2">
        <v>1.0919797659999999</v>
      </c>
      <c r="K8" s="2">
        <v>1.032633739</v>
      </c>
      <c r="L8" s="2">
        <v>1.1317889080000001</v>
      </c>
      <c r="M8" s="2">
        <v>1.2633152620000001</v>
      </c>
      <c r="N8" s="2">
        <v>1.4016257860000001</v>
      </c>
      <c r="O8" s="2">
        <v>1.538137997</v>
      </c>
      <c r="P8" s="2">
        <v>1.6650388229999999</v>
      </c>
      <c r="Q8" s="2">
        <v>1.6696298329999999</v>
      </c>
      <c r="R8" s="2">
        <v>1.6733077629999999</v>
      </c>
      <c r="S8" s="2">
        <v>1.6788564699999999</v>
      </c>
      <c r="T8" s="2">
        <v>1.6807397150000001</v>
      </c>
      <c r="U8" s="2">
        <v>1.6793196990000001</v>
      </c>
      <c r="V8" s="2">
        <v>1.604363311</v>
      </c>
      <c r="W8" s="2">
        <v>1.6124882309999999</v>
      </c>
      <c r="X8" s="2">
        <v>1.615948097</v>
      </c>
      <c r="Y8" s="2">
        <v>1.6149092979999999</v>
      </c>
      <c r="Z8" s="2">
        <v>1.695476582</v>
      </c>
      <c r="AA8" s="2">
        <v>1.745812825</v>
      </c>
      <c r="AB8" s="2">
        <v>1.783680988</v>
      </c>
      <c r="AC8" s="2">
        <v>1.8018119349999999</v>
      </c>
      <c r="AD8" s="2">
        <v>1.8022613240000001</v>
      </c>
      <c r="AE8" s="2">
        <v>1.789114637</v>
      </c>
      <c r="AF8" s="2">
        <v>1.7635398769999999</v>
      </c>
      <c r="AG8" s="2">
        <v>1.7290171809999999</v>
      </c>
      <c r="AH8" s="2">
        <v>1.688074957</v>
      </c>
      <c r="AI8" s="2">
        <v>1.642279278</v>
      </c>
      <c r="AJ8" s="2">
        <v>1.592809889</v>
      </c>
      <c r="AK8" s="2">
        <v>1.5385188869999999</v>
      </c>
      <c r="AL8" s="2">
        <v>1.4810793529999999</v>
      </c>
      <c r="AM8" s="2">
        <v>1.4214616499999999</v>
      </c>
      <c r="AN8" s="2">
        <v>1.36041839</v>
      </c>
      <c r="AO8" s="2">
        <v>1.298605735</v>
      </c>
      <c r="AP8" s="2">
        <v>1.2377132070000001</v>
      </c>
      <c r="AQ8" s="2">
        <v>1.17769334</v>
      </c>
      <c r="AR8" s="2">
        <v>1.1185280790000001</v>
      </c>
      <c r="AS8" s="2">
        <v>1.0605843180000001</v>
      </c>
      <c r="AT8" s="2">
        <v>1.004358224</v>
      </c>
    </row>
    <row r="9" spans="1:46" x14ac:dyDescent="0.25">
      <c r="A9" s="2" t="s">
        <v>123</v>
      </c>
      <c r="B9" s="2">
        <v>1.5117811969999999</v>
      </c>
      <c r="C9" s="2">
        <v>1.4330598329999999</v>
      </c>
      <c r="D9" s="2">
        <v>1.3574427259999999</v>
      </c>
      <c r="E9" s="2">
        <v>1.171106744</v>
      </c>
      <c r="F9" s="2">
        <v>1.123785695</v>
      </c>
      <c r="G9" s="2">
        <v>1.086629171</v>
      </c>
      <c r="H9" s="2">
        <v>1.0206797329999999</v>
      </c>
      <c r="I9" s="2">
        <v>0.94430566130000004</v>
      </c>
      <c r="J9" s="2">
        <v>0.87748971070000004</v>
      </c>
      <c r="K9" s="2">
        <v>0.80764864260000002</v>
      </c>
      <c r="L9" s="2">
        <v>0.73318165499999999</v>
      </c>
      <c r="M9" s="2">
        <v>0.67784110210000004</v>
      </c>
      <c r="N9" s="2">
        <v>0.622899863</v>
      </c>
      <c r="O9" s="2">
        <v>0.56052367680000004</v>
      </c>
      <c r="P9" s="2">
        <v>0.50130686469999997</v>
      </c>
      <c r="Q9" s="2">
        <v>0.36455279330000001</v>
      </c>
      <c r="R9" s="2">
        <v>0.26495798149999999</v>
      </c>
      <c r="S9" s="2">
        <v>0.19278609029999999</v>
      </c>
      <c r="T9" s="2">
        <v>0.13996631740000001</v>
      </c>
      <c r="U9" s="2">
        <v>0.10141855130000001</v>
      </c>
      <c r="V9" s="2">
        <v>9.6065329500000005E-2</v>
      </c>
      <c r="W9" s="2">
        <v>9.5728321300000002E-2</v>
      </c>
      <c r="X9" s="2">
        <v>9.5115486099999896E-2</v>
      </c>
      <c r="Y9" s="2">
        <v>9.4243605699999997E-2</v>
      </c>
      <c r="Z9" s="2">
        <v>9.8101464099999897E-2</v>
      </c>
      <c r="AA9" s="2">
        <v>0.10379769129999999</v>
      </c>
      <c r="AB9" s="2">
        <v>0.1089716479</v>
      </c>
      <c r="AC9" s="2">
        <v>0.11311289450000001</v>
      </c>
      <c r="AD9" s="2">
        <v>0.1162590421</v>
      </c>
      <c r="AE9" s="2">
        <v>0.118591474</v>
      </c>
      <c r="AF9" s="2">
        <v>0.12011767130000001</v>
      </c>
      <c r="AG9" s="2">
        <v>0.1210116686</v>
      </c>
      <c r="AH9" s="2">
        <v>0.1214020412</v>
      </c>
      <c r="AI9" s="2">
        <v>0.12136336120000001</v>
      </c>
      <c r="AJ9" s="2">
        <v>0.1209513854</v>
      </c>
      <c r="AK9" s="2">
        <v>0.1200483118</v>
      </c>
      <c r="AL9" s="2">
        <v>0.1187511636</v>
      </c>
      <c r="AM9" s="2">
        <v>0.1171118966</v>
      </c>
      <c r="AN9" s="2">
        <v>0.1151714096</v>
      </c>
      <c r="AO9" s="2">
        <v>0.1129681003</v>
      </c>
      <c r="AP9" s="2">
        <v>0.11063813729999999</v>
      </c>
      <c r="AQ9" s="2">
        <v>0.1081741199</v>
      </c>
      <c r="AR9" s="2">
        <v>0.1055709339</v>
      </c>
      <c r="AS9" s="2">
        <v>0.1028605861</v>
      </c>
      <c r="AT9" s="2">
        <v>0.10009185869999999</v>
      </c>
    </row>
    <row r="10" spans="1:46" x14ac:dyDescent="0.25">
      <c r="A10" s="2" t="s">
        <v>124</v>
      </c>
      <c r="B10" s="2">
        <v>0.30542753439999998</v>
      </c>
      <c r="C10" s="2">
        <v>0.36579154609999998</v>
      </c>
      <c r="D10" s="2">
        <v>0.43776491290000002</v>
      </c>
      <c r="E10" s="2">
        <v>0.47716217649999998</v>
      </c>
      <c r="F10" s="2">
        <v>0.57849967920000001</v>
      </c>
      <c r="G10" s="2">
        <v>0.70672601260000001</v>
      </c>
      <c r="H10" s="2">
        <v>0.83870513599999996</v>
      </c>
      <c r="I10" s="2">
        <v>0.9803530372</v>
      </c>
      <c r="J10" s="2">
        <v>1.150964774</v>
      </c>
      <c r="K10" s="2">
        <v>1.338420441</v>
      </c>
      <c r="L10" s="2">
        <v>1.5272436680000001</v>
      </c>
      <c r="M10" s="2">
        <v>1.774807654</v>
      </c>
      <c r="N10" s="2">
        <v>2.0500680579999999</v>
      </c>
      <c r="O10" s="2">
        <v>2.4677880750000001</v>
      </c>
      <c r="P10" s="2">
        <v>2.817756771</v>
      </c>
      <c r="Q10" s="2">
        <v>3.1700834059999998</v>
      </c>
      <c r="R10" s="2">
        <v>3.5644922370000001</v>
      </c>
      <c r="S10" s="2">
        <v>4.0124235490000002</v>
      </c>
      <c r="T10" s="2">
        <v>4.5067661010000002</v>
      </c>
      <c r="U10" s="2">
        <v>5.0520692350000003</v>
      </c>
      <c r="V10" s="2">
        <v>5.1534817579999999</v>
      </c>
      <c r="W10" s="2">
        <v>5.5304017920000001</v>
      </c>
      <c r="X10" s="2">
        <v>5.9176550859999999</v>
      </c>
      <c r="Y10" s="2">
        <v>6.3144057589999996</v>
      </c>
      <c r="Z10" s="2">
        <v>7.0784514270000001</v>
      </c>
      <c r="AA10" s="2">
        <v>7.7984351629999997</v>
      </c>
      <c r="AB10" s="2">
        <v>8.5249196620000003</v>
      </c>
      <c r="AC10" s="2">
        <v>9.2139509650000004</v>
      </c>
      <c r="AD10" s="2">
        <v>9.8609220529999995</v>
      </c>
      <c r="AE10" s="2">
        <v>10.473727179999999</v>
      </c>
      <c r="AF10" s="2">
        <v>11.04616938</v>
      </c>
      <c r="AG10" s="2">
        <v>11.58748136</v>
      </c>
      <c r="AH10" s="2">
        <v>12.10444251</v>
      </c>
      <c r="AI10" s="2">
        <v>12.59979281</v>
      </c>
      <c r="AJ10" s="2">
        <v>13.07505907</v>
      </c>
      <c r="AK10" s="2">
        <v>13.51281633</v>
      </c>
      <c r="AL10" s="2">
        <v>13.918251980000001</v>
      </c>
      <c r="AM10" s="2">
        <v>14.292389399999999</v>
      </c>
      <c r="AN10" s="2">
        <v>14.63543086</v>
      </c>
      <c r="AO10" s="2">
        <v>14.947675479999999</v>
      </c>
      <c r="AP10" s="2">
        <v>15.243324489999999</v>
      </c>
      <c r="AQ10" s="2">
        <v>15.51869559</v>
      </c>
      <c r="AR10" s="2">
        <v>15.770055129999999</v>
      </c>
      <c r="AS10" s="2">
        <v>15.999074009999999</v>
      </c>
      <c r="AT10" s="2">
        <v>16.21069413</v>
      </c>
    </row>
    <row r="11" spans="1:46" x14ac:dyDescent="0.25">
      <c r="A11" s="2" t="s">
        <v>125</v>
      </c>
      <c r="B11" s="2">
        <v>6.8721195200000001E-2</v>
      </c>
      <c r="C11" s="2">
        <v>8.64638779E-2</v>
      </c>
      <c r="D11" s="2">
        <v>0.1087077539</v>
      </c>
      <c r="E11" s="2">
        <v>0.1244812988</v>
      </c>
      <c r="F11" s="2">
        <v>0.1585476284</v>
      </c>
      <c r="G11" s="2">
        <v>0.2034821097</v>
      </c>
      <c r="H11" s="2">
        <v>0.25368978759999999</v>
      </c>
      <c r="I11" s="2">
        <v>0.31152629380000002</v>
      </c>
      <c r="J11" s="2">
        <v>0.38423132560000001</v>
      </c>
      <c r="K11" s="2">
        <v>0.4693986382</v>
      </c>
      <c r="L11" s="2">
        <v>0.55268645350000001</v>
      </c>
      <c r="M11" s="2">
        <v>0.66273972299999995</v>
      </c>
      <c r="N11" s="2">
        <v>0.78991654450000004</v>
      </c>
      <c r="O11" s="2">
        <v>0.97063828860000001</v>
      </c>
      <c r="P11" s="2">
        <v>1.1405205979999999</v>
      </c>
      <c r="Q11" s="2">
        <v>1.302288653</v>
      </c>
      <c r="R11" s="2">
        <v>1.4861791959999999</v>
      </c>
      <c r="S11" s="2">
        <v>1.6979199519999999</v>
      </c>
      <c r="T11" s="2">
        <v>1.9355856629999999</v>
      </c>
      <c r="U11" s="2">
        <v>2.2021840259999999</v>
      </c>
      <c r="V11" s="2">
        <v>2.2620726090000001</v>
      </c>
      <c r="W11" s="2">
        <v>2.444465804</v>
      </c>
      <c r="X11" s="2">
        <v>2.633894733</v>
      </c>
      <c r="Y11" s="2">
        <v>2.8301062130000001</v>
      </c>
      <c r="Z11" s="2">
        <v>3.194699317</v>
      </c>
      <c r="AA11" s="2">
        <v>3.677775542</v>
      </c>
      <c r="AB11" s="2">
        <v>4.2010134460000002</v>
      </c>
      <c r="AC11" s="2">
        <v>4.7445572929999997</v>
      </c>
      <c r="AD11" s="2">
        <v>5.3058301889999999</v>
      </c>
      <c r="AE11" s="2">
        <v>5.8887497629999999</v>
      </c>
      <c r="AF11" s="2">
        <v>6.489624418</v>
      </c>
      <c r="AG11" s="2">
        <v>7.1134934349999996</v>
      </c>
      <c r="AH11" s="2">
        <v>7.7647003569999997</v>
      </c>
      <c r="AI11" s="2">
        <v>8.4455771669999997</v>
      </c>
      <c r="AJ11" s="2">
        <v>9.1578939980000005</v>
      </c>
      <c r="AK11" s="2">
        <v>9.8897166429999999</v>
      </c>
      <c r="AL11" s="2">
        <v>10.644093760000001</v>
      </c>
      <c r="AM11" s="2">
        <v>11.421282100000001</v>
      </c>
      <c r="AN11" s="2">
        <v>12.220853930000001</v>
      </c>
      <c r="AO11" s="2">
        <v>13.04234617</v>
      </c>
      <c r="AP11" s="2">
        <v>13.897855099999999</v>
      </c>
      <c r="AQ11" s="2">
        <v>14.78459121</v>
      </c>
      <c r="AR11" s="2">
        <v>15.699048830000001</v>
      </c>
      <c r="AS11" s="2">
        <v>16.642593210000001</v>
      </c>
      <c r="AT11" s="2">
        <v>17.62031971</v>
      </c>
    </row>
    <row r="12" spans="1:46" x14ac:dyDescent="0.25">
      <c r="A12" s="2" t="s">
        <v>126</v>
      </c>
      <c r="B12" s="2">
        <v>3.4354285299999998</v>
      </c>
      <c r="C12" s="2">
        <v>3.48184329</v>
      </c>
      <c r="D12" s="2">
        <v>3.5263005999999999</v>
      </c>
      <c r="E12" s="2">
        <v>3.2527240229999999</v>
      </c>
      <c r="F12" s="2">
        <v>3.3372377960000001</v>
      </c>
      <c r="G12" s="2">
        <v>3.450149648</v>
      </c>
      <c r="H12" s="2">
        <v>3.4649660469999999</v>
      </c>
      <c r="I12" s="2">
        <v>3.4274805920000002</v>
      </c>
      <c r="J12" s="2">
        <v>3.4053155579999999</v>
      </c>
      <c r="K12" s="2">
        <v>3.3511256829999998</v>
      </c>
      <c r="L12" s="2">
        <v>3.480486097</v>
      </c>
      <c r="M12" s="2">
        <v>3.6814277139999998</v>
      </c>
      <c r="N12" s="2">
        <v>3.8704964890000002</v>
      </c>
      <c r="O12" s="2">
        <v>3.673549832</v>
      </c>
      <c r="P12" s="2">
        <v>3.6832106370000002</v>
      </c>
      <c r="Q12" s="2">
        <v>3.6731363610000001</v>
      </c>
      <c r="R12" s="2">
        <v>3.6610641949999998</v>
      </c>
      <c r="S12" s="2">
        <v>3.6530847689999999</v>
      </c>
      <c r="T12" s="2">
        <v>3.637150793</v>
      </c>
      <c r="U12" s="2">
        <v>3.614172607</v>
      </c>
      <c r="V12" s="2">
        <v>3.4450952049999999</v>
      </c>
      <c r="W12" s="2">
        <v>3.454761398</v>
      </c>
      <c r="X12" s="2">
        <v>3.45439432</v>
      </c>
      <c r="Y12" s="2">
        <v>3.4444163099999998</v>
      </c>
      <c r="Z12" s="2">
        <v>3.6081309930000001</v>
      </c>
      <c r="AA12" s="2">
        <v>3.8566205459999998</v>
      </c>
      <c r="AB12" s="2">
        <v>4.090205654</v>
      </c>
      <c r="AC12" s="2">
        <v>4.2890010380000003</v>
      </c>
      <c r="AD12" s="2">
        <v>4.45331264</v>
      </c>
      <c r="AE12" s="2">
        <v>4.5890450549999997</v>
      </c>
      <c r="AF12" s="2">
        <v>4.6955683620000004</v>
      </c>
      <c r="AG12" s="2">
        <v>4.7788227509999999</v>
      </c>
      <c r="AH12" s="2">
        <v>4.8431962940000002</v>
      </c>
      <c r="AI12" s="2">
        <v>4.8910948830000001</v>
      </c>
      <c r="AJ12" s="2">
        <v>4.924268766</v>
      </c>
      <c r="AK12" s="2">
        <v>4.9374119939999996</v>
      </c>
      <c r="AL12" s="2">
        <v>4.9339369309999999</v>
      </c>
      <c r="AM12" s="2">
        <v>4.9155163350000004</v>
      </c>
      <c r="AN12" s="2">
        <v>4.8834328579999999</v>
      </c>
      <c r="AO12" s="2">
        <v>4.8389236980000003</v>
      </c>
      <c r="AP12" s="2">
        <v>4.78751572</v>
      </c>
      <c r="AQ12" s="2">
        <v>4.7286931980000002</v>
      </c>
      <c r="AR12" s="2">
        <v>4.6620243730000004</v>
      </c>
      <c r="AS12" s="2">
        <v>4.5887202350000003</v>
      </c>
      <c r="AT12" s="2">
        <v>4.5108018459999997</v>
      </c>
    </row>
    <row r="13" spans="1:46" x14ac:dyDescent="0.25">
      <c r="A13" s="2" t="s">
        <v>127</v>
      </c>
      <c r="B13" s="2">
        <v>0.22254492319999999</v>
      </c>
      <c r="C13" s="2">
        <v>0.2353940293</v>
      </c>
      <c r="D13" s="2">
        <v>0.2488026502</v>
      </c>
      <c r="E13" s="2">
        <v>0.2395147903</v>
      </c>
      <c r="F13" s="2">
        <v>0.25646123069999999</v>
      </c>
      <c r="G13" s="2">
        <v>0.27670814939999999</v>
      </c>
      <c r="H13" s="2">
        <v>0.29002300580000001</v>
      </c>
      <c r="I13" s="2">
        <v>0.29940422119999999</v>
      </c>
      <c r="J13" s="2">
        <v>0.3104486145</v>
      </c>
      <c r="K13" s="2">
        <v>0.31883980029999998</v>
      </c>
      <c r="L13" s="2">
        <v>0.36921504189999999</v>
      </c>
      <c r="M13" s="2">
        <v>0.4354250704</v>
      </c>
      <c r="N13" s="2">
        <v>0.51041273499999995</v>
      </c>
      <c r="O13" s="2">
        <v>0.58584802420000004</v>
      </c>
      <c r="P13" s="2">
        <v>0.66835145169999999</v>
      </c>
      <c r="Q13" s="2">
        <v>0.66276053909999999</v>
      </c>
      <c r="R13" s="2">
        <v>0.65685299890000004</v>
      </c>
      <c r="S13" s="2">
        <v>0.65172119419999996</v>
      </c>
      <c r="T13" s="2">
        <v>0.64521529379999998</v>
      </c>
      <c r="U13" s="2">
        <v>0.63751952150000002</v>
      </c>
      <c r="V13" s="2">
        <v>0.61742320350000002</v>
      </c>
      <c r="W13" s="2">
        <v>0.62906699200000005</v>
      </c>
      <c r="X13" s="2">
        <v>0.63906917640000005</v>
      </c>
      <c r="Y13" s="2">
        <v>0.64742388579999999</v>
      </c>
      <c r="Z13" s="2">
        <v>0.68905279379999995</v>
      </c>
      <c r="AA13" s="2">
        <v>0.66135684439999998</v>
      </c>
      <c r="AB13" s="2">
        <v>0.62984375370000001</v>
      </c>
      <c r="AC13" s="2">
        <v>0.59306538080000004</v>
      </c>
      <c r="AD13" s="2">
        <v>0.55295316439999997</v>
      </c>
      <c r="AE13" s="2">
        <v>0.51166560510000003</v>
      </c>
      <c r="AF13" s="2">
        <v>0.47012225479999997</v>
      </c>
      <c r="AG13" s="2">
        <v>0.42963762329999999</v>
      </c>
      <c r="AH13" s="2">
        <v>0.39099589179999999</v>
      </c>
      <c r="AI13" s="2">
        <v>0.35457241960000002</v>
      </c>
      <c r="AJ13" s="2">
        <v>0.32055263550000002</v>
      </c>
      <c r="AK13" s="2">
        <v>0.28861288169999999</v>
      </c>
      <c r="AL13" s="2">
        <v>0.25898146150000001</v>
      </c>
      <c r="AM13" s="2">
        <v>0.23168769419999999</v>
      </c>
      <c r="AN13" s="2">
        <v>0.20668920029999999</v>
      </c>
      <c r="AO13" s="2">
        <v>0.18390776989999999</v>
      </c>
      <c r="AP13" s="2">
        <v>0.1633880378</v>
      </c>
      <c r="AQ13" s="2">
        <v>0.14491385909999999</v>
      </c>
      <c r="AR13" s="2">
        <v>0.1282927351</v>
      </c>
      <c r="AS13" s="2">
        <v>0.1133908067</v>
      </c>
      <c r="AT13" s="2">
        <v>0.10009185869999999</v>
      </c>
    </row>
    <row r="14" spans="1:46" x14ac:dyDescent="0.25">
      <c r="A14" s="2" t="s">
        <v>128</v>
      </c>
      <c r="B14" s="2">
        <v>37.000456990000004</v>
      </c>
      <c r="C14" s="2">
        <v>37.408137080000003</v>
      </c>
      <c r="D14" s="2">
        <v>37.819524170000001</v>
      </c>
      <c r="E14" s="2">
        <v>34.851250030000003</v>
      </c>
      <c r="F14" s="2">
        <v>35.751919010000002</v>
      </c>
      <c r="G14" s="2">
        <v>36.991146209999997</v>
      </c>
      <c r="H14" s="2">
        <v>37.218779140000002</v>
      </c>
      <c r="I14" s="2">
        <v>36.928072210000003</v>
      </c>
      <c r="J14" s="2">
        <v>36.850586610000001</v>
      </c>
      <c r="K14" s="2">
        <v>36.480072</v>
      </c>
      <c r="L14" s="2">
        <v>36.434802269999999</v>
      </c>
      <c r="M14" s="2">
        <v>37.142251340000001</v>
      </c>
      <c r="N14" s="2">
        <v>37.726646469999999</v>
      </c>
      <c r="O14" s="2">
        <v>38.001728550000003</v>
      </c>
      <c r="P14" s="2">
        <v>37.885680180000001</v>
      </c>
      <c r="Q14" s="2">
        <v>37.812323450000001</v>
      </c>
      <c r="R14" s="2">
        <v>37.829528359999998</v>
      </c>
      <c r="S14" s="2">
        <v>37.998701969999999</v>
      </c>
      <c r="T14" s="2">
        <v>38.196756690000001</v>
      </c>
      <c r="U14" s="2">
        <v>38.43611027</v>
      </c>
      <c r="V14" s="2">
        <v>36.198078629999998</v>
      </c>
      <c r="W14" s="2">
        <v>35.933213530000003</v>
      </c>
      <c r="X14" s="2">
        <v>35.638856240000003</v>
      </c>
      <c r="Y14" s="2">
        <v>35.323226409999997</v>
      </c>
      <c r="Z14" s="2">
        <v>36.861757140000002</v>
      </c>
      <c r="AA14" s="2">
        <v>38.246919669999997</v>
      </c>
      <c r="AB14" s="2">
        <v>39.500238289999999</v>
      </c>
      <c r="AC14" s="2">
        <v>40.460581490000003</v>
      </c>
      <c r="AD14" s="2">
        <v>41.165871549999999</v>
      </c>
      <c r="AE14" s="2">
        <v>41.698295039999998</v>
      </c>
      <c r="AF14" s="2">
        <v>42.07252802</v>
      </c>
      <c r="AG14" s="2">
        <v>42.35710924</v>
      </c>
      <c r="AH14" s="2">
        <v>42.60079073</v>
      </c>
      <c r="AI14" s="2">
        <v>42.830926429999998</v>
      </c>
      <c r="AJ14" s="2">
        <v>43.066507960000003</v>
      </c>
      <c r="AK14" s="2">
        <v>43.26274883</v>
      </c>
      <c r="AL14" s="2">
        <v>43.448959379999998</v>
      </c>
      <c r="AM14" s="2">
        <v>43.637372259999999</v>
      </c>
      <c r="AN14" s="2">
        <v>43.835320899999999</v>
      </c>
      <c r="AO14" s="2">
        <v>44.048556069999997</v>
      </c>
      <c r="AP14" s="2">
        <v>44.32164607</v>
      </c>
      <c r="AQ14" s="2">
        <v>44.644639609999999</v>
      </c>
      <c r="AR14" s="2">
        <v>45.00731021</v>
      </c>
      <c r="AS14" s="2">
        <v>45.41445796</v>
      </c>
      <c r="AT14" s="2">
        <v>45.879468060000001</v>
      </c>
    </row>
    <row r="15" spans="1:46" x14ac:dyDescent="0.25">
      <c r="A15" s="2" t="s">
        <v>129</v>
      </c>
      <c r="B15" s="2">
        <v>37.160001180000002</v>
      </c>
      <c r="C15" s="2">
        <v>37.307621310000002</v>
      </c>
      <c r="D15" s="2">
        <v>36.340382900000002</v>
      </c>
      <c r="E15" s="2">
        <v>35.183394300000003</v>
      </c>
      <c r="F15" s="2">
        <v>35.948440699999999</v>
      </c>
      <c r="G15" s="2">
        <v>36.108321709999998</v>
      </c>
      <c r="H15" s="2">
        <v>34.892614850000001</v>
      </c>
      <c r="I15" s="2">
        <v>34.3488775</v>
      </c>
      <c r="J15" s="2">
        <v>34.582631569999997</v>
      </c>
      <c r="K15" s="2">
        <v>35.526209700000003</v>
      </c>
      <c r="L15" s="2">
        <v>35.446388749999997</v>
      </c>
      <c r="M15" s="2">
        <v>35.452215860000003</v>
      </c>
      <c r="N15" s="2">
        <v>34.139565089999998</v>
      </c>
      <c r="O15" s="2">
        <v>34.890827039999998</v>
      </c>
      <c r="P15" s="2">
        <v>35.295667590000001</v>
      </c>
      <c r="Q15" s="2">
        <v>35.168258870000003</v>
      </c>
      <c r="R15" s="2">
        <v>34.942252449999998</v>
      </c>
      <c r="S15" s="2">
        <v>34.463819960000002</v>
      </c>
      <c r="T15" s="2">
        <v>34.010689210000002</v>
      </c>
      <c r="U15" s="2">
        <v>33.63443255</v>
      </c>
      <c r="V15" s="2">
        <v>35.953928259999998</v>
      </c>
      <c r="W15" s="2">
        <v>36.296980259999998</v>
      </c>
      <c r="X15" s="2">
        <v>36.393824170000002</v>
      </c>
      <c r="Y15" s="2">
        <v>36.385584260000002</v>
      </c>
      <c r="Z15" s="2">
        <v>33.006877459999998</v>
      </c>
      <c r="AA15" s="2">
        <v>32.274802800000003</v>
      </c>
      <c r="AB15" s="2">
        <v>31.4333457</v>
      </c>
      <c r="AC15" s="2">
        <v>30.557252559999998</v>
      </c>
      <c r="AD15" s="2">
        <v>29.700195130000001</v>
      </c>
      <c r="AE15" s="2">
        <v>28.900695519999999</v>
      </c>
      <c r="AF15" s="2">
        <v>28.171727220000001</v>
      </c>
      <c r="AG15" s="2">
        <v>27.531429880000001</v>
      </c>
      <c r="AH15" s="2">
        <v>26.982670110000001</v>
      </c>
      <c r="AI15" s="2">
        <v>26.517503850000001</v>
      </c>
      <c r="AJ15" s="2">
        <v>26.12518786</v>
      </c>
      <c r="AK15" s="2">
        <v>25.818388680000002</v>
      </c>
      <c r="AL15" s="2">
        <v>25.552556580000001</v>
      </c>
      <c r="AM15" s="2">
        <v>25.313306300000001</v>
      </c>
      <c r="AN15" s="2">
        <v>25.089766489999999</v>
      </c>
      <c r="AO15" s="2">
        <v>24.874195069999999</v>
      </c>
      <c r="AP15" s="2">
        <v>24.675244339999999</v>
      </c>
      <c r="AQ15" s="2">
        <v>24.476442769999998</v>
      </c>
      <c r="AR15" s="2">
        <v>24.267075609999999</v>
      </c>
      <c r="AS15" s="2">
        <v>24.042285759999999</v>
      </c>
      <c r="AT15" s="2">
        <v>23.79866414</v>
      </c>
    </row>
    <row r="16" spans="1:46" x14ac:dyDescent="0.25">
      <c r="A16" s="2" t="s">
        <v>130</v>
      </c>
      <c r="B16" s="2">
        <v>34.16896697</v>
      </c>
      <c r="C16" s="2">
        <v>34.126101929999997</v>
      </c>
      <c r="D16" s="2">
        <v>33.049393299999998</v>
      </c>
      <c r="E16" s="2">
        <v>31.792650210000001</v>
      </c>
      <c r="F16" s="2">
        <v>32.254521820000001</v>
      </c>
      <c r="G16" s="2">
        <v>32.145518750000001</v>
      </c>
      <c r="H16" s="2">
        <v>30.796597009999999</v>
      </c>
      <c r="I16" s="2">
        <v>30.030441150000001</v>
      </c>
      <c r="J16" s="2">
        <v>29.921217519999999</v>
      </c>
      <c r="K16" s="2">
        <v>30.387875680000001</v>
      </c>
      <c r="L16" s="2">
        <v>30.094926839999999</v>
      </c>
      <c r="M16" s="2">
        <v>29.86566195</v>
      </c>
      <c r="N16" s="2">
        <v>28.524883209999999</v>
      </c>
      <c r="O16" s="2">
        <v>28.578648619999999</v>
      </c>
      <c r="P16" s="2">
        <v>28.287892719999999</v>
      </c>
      <c r="Q16" s="2">
        <v>27.642716020000002</v>
      </c>
      <c r="R16" s="2">
        <v>26.883751570000001</v>
      </c>
      <c r="S16" s="2">
        <v>25.899070089999999</v>
      </c>
      <c r="T16" s="2">
        <v>24.905651720000002</v>
      </c>
      <c r="U16" s="2">
        <v>23.939153749999999</v>
      </c>
      <c r="V16" s="2">
        <v>24.912417749999999</v>
      </c>
      <c r="W16" s="2">
        <v>24.43084563</v>
      </c>
      <c r="X16" s="2">
        <v>23.739832270000001</v>
      </c>
      <c r="Y16" s="2">
        <v>22.94415017</v>
      </c>
      <c r="Z16" s="2">
        <v>20.066685620000001</v>
      </c>
      <c r="AA16" s="2">
        <v>18.20127523</v>
      </c>
      <c r="AB16" s="2">
        <v>16.304720280000002</v>
      </c>
      <c r="AC16" s="2">
        <v>14.452185610000001</v>
      </c>
      <c r="AD16" s="2">
        <v>12.695173130000001</v>
      </c>
      <c r="AE16" s="2">
        <v>11.06681423</v>
      </c>
      <c r="AF16" s="2">
        <v>9.5809189349999997</v>
      </c>
      <c r="AG16" s="2">
        <v>8.2464817539999995</v>
      </c>
      <c r="AH16" s="2">
        <v>7.0616376409999999</v>
      </c>
      <c r="AI16" s="2">
        <v>6.0182515639999998</v>
      </c>
      <c r="AJ16" s="2">
        <v>5.1059570120000002</v>
      </c>
      <c r="AK16" s="2">
        <v>4.3174686539999998</v>
      </c>
      <c r="AL16" s="2">
        <v>3.6346456260000002</v>
      </c>
      <c r="AM16" s="2">
        <v>3.046408741</v>
      </c>
      <c r="AN16" s="2">
        <v>2.5424908259999999</v>
      </c>
      <c r="AO16" s="2">
        <v>2.1132952669999998</v>
      </c>
      <c r="AP16" s="2">
        <v>1.75081894</v>
      </c>
      <c r="AQ16" s="2">
        <v>1.4454179250000001</v>
      </c>
      <c r="AR16" s="2">
        <v>1.1890006049999999</v>
      </c>
      <c r="AS16" s="2">
        <v>0.97465964869999999</v>
      </c>
      <c r="AT16" s="2">
        <v>0.79626421670000003</v>
      </c>
    </row>
    <row r="17" spans="1:46" x14ac:dyDescent="0.25">
      <c r="A17" s="2" t="s">
        <v>131</v>
      </c>
      <c r="B17" s="2">
        <v>1.5994835329999999</v>
      </c>
      <c r="C17" s="2">
        <v>1.7479653100000001</v>
      </c>
      <c r="D17" s="2">
        <v>1.8522850369999999</v>
      </c>
      <c r="E17" s="2">
        <v>1.9497065929999999</v>
      </c>
      <c r="F17" s="2">
        <v>2.1643691619999998</v>
      </c>
      <c r="G17" s="2">
        <v>2.3602574089999999</v>
      </c>
      <c r="H17" s="2">
        <v>2.4742288270000001</v>
      </c>
      <c r="I17" s="2">
        <v>2.639958172</v>
      </c>
      <c r="J17" s="2">
        <v>2.8781458400000002</v>
      </c>
      <c r="K17" s="2">
        <v>3.1983948500000001</v>
      </c>
      <c r="L17" s="2">
        <v>3.3046520429999999</v>
      </c>
      <c r="M17" s="2">
        <v>3.421411419</v>
      </c>
      <c r="N17" s="2">
        <v>3.409241293</v>
      </c>
      <c r="O17" s="2">
        <v>3.7691987340000002</v>
      </c>
      <c r="P17" s="2">
        <v>3.948451581</v>
      </c>
      <c r="Q17" s="2">
        <v>4.1222962120000002</v>
      </c>
      <c r="R17" s="2">
        <v>4.283320968</v>
      </c>
      <c r="S17" s="2">
        <v>4.4086658099999996</v>
      </c>
      <c r="T17" s="2">
        <v>4.5295304300000003</v>
      </c>
      <c r="U17" s="2">
        <v>4.6515353700000004</v>
      </c>
      <c r="V17" s="2">
        <v>5.1633876860000001</v>
      </c>
      <c r="W17" s="2">
        <v>5.4011803580000004</v>
      </c>
      <c r="X17" s="2">
        <v>5.59833844</v>
      </c>
      <c r="Y17" s="2">
        <v>5.7714482120000001</v>
      </c>
      <c r="Z17" s="2">
        <v>5.3841828039999999</v>
      </c>
      <c r="AA17" s="2">
        <v>5.7241352479999996</v>
      </c>
      <c r="AB17" s="2">
        <v>6.0101504300000004</v>
      </c>
      <c r="AC17" s="2">
        <v>6.2440941150000002</v>
      </c>
      <c r="AD17" s="2">
        <v>6.428926455</v>
      </c>
      <c r="AE17" s="2">
        <v>6.5688049990000001</v>
      </c>
      <c r="AF17" s="2">
        <v>6.6655322689999998</v>
      </c>
      <c r="AG17" s="2">
        <v>6.7245045540000001</v>
      </c>
      <c r="AH17" s="2">
        <v>6.749334277</v>
      </c>
      <c r="AI17" s="2">
        <v>6.7420158160000003</v>
      </c>
      <c r="AJ17" s="2">
        <v>6.7044090499999998</v>
      </c>
      <c r="AK17" s="2">
        <v>6.6447165979999996</v>
      </c>
      <c r="AL17" s="2">
        <v>6.5565180859999996</v>
      </c>
      <c r="AM17" s="2">
        <v>6.4411480619999999</v>
      </c>
      <c r="AN17" s="2">
        <v>6.3008395999999998</v>
      </c>
      <c r="AO17" s="2">
        <v>6.1385122909999996</v>
      </c>
      <c r="AP17" s="2">
        <v>5.9608487959999996</v>
      </c>
      <c r="AQ17" s="2">
        <v>5.76798637</v>
      </c>
      <c r="AR17" s="2">
        <v>5.5613059109999998</v>
      </c>
      <c r="AS17" s="2">
        <v>5.3433253130000002</v>
      </c>
      <c r="AT17" s="2">
        <v>5.1165797619999998</v>
      </c>
    </row>
    <row r="18" spans="1:46" x14ac:dyDescent="0.25">
      <c r="A18" s="2" t="s">
        <v>132</v>
      </c>
      <c r="B18" s="2">
        <v>0.19993544160000001</v>
      </c>
      <c r="C18" s="2">
        <v>0.1882553012</v>
      </c>
      <c r="D18" s="2">
        <v>0.17188050299999999</v>
      </c>
      <c r="E18" s="2">
        <v>0.15588073690000001</v>
      </c>
      <c r="F18" s="2">
        <v>0.14909357200000001</v>
      </c>
      <c r="G18" s="2">
        <v>0.14008490639999999</v>
      </c>
      <c r="H18" s="2">
        <v>0.1265249661</v>
      </c>
      <c r="I18" s="2">
        <v>0.11631555709999999</v>
      </c>
      <c r="J18" s="2">
        <v>0.1092591829</v>
      </c>
      <c r="K18" s="2">
        <v>0.1046120281</v>
      </c>
      <c r="L18" s="2">
        <v>0.1037469816</v>
      </c>
      <c r="M18" s="2">
        <v>0.10309918229999999</v>
      </c>
      <c r="N18" s="2">
        <v>9.8607023299999999E-2</v>
      </c>
      <c r="O18" s="2">
        <v>0.2381001328</v>
      </c>
      <c r="P18" s="2">
        <v>0.59475553290000005</v>
      </c>
      <c r="Q18" s="2">
        <v>0.70340561069999996</v>
      </c>
      <c r="R18" s="2">
        <v>0.82794637859999998</v>
      </c>
      <c r="S18" s="2">
        <v>0.96534761879999997</v>
      </c>
      <c r="T18" s="2">
        <v>1.1235300450000001</v>
      </c>
      <c r="U18" s="2">
        <v>1.307021692</v>
      </c>
      <c r="V18" s="2">
        <v>1.580959349</v>
      </c>
      <c r="W18" s="2">
        <v>1.802080339</v>
      </c>
      <c r="X18" s="2">
        <v>2.0353735149999999</v>
      </c>
      <c r="Y18" s="2">
        <v>2.2864898239999998</v>
      </c>
      <c r="Z18" s="2">
        <v>2.3243620009999999</v>
      </c>
      <c r="AA18" s="2">
        <v>2.6596978010000001</v>
      </c>
      <c r="AB18" s="2">
        <v>3.0057038469999999</v>
      </c>
      <c r="AC18" s="2">
        <v>3.3610016260000002</v>
      </c>
      <c r="AD18" s="2">
        <v>3.7245703099999998</v>
      </c>
      <c r="AE18" s="2">
        <v>4.0960243170000004</v>
      </c>
      <c r="AF18" s="2">
        <v>4.4735204729999998</v>
      </c>
      <c r="AG18" s="2">
        <v>4.8575057490000004</v>
      </c>
      <c r="AH18" s="2">
        <v>5.2474995089999998</v>
      </c>
      <c r="AI18" s="2">
        <v>5.6418258029999997</v>
      </c>
      <c r="AJ18" s="2">
        <v>6.0384968859999999</v>
      </c>
      <c r="AK18" s="2">
        <v>6.4414441099999999</v>
      </c>
      <c r="AL18" s="2">
        <v>6.8409825260000003</v>
      </c>
      <c r="AM18" s="2">
        <v>7.2334742060000004</v>
      </c>
      <c r="AN18" s="2">
        <v>7.6158874279999997</v>
      </c>
      <c r="AO18" s="2">
        <v>7.9858961649999998</v>
      </c>
      <c r="AP18" s="2">
        <v>8.3465513990000009</v>
      </c>
      <c r="AQ18" s="2">
        <v>8.6928388640000005</v>
      </c>
      <c r="AR18" s="2">
        <v>9.0209572789999903</v>
      </c>
      <c r="AS18" s="2">
        <v>9.3288024029999903</v>
      </c>
      <c r="AT18" s="2">
        <v>9.6146275299999999</v>
      </c>
    </row>
    <row r="19" spans="1:46" x14ac:dyDescent="0.25">
      <c r="A19" s="2" t="s">
        <v>133</v>
      </c>
      <c r="B19" s="2">
        <v>0.5918089071</v>
      </c>
      <c r="C19" s="2">
        <v>0.58397975079999997</v>
      </c>
      <c r="D19" s="2">
        <v>0.55877382320000002</v>
      </c>
      <c r="E19" s="2">
        <v>0.53108098179999996</v>
      </c>
      <c r="F19" s="2">
        <v>0.53233630009999999</v>
      </c>
      <c r="G19" s="2">
        <v>0.52417628559999996</v>
      </c>
      <c r="H19" s="2">
        <v>0.49615927809999999</v>
      </c>
      <c r="I19" s="2">
        <v>0.47801503350000002</v>
      </c>
      <c r="J19" s="2">
        <v>0.47056601770000001</v>
      </c>
      <c r="K19" s="2">
        <v>0.47217511760000003</v>
      </c>
      <c r="L19" s="2">
        <v>0.48428487110000001</v>
      </c>
      <c r="M19" s="2">
        <v>0.49771944600000001</v>
      </c>
      <c r="N19" s="2">
        <v>0.49231287429999998</v>
      </c>
      <c r="O19" s="2">
        <v>0.41879142850000001</v>
      </c>
      <c r="P19" s="2">
        <v>0.40850278960000003</v>
      </c>
      <c r="Q19" s="2">
        <v>0.41222735869999999</v>
      </c>
      <c r="R19" s="2">
        <v>0.41400695999999998</v>
      </c>
      <c r="S19" s="2">
        <v>0.41187327109999999</v>
      </c>
      <c r="T19" s="2">
        <v>0.40901479509999999</v>
      </c>
      <c r="U19" s="2">
        <v>0.40598647939999999</v>
      </c>
      <c r="V19" s="2">
        <v>0.4411634948</v>
      </c>
      <c r="W19" s="2">
        <v>0.45175514169999997</v>
      </c>
      <c r="X19" s="2">
        <v>0.45837736639999999</v>
      </c>
      <c r="Y19" s="2">
        <v>0.46259231049999999</v>
      </c>
      <c r="Z19" s="2">
        <v>0.42245747010000001</v>
      </c>
      <c r="AA19" s="2">
        <v>0.45134609949999999</v>
      </c>
      <c r="AB19" s="2">
        <v>0.47623549259999998</v>
      </c>
      <c r="AC19" s="2">
        <v>0.49721299089999998</v>
      </c>
      <c r="AD19" s="2">
        <v>0.51445583110000004</v>
      </c>
      <c r="AE19" s="2">
        <v>0.52824161979999995</v>
      </c>
      <c r="AF19" s="2">
        <v>0.53866367719999997</v>
      </c>
      <c r="AG19" s="2">
        <v>0.54610953350000002</v>
      </c>
      <c r="AH19" s="2">
        <v>0.55082927540000004</v>
      </c>
      <c r="AI19" s="2">
        <v>0.55294565870000001</v>
      </c>
      <c r="AJ19" s="2">
        <v>0.55257317650000004</v>
      </c>
      <c r="AK19" s="2">
        <v>0.55035430510000005</v>
      </c>
      <c r="AL19" s="2">
        <v>0.54572742419999998</v>
      </c>
      <c r="AM19" s="2">
        <v>0.53876876220000003</v>
      </c>
      <c r="AN19" s="2">
        <v>0.529631929</v>
      </c>
      <c r="AO19" s="2">
        <v>0.51853189420000001</v>
      </c>
      <c r="AP19" s="2">
        <v>0.50600762359999996</v>
      </c>
      <c r="AQ19" s="2">
        <v>0.49205062729999999</v>
      </c>
      <c r="AR19" s="2">
        <v>0.47675906480000002</v>
      </c>
      <c r="AS19" s="2">
        <v>0.46033118789999999</v>
      </c>
      <c r="AT19" s="2">
        <v>0.4429708443</v>
      </c>
    </row>
    <row r="20" spans="1:46" x14ac:dyDescent="0.25">
      <c r="A20" s="2" t="s">
        <v>134</v>
      </c>
      <c r="B20" s="2">
        <v>0.19993544160000001</v>
      </c>
      <c r="C20" s="2">
        <v>0.20855114</v>
      </c>
      <c r="D20" s="2">
        <v>0.2109392138</v>
      </c>
      <c r="E20" s="2">
        <v>0.21192808339999999</v>
      </c>
      <c r="F20" s="2">
        <v>0.22455376120000001</v>
      </c>
      <c r="G20" s="2">
        <v>0.23373196569999999</v>
      </c>
      <c r="H20" s="2">
        <v>0.23386667990000001</v>
      </c>
      <c r="I20" s="2">
        <v>0.23817450940000001</v>
      </c>
      <c r="J20" s="2">
        <v>0.24784535029999999</v>
      </c>
      <c r="K20" s="2">
        <v>0.26288741900000001</v>
      </c>
      <c r="L20" s="2">
        <v>0.27907768040000003</v>
      </c>
      <c r="M20" s="2">
        <v>0.29686999739999997</v>
      </c>
      <c r="N20" s="2">
        <v>0.30393477260000001</v>
      </c>
      <c r="O20" s="2">
        <v>0.3148331332</v>
      </c>
      <c r="P20" s="2">
        <v>0.33104090390000002</v>
      </c>
      <c r="Q20" s="2">
        <v>0.37349744039999999</v>
      </c>
      <c r="R20" s="2">
        <v>0.41939441830000002</v>
      </c>
      <c r="S20" s="2">
        <v>0.4664904943</v>
      </c>
      <c r="T20" s="2">
        <v>0.51794350700000003</v>
      </c>
      <c r="U20" s="2">
        <v>0.57480313930000004</v>
      </c>
      <c r="V20" s="2">
        <v>0.71226334859999996</v>
      </c>
      <c r="W20" s="2">
        <v>0.83172087279999996</v>
      </c>
      <c r="X20" s="2">
        <v>0.96234574250000005</v>
      </c>
      <c r="Y20" s="2">
        <v>1.107490071</v>
      </c>
      <c r="Z20" s="2">
        <v>1.1533414319999999</v>
      </c>
      <c r="AA20" s="2">
        <v>1.2918644370000001</v>
      </c>
      <c r="AB20" s="2">
        <v>1.4290958499999999</v>
      </c>
      <c r="AC20" s="2">
        <v>1.564279722</v>
      </c>
      <c r="AD20" s="2">
        <v>1.6968849269999999</v>
      </c>
      <c r="AE20" s="2">
        <v>1.826708558</v>
      </c>
      <c r="AF20" s="2">
        <v>1.9529300510000001</v>
      </c>
      <c r="AG20" s="2">
        <v>2.075778954</v>
      </c>
      <c r="AH20" s="2">
        <v>2.1950818050000001</v>
      </c>
      <c r="AI20" s="2">
        <v>2.3101942470000001</v>
      </c>
      <c r="AJ20" s="2">
        <v>2.4204058509999999</v>
      </c>
      <c r="AK20" s="2">
        <v>2.5273949450000002</v>
      </c>
      <c r="AL20" s="2">
        <v>2.6274766949999999</v>
      </c>
      <c r="AM20" s="2">
        <v>2.7195550279999998</v>
      </c>
      <c r="AN20" s="2">
        <v>2.8028635240000002</v>
      </c>
      <c r="AO20" s="2">
        <v>2.8769718790000001</v>
      </c>
      <c r="AP20" s="2">
        <v>2.9434018059999998</v>
      </c>
      <c r="AQ20" s="2">
        <v>3.0007832799999998</v>
      </c>
      <c r="AR20" s="2">
        <v>3.0482890789999999</v>
      </c>
      <c r="AS20" s="2">
        <v>3.0857443349999998</v>
      </c>
      <c r="AT20" s="2">
        <v>3.1131283939999999</v>
      </c>
    </row>
    <row r="21" spans="1:46" x14ac:dyDescent="0.25">
      <c r="A21" s="2" t="s">
        <v>135</v>
      </c>
      <c r="B21" s="2">
        <v>0.39987088320000003</v>
      </c>
      <c r="C21" s="2">
        <v>0.45276787169999999</v>
      </c>
      <c r="D21" s="2">
        <v>0.49711102460000001</v>
      </c>
      <c r="E21" s="2">
        <v>0.54214770099999998</v>
      </c>
      <c r="F21" s="2">
        <v>0.62356607819999998</v>
      </c>
      <c r="G21" s="2">
        <v>0.70455239839999995</v>
      </c>
      <c r="H21" s="2">
        <v>0.76523808189999998</v>
      </c>
      <c r="I21" s="2">
        <v>0.84597307649999998</v>
      </c>
      <c r="J21" s="2">
        <v>0.95559765669999996</v>
      </c>
      <c r="K21" s="2">
        <v>1.100264602</v>
      </c>
      <c r="L21" s="2">
        <v>1.1797003260000001</v>
      </c>
      <c r="M21" s="2">
        <v>1.2674538639999999</v>
      </c>
      <c r="N21" s="2">
        <v>1.310585917</v>
      </c>
      <c r="O21" s="2">
        <v>1.571254989</v>
      </c>
      <c r="P21" s="2">
        <v>1.7250240649999999</v>
      </c>
      <c r="Q21" s="2">
        <v>1.914116232</v>
      </c>
      <c r="R21" s="2">
        <v>2.1138321549999999</v>
      </c>
      <c r="S21" s="2">
        <v>2.3123726790000001</v>
      </c>
      <c r="T21" s="2">
        <v>2.5250187159999999</v>
      </c>
      <c r="U21" s="2">
        <v>2.7559321250000002</v>
      </c>
      <c r="V21" s="2">
        <v>3.1437366349999998</v>
      </c>
      <c r="W21" s="2">
        <v>3.379397923</v>
      </c>
      <c r="X21" s="2">
        <v>3.5995568310000001</v>
      </c>
      <c r="Y21" s="2">
        <v>3.8134136779999999</v>
      </c>
      <c r="Z21" s="2">
        <v>3.6558481239999998</v>
      </c>
      <c r="AA21" s="2">
        <v>3.946483991</v>
      </c>
      <c r="AB21" s="2">
        <v>4.2074398039999998</v>
      </c>
      <c r="AC21" s="2">
        <v>4.4384784890000004</v>
      </c>
      <c r="AD21" s="2">
        <v>4.6401844749999999</v>
      </c>
      <c r="AE21" s="2">
        <v>4.8141017899999996</v>
      </c>
      <c r="AF21" s="2">
        <v>4.960161813</v>
      </c>
      <c r="AG21" s="2">
        <v>5.081049331</v>
      </c>
      <c r="AH21" s="2">
        <v>5.1782876040000003</v>
      </c>
      <c r="AI21" s="2">
        <v>5.2522707620000002</v>
      </c>
      <c r="AJ21" s="2">
        <v>5.3033458900000001</v>
      </c>
      <c r="AK21" s="2">
        <v>5.337010072</v>
      </c>
      <c r="AL21" s="2">
        <v>5.3472062190000003</v>
      </c>
      <c r="AM21" s="2">
        <v>5.3339514970000002</v>
      </c>
      <c r="AN21" s="2">
        <v>5.2980531869999998</v>
      </c>
      <c r="AO21" s="2">
        <v>5.2409875709999998</v>
      </c>
      <c r="AP21" s="2">
        <v>5.1676157790000001</v>
      </c>
      <c r="AQ21" s="2">
        <v>5.0773657090000004</v>
      </c>
      <c r="AR21" s="2">
        <v>4.9707636669999999</v>
      </c>
      <c r="AS21" s="2">
        <v>4.8494228680000004</v>
      </c>
      <c r="AT21" s="2">
        <v>4.7150933909999999</v>
      </c>
    </row>
    <row r="22" spans="1:46" x14ac:dyDescent="0.25">
      <c r="A22" s="2" t="s">
        <v>136</v>
      </c>
      <c r="B22" s="2">
        <v>5.7508898210000003</v>
      </c>
      <c r="C22" s="2">
        <v>5.7708331470000003</v>
      </c>
      <c r="D22" s="2">
        <v>4.9754345259999999</v>
      </c>
      <c r="E22" s="2">
        <v>4.2231582520000002</v>
      </c>
      <c r="F22" s="2">
        <v>4.4369433039999997</v>
      </c>
      <c r="G22" s="2">
        <v>4.3763549089999998</v>
      </c>
      <c r="H22" s="2">
        <v>4.1548704389999997</v>
      </c>
      <c r="I22" s="2">
        <v>4.3794224499999999</v>
      </c>
      <c r="J22" s="2">
        <v>4.5299753919999999</v>
      </c>
      <c r="K22" s="2">
        <v>4.6070296730000004</v>
      </c>
      <c r="L22" s="2">
        <v>4.1781280949999999</v>
      </c>
      <c r="M22" s="2">
        <v>3.9445548619999999</v>
      </c>
      <c r="N22" s="2">
        <v>3.7385843689999998</v>
      </c>
      <c r="O22" s="2">
        <v>3.3380949009999998</v>
      </c>
      <c r="P22" s="2">
        <v>2.9710424390000001</v>
      </c>
      <c r="Q22" s="2">
        <v>2.8222332130000001</v>
      </c>
      <c r="R22" s="2">
        <v>2.7503292739999998</v>
      </c>
      <c r="S22" s="2">
        <v>2.7070345320000002</v>
      </c>
      <c r="T22" s="2">
        <v>2.6717373759999998</v>
      </c>
      <c r="U22" s="2">
        <v>2.640211818</v>
      </c>
      <c r="V22" s="2">
        <v>2.5769939279999998</v>
      </c>
      <c r="W22" s="2">
        <v>2.5072791379999999</v>
      </c>
      <c r="X22" s="2">
        <v>2.4364403010000002</v>
      </c>
      <c r="Y22" s="2">
        <v>2.3691265850000001</v>
      </c>
      <c r="Z22" s="2">
        <v>2.3108829690000001</v>
      </c>
      <c r="AA22" s="2">
        <v>2.1179619220000001</v>
      </c>
      <c r="AB22" s="2">
        <v>1.9465828270000001</v>
      </c>
      <c r="AC22" s="2">
        <v>1.7957878920000001</v>
      </c>
      <c r="AD22" s="2">
        <v>1.6629419839999999</v>
      </c>
      <c r="AE22" s="2">
        <v>1.548630822</v>
      </c>
      <c r="AF22" s="2">
        <v>1.451118109</v>
      </c>
      <c r="AG22" s="2">
        <v>1.3674318729999999</v>
      </c>
      <c r="AH22" s="2">
        <v>1.2952798109999999</v>
      </c>
      <c r="AI22" s="2">
        <v>1.232722487</v>
      </c>
      <c r="AJ22" s="2">
        <v>1.178234837</v>
      </c>
      <c r="AK22" s="2">
        <v>1.1305852890000001</v>
      </c>
      <c r="AL22" s="2">
        <v>1.0885013889999999</v>
      </c>
      <c r="AM22" s="2">
        <v>1.0511214929999999</v>
      </c>
      <c r="AN22" s="2">
        <v>1.017684043</v>
      </c>
      <c r="AO22" s="2">
        <v>0.98757255190000004</v>
      </c>
      <c r="AP22" s="2">
        <v>0.96035649329999995</v>
      </c>
      <c r="AQ22" s="2">
        <v>0.935806955</v>
      </c>
      <c r="AR22" s="2">
        <v>0.91344558490000005</v>
      </c>
      <c r="AS22" s="2">
        <v>0.89298041630000002</v>
      </c>
      <c r="AT22" s="2">
        <v>0.87421071630000002</v>
      </c>
    </row>
    <row r="23" spans="1:46" x14ac:dyDescent="0.25">
      <c r="A23" s="2" t="s">
        <v>137</v>
      </c>
      <c r="B23" s="2">
        <v>164.4847508</v>
      </c>
      <c r="C23" s="2">
        <v>165.77603149999999</v>
      </c>
      <c r="D23" s="2">
        <v>160.87563929999999</v>
      </c>
      <c r="E23" s="2">
        <v>152.21091530000001</v>
      </c>
      <c r="F23" s="2">
        <v>154.45343769999999</v>
      </c>
      <c r="G23" s="2">
        <v>154.0537506</v>
      </c>
      <c r="H23" s="2">
        <v>150.69469889999999</v>
      </c>
      <c r="I23" s="2">
        <v>148.04284720000001</v>
      </c>
      <c r="J23" s="2">
        <v>148.3537197</v>
      </c>
      <c r="K23" s="2">
        <v>150.03506060000001</v>
      </c>
      <c r="L23" s="2">
        <v>148.2888896</v>
      </c>
      <c r="M23" s="2">
        <v>148.73264409999999</v>
      </c>
      <c r="N23" s="2">
        <v>147.29216740000001</v>
      </c>
      <c r="O23" s="2">
        <v>144.04356870000001</v>
      </c>
      <c r="P23" s="2">
        <v>139.6014921</v>
      </c>
      <c r="Q23" s="2">
        <v>136.36917869999999</v>
      </c>
      <c r="R23" s="2">
        <v>133.75281720000001</v>
      </c>
      <c r="S23" s="2">
        <v>131.30308769999999</v>
      </c>
      <c r="T23" s="2">
        <v>129.134038</v>
      </c>
      <c r="U23" s="2">
        <v>127.2139047</v>
      </c>
      <c r="V23" s="2">
        <v>126.1627405</v>
      </c>
      <c r="W23" s="2">
        <v>124.29271009999999</v>
      </c>
      <c r="X23" s="2">
        <v>122.2717432</v>
      </c>
      <c r="Y23" s="2">
        <v>120.2254689</v>
      </c>
      <c r="Z23" s="2">
        <v>117.2232692</v>
      </c>
      <c r="AA23" s="2">
        <v>113.6751579</v>
      </c>
      <c r="AB23" s="2">
        <v>110.2125456</v>
      </c>
      <c r="AC23" s="2">
        <v>106.861745</v>
      </c>
      <c r="AD23" s="2">
        <v>103.6474584</v>
      </c>
      <c r="AE23" s="2">
        <v>100.6301596</v>
      </c>
      <c r="AF23" s="2">
        <v>97.850843839999996</v>
      </c>
      <c r="AG23" s="2">
        <v>95.315447030000001</v>
      </c>
      <c r="AH23" s="2">
        <v>93.038276609999997</v>
      </c>
      <c r="AI23" s="2">
        <v>91.016095910000004</v>
      </c>
      <c r="AJ23" s="2">
        <v>89.244611759999998</v>
      </c>
      <c r="AK23" s="2">
        <v>87.677682559999994</v>
      </c>
      <c r="AL23" s="2">
        <v>86.289989539999894</v>
      </c>
      <c r="AM23" s="2">
        <v>85.069483360000007</v>
      </c>
      <c r="AN23" s="2">
        <v>84.002166029999998</v>
      </c>
      <c r="AO23" s="2">
        <v>83.075396019999999</v>
      </c>
      <c r="AP23" s="2">
        <v>82.328423659999999</v>
      </c>
      <c r="AQ23" s="2">
        <v>81.730155359999998</v>
      </c>
      <c r="AR23" s="2">
        <v>81.246139339999999</v>
      </c>
      <c r="AS23" s="2">
        <v>80.862965090000003</v>
      </c>
      <c r="AT23" s="2">
        <v>80.575826469999996</v>
      </c>
    </row>
    <row r="24" spans="1:46" x14ac:dyDescent="0.25">
      <c r="A24" s="2" t="s">
        <v>79</v>
      </c>
      <c r="B24" s="2">
        <v>2.86</v>
      </c>
      <c r="C24" s="2">
        <v>2.9352753420000002</v>
      </c>
      <c r="D24" s="2">
        <v>2.8548759640000001</v>
      </c>
      <c r="E24" s="2">
        <v>2.8685047780000001</v>
      </c>
      <c r="F24" s="2">
        <v>2.9946375760000001</v>
      </c>
      <c r="G24" s="2">
        <v>2.9196642449999999</v>
      </c>
      <c r="H24" s="2">
        <v>2.870358736</v>
      </c>
      <c r="I24" s="2">
        <v>2.7280899029999999</v>
      </c>
      <c r="J24" s="2">
        <v>2.827478063</v>
      </c>
      <c r="K24" s="2">
        <v>2.88777632</v>
      </c>
      <c r="L24" s="2">
        <v>2.7586807699999998</v>
      </c>
      <c r="M24" s="2">
        <v>2.7841458010000002</v>
      </c>
      <c r="N24" s="2">
        <v>2.79701887</v>
      </c>
      <c r="O24" s="2">
        <v>2.77750567</v>
      </c>
      <c r="P24" s="2">
        <v>2.7263962629999998</v>
      </c>
      <c r="Q24" s="2">
        <v>2.6782794820000002</v>
      </c>
      <c r="R24" s="2">
        <v>2.6358617390000001</v>
      </c>
      <c r="S24" s="2">
        <v>2.5951825890000002</v>
      </c>
      <c r="T24" s="2">
        <v>2.5605813789999998</v>
      </c>
      <c r="U24" s="2">
        <v>2.533190936</v>
      </c>
      <c r="V24" s="2">
        <v>2.5155299150000001</v>
      </c>
      <c r="W24" s="2">
        <v>2.5034535679999999</v>
      </c>
      <c r="X24" s="2">
        <v>2.4950516540000001</v>
      </c>
      <c r="Y24" s="2">
        <v>2.4888766869999999</v>
      </c>
      <c r="Z24" s="2">
        <v>2.4815822189999999</v>
      </c>
      <c r="AA24" s="2">
        <v>2.3906760839999999</v>
      </c>
      <c r="AB24" s="2">
        <v>2.254408867</v>
      </c>
      <c r="AC24" s="2">
        <v>2.105330022</v>
      </c>
      <c r="AD24" s="2">
        <v>1.9613612979999999</v>
      </c>
      <c r="AE24" s="2">
        <v>1.8305936279999999</v>
      </c>
      <c r="AF24" s="2">
        <v>1.7156964109999999</v>
      </c>
      <c r="AG24" s="2">
        <v>1.6165591370000001</v>
      </c>
      <c r="AH24" s="2">
        <v>1.531958047</v>
      </c>
      <c r="AI24" s="2">
        <v>1.4601977370000001</v>
      </c>
      <c r="AJ24" s="2">
        <v>1.399610705</v>
      </c>
      <c r="AK24" s="2">
        <v>1.3485872720000001</v>
      </c>
      <c r="AL24" s="2">
        <v>1.30549553</v>
      </c>
      <c r="AM24" s="2">
        <v>1.2690136299999999</v>
      </c>
      <c r="AN24" s="2">
        <v>1.238037847</v>
      </c>
      <c r="AO24" s="2">
        <v>1.211652825</v>
      </c>
      <c r="AP24" s="2">
        <v>1.189208673</v>
      </c>
      <c r="AQ24" s="2">
        <v>1.1702965780000001</v>
      </c>
      <c r="AR24" s="2">
        <v>1.15435245</v>
      </c>
      <c r="AS24" s="2">
        <v>1.1409004220000001</v>
      </c>
      <c r="AT24" s="2">
        <v>1.129553882</v>
      </c>
    </row>
    <row r="25" spans="1:46" x14ac:dyDescent="0.25">
      <c r="A25" s="2" t="s">
        <v>78</v>
      </c>
      <c r="B25" s="2">
        <v>48.17429259</v>
      </c>
      <c r="C25" s="2">
        <v>48.778460559999999</v>
      </c>
      <c r="D25" s="2">
        <v>46.476587270000003</v>
      </c>
      <c r="E25" s="2">
        <v>41.837407659999997</v>
      </c>
      <c r="F25" s="2">
        <v>43.16097371</v>
      </c>
      <c r="G25" s="2">
        <v>44.316913049999997</v>
      </c>
      <c r="H25" s="2">
        <v>42.120477749999999</v>
      </c>
      <c r="I25" s="2">
        <v>41.349451610000003</v>
      </c>
      <c r="J25" s="2">
        <v>41.718662309999999</v>
      </c>
      <c r="K25" s="2">
        <v>42.533988999999998</v>
      </c>
      <c r="L25" s="2">
        <v>40.888140329999999</v>
      </c>
      <c r="M25" s="2">
        <v>41.185659540000003</v>
      </c>
      <c r="N25" s="2">
        <v>41.265033899999999</v>
      </c>
      <c r="O25" s="2">
        <v>40.610024500000002</v>
      </c>
      <c r="P25" s="2">
        <v>39.709046489999999</v>
      </c>
      <c r="Q25" s="2">
        <v>39.11724581</v>
      </c>
      <c r="R25" s="2">
        <v>38.54808766</v>
      </c>
      <c r="S25" s="2">
        <v>37.94736451</v>
      </c>
      <c r="T25" s="2">
        <v>37.378549169999999</v>
      </c>
      <c r="U25" s="2">
        <v>36.870167340000002</v>
      </c>
      <c r="V25" s="2">
        <v>36.153946619999999</v>
      </c>
      <c r="W25" s="2">
        <v>35.474970450000001</v>
      </c>
      <c r="X25" s="2">
        <v>34.781738269999998</v>
      </c>
      <c r="Y25" s="2">
        <v>34.118363100000003</v>
      </c>
      <c r="Z25" s="2">
        <v>33.561492430000001</v>
      </c>
      <c r="AA25" s="2">
        <v>32.687756739999998</v>
      </c>
      <c r="AB25" s="2">
        <v>31.919588999999998</v>
      </c>
      <c r="AC25" s="2">
        <v>31.187327440000001</v>
      </c>
      <c r="AD25" s="2">
        <v>30.473742260000002</v>
      </c>
      <c r="AE25" s="2">
        <v>29.801489369999999</v>
      </c>
      <c r="AF25" s="2">
        <v>29.1921897</v>
      </c>
      <c r="AG25" s="2">
        <v>28.643468739999999</v>
      </c>
      <c r="AH25" s="2">
        <v>28.15882753</v>
      </c>
      <c r="AI25" s="2">
        <v>27.735894330000001</v>
      </c>
      <c r="AJ25" s="2">
        <v>27.37238116</v>
      </c>
      <c r="AK25" s="2">
        <v>27.055040479999999</v>
      </c>
      <c r="AL25" s="2">
        <v>26.776002330000001</v>
      </c>
      <c r="AM25" s="2">
        <v>26.532145060000001</v>
      </c>
      <c r="AN25" s="2">
        <v>26.319081780000001</v>
      </c>
      <c r="AO25" s="2">
        <v>26.132877659999998</v>
      </c>
      <c r="AP25" s="2">
        <v>25.972483029999999</v>
      </c>
      <c r="AQ25" s="2">
        <v>25.84301117</v>
      </c>
      <c r="AR25" s="2">
        <v>25.735221410000001</v>
      </c>
      <c r="AS25" s="2">
        <v>25.645359710000001</v>
      </c>
      <c r="AT25" s="2">
        <v>25.571101469999999</v>
      </c>
    </row>
    <row r="26" spans="1:46" x14ac:dyDescent="0.25">
      <c r="A26" s="2" t="s">
        <v>76</v>
      </c>
      <c r="B26" s="2">
        <v>40.805099759999997</v>
      </c>
      <c r="C26" s="2">
        <v>40.105281759999997</v>
      </c>
      <c r="D26" s="2">
        <v>38.81865998</v>
      </c>
      <c r="E26" s="2">
        <v>38.117867050000001</v>
      </c>
      <c r="F26" s="2">
        <v>37.363057019999999</v>
      </c>
      <c r="G26" s="2">
        <v>36.382448369999999</v>
      </c>
      <c r="H26" s="2">
        <v>35.317236029999997</v>
      </c>
      <c r="I26" s="2">
        <v>34.561482150000003</v>
      </c>
      <c r="J26" s="2">
        <v>33.90755454</v>
      </c>
      <c r="K26" s="2">
        <v>33.483374570000002</v>
      </c>
      <c r="L26" s="2">
        <v>33.25231307</v>
      </c>
      <c r="M26" s="2">
        <v>32.892871900000003</v>
      </c>
      <c r="N26" s="2">
        <v>32.135078309999997</v>
      </c>
      <c r="O26" s="2">
        <v>32.111816679999997</v>
      </c>
      <c r="P26" s="2">
        <v>31.889561650000001</v>
      </c>
      <c r="Q26" s="2">
        <v>31.387970580000001</v>
      </c>
      <c r="R26" s="2">
        <v>30.783060460000002</v>
      </c>
      <c r="S26" s="2">
        <v>30.047937099999999</v>
      </c>
      <c r="T26" s="2">
        <v>29.300784090000001</v>
      </c>
      <c r="U26" s="2">
        <v>28.550242310000002</v>
      </c>
      <c r="V26" s="2">
        <v>29.216271679999998</v>
      </c>
      <c r="W26" s="2">
        <v>29.042081459999999</v>
      </c>
      <c r="X26" s="2">
        <v>28.770481830000001</v>
      </c>
      <c r="Y26" s="2">
        <v>28.446780610000001</v>
      </c>
      <c r="Z26" s="2">
        <v>27.031424439999999</v>
      </c>
      <c r="AA26" s="2">
        <v>26.476436679999999</v>
      </c>
      <c r="AB26" s="2">
        <v>25.898846890000002</v>
      </c>
      <c r="AC26" s="2">
        <v>25.367911070000002</v>
      </c>
      <c r="AD26" s="2">
        <v>24.89648232</v>
      </c>
      <c r="AE26" s="2">
        <v>24.486391399999999</v>
      </c>
      <c r="AF26" s="2">
        <v>24.13178825</v>
      </c>
      <c r="AG26" s="2">
        <v>23.828960970000001</v>
      </c>
      <c r="AH26" s="2">
        <v>23.57327098</v>
      </c>
      <c r="AI26" s="2">
        <v>23.36007738</v>
      </c>
      <c r="AJ26" s="2">
        <v>23.1849816</v>
      </c>
      <c r="AK26" s="2">
        <v>23.040965360000001</v>
      </c>
      <c r="AL26" s="2">
        <v>22.917094299999999</v>
      </c>
      <c r="AM26" s="2">
        <v>22.810668419999999</v>
      </c>
      <c r="AN26" s="2">
        <v>22.719191590000001</v>
      </c>
      <c r="AO26" s="2">
        <v>22.640565980000002</v>
      </c>
      <c r="AP26" s="2">
        <v>22.573182880000001</v>
      </c>
      <c r="AQ26" s="2">
        <v>22.506739450000001</v>
      </c>
      <c r="AR26" s="2">
        <v>22.440488240000001</v>
      </c>
      <c r="AS26" s="2">
        <v>22.374242280000001</v>
      </c>
      <c r="AT26" s="2">
        <v>22.307864070000001</v>
      </c>
    </row>
    <row r="27" spans="1:46" x14ac:dyDescent="0.25">
      <c r="A27" s="2" t="s">
        <v>77</v>
      </c>
      <c r="B27" s="2">
        <v>21.754900240000001</v>
      </c>
      <c r="C27" s="2">
        <v>22.637504490000001</v>
      </c>
      <c r="D27" s="2">
        <v>23.159737490000001</v>
      </c>
      <c r="E27" s="2">
        <v>22.753125170000001</v>
      </c>
      <c r="F27" s="2">
        <v>23.61651195</v>
      </c>
      <c r="G27" s="2">
        <v>24.17759616</v>
      </c>
      <c r="H27" s="2">
        <v>24.104373590000002</v>
      </c>
      <c r="I27" s="2">
        <v>24.065479790000001</v>
      </c>
      <c r="J27" s="2">
        <v>24.457652769999999</v>
      </c>
      <c r="K27" s="2">
        <v>25.437925379999999</v>
      </c>
      <c r="L27" s="2">
        <v>26.83259331</v>
      </c>
      <c r="M27" s="2">
        <v>27.426468920000001</v>
      </c>
      <c r="N27" s="2">
        <v>26.98850152</v>
      </c>
      <c r="O27" s="2">
        <v>25.454524859999999</v>
      </c>
      <c r="P27" s="2">
        <v>23.4170403</v>
      </c>
      <c r="Q27" s="2">
        <v>22.23594173</v>
      </c>
      <c r="R27" s="2">
        <v>21.712360530000002</v>
      </c>
      <c r="S27" s="2">
        <v>21.543579950000002</v>
      </c>
      <c r="T27" s="2">
        <v>21.60878507</v>
      </c>
      <c r="U27" s="2">
        <v>21.84331641</v>
      </c>
      <c r="V27" s="2">
        <v>21.596952829999999</v>
      </c>
      <c r="W27" s="2">
        <v>21.280957529999998</v>
      </c>
      <c r="X27" s="2">
        <v>20.91115834</v>
      </c>
      <c r="Y27" s="2">
        <v>20.531425769999998</v>
      </c>
      <c r="Z27" s="2">
        <v>20.172176950000001</v>
      </c>
      <c r="AA27" s="2">
        <v>19.683639880000001</v>
      </c>
      <c r="AB27" s="2">
        <v>19.15874372</v>
      </c>
      <c r="AC27" s="2">
        <v>18.605259530000001</v>
      </c>
      <c r="AD27" s="2">
        <v>18.05260462</v>
      </c>
      <c r="AE27" s="2">
        <v>17.52563945</v>
      </c>
      <c r="AF27" s="2">
        <v>17.03934301</v>
      </c>
      <c r="AG27" s="2">
        <v>16.600060819999999</v>
      </c>
      <c r="AH27" s="2">
        <v>16.213038619999999</v>
      </c>
      <c r="AI27" s="2">
        <v>15.87899663</v>
      </c>
      <c r="AJ27" s="2">
        <v>15.59782478</v>
      </c>
      <c r="AK27" s="2">
        <v>15.359695329999999</v>
      </c>
      <c r="AL27" s="2">
        <v>15.16066455</v>
      </c>
      <c r="AM27" s="2">
        <v>14.998792359999999</v>
      </c>
      <c r="AN27" s="2">
        <v>14.87187383</v>
      </c>
      <c r="AO27" s="2">
        <v>14.77791936</v>
      </c>
      <c r="AP27" s="2">
        <v>14.761393910000001</v>
      </c>
      <c r="AQ27" s="2">
        <v>14.79083251</v>
      </c>
      <c r="AR27" s="2">
        <v>14.850078809999999</v>
      </c>
      <c r="AS27" s="2">
        <v>14.933738659999999</v>
      </c>
      <c r="AT27" s="2">
        <v>15.040841070000001</v>
      </c>
    </row>
    <row r="28" spans="1:46" x14ac:dyDescent="0.25">
      <c r="A28" s="2" t="s">
        <v>74</v>
      </c>
      <c r="B28" s="2">
        <v>28.000458160000001</v>
      </c>
      <c r="C28" s="2">
        <v>27.77380312</v>
      </c>
      <c r="D28" s="2">
        <v>27.49345288</v>
      </c>
      <c r="E28" s="2">
        <v>27.396132529999999</v>
      </c>
      <c r="F28" s="2">
        <v>27.257846489999999</v>
      </c>
      <c r="G28" s="2">
        <v>27.078591880000001</v>
      </c>
      <c r="H28" s="2">
        <v>26.666564529999999</v>
      </c>
      <c r="I28" s="2">
        <v>26.190042139999999</v>
      </c>
      <c r="J28" s="2">
        <v>25.73811985</v>
      </c>
      <c r="K28" s="2">
        <v>25.20923728</v>
      </c>
      <c r="L28" s="2">
        <v>24.8362549</v>
      </c>
      <c r="M28" s="2">
        <v>24.575278390000001</v>
      </c>
      <c r="N28" s="2">
        <v>24.36901619</v>
      </c>
      <c r="O28" s="2">
        <v>23.737570430000002</v>
      </c>
      <c r="P28" s="2">
        <v>23.0999707</v>
      </c>
      <c r="Q28" s="2">
        <v>22.537569009999999</v>
      </c>
      <c r="R28" s="2">
        <v>21.98663573</v>
      </c>
      <c r="S28" s="2">
        <v>21.433188919999999</v>
      </c>
      <c r="T28" s="2">
        <v>20.87787312</v>
      </c>
      <c r="U28" s="2">
        <v>20.318825400000001</v>
      </c>
      <c r="V28" s="2">
        <v>19.84141215</v>
      </c>
      <c r="W28" s="2">
        <v>19.342488849999999</v>
      </c>
      <c r="X28" s="2">
        <v>18.823845009999999</v>
      </c>
      <c r="Y28" s="2">
        <v>18.284254369999999</v>
      </c>
      <c r="Z28" s="2">
        <v>17.722712520000002</v>
      </c>
      <c r="AA28" s="2">
        <v>16.632932919999998</v>
      </c>
      <c r="AB28" s="2">
        <v>15.58716897</v>
      </c>
      <c r="AC28" s="2">
        <v>14.591996829999999</v>
      </c>
      <c r="AD28" s="2">
        <v>13.65175103</v>
      </c>
      <c r="AE28" s="2">
        <v>12.76881807</v>
      </c>
      <c r="AF28" s="2">
        <v>11.94445299</v>
      </c>
      <c r="AG28" s="2">
        <v>11.178924950000001</v>
      </c>
      <c r="AH28" s="2">
        <v>10.471617650000001</v>
      </c>
      <c r="AI28" s="2">
        <v>9.8212557359999995</v>
      </c>
      <c r="AJ28" s="2">
        <v>9.2285384809999904</v>
      </c>
      <c r="AK28" s="2">
        <v>8.6842512579999998</v>
      </c>
      <c r="AL28" s="2">
        <v>8.1872016599999995</v>
      </c>
      <c r="AM28" s="2">
        <v>7.7350567589999999</v>
      </c>
      <c r="AN28" s="2">
        <v>7.3249784990000002</v>
      </c>
      <c r="AO28" s="2">
        <v>6.9538846190000001</v>
      </c>
      <c r="AP28" s="2">
        <v>6.6187846549999998</v>
      </c>
      <c r="AQ28" s="2">
        <v>6.3217427019999999</v>
      </c>
      <c r="AR28" s="2">
        <v>6.0580839879999999</v>
      </c>
      <c r="AS28" s="2">
        <v>5.8237973119999999</v>
      </c>
      <c r="AT28" s="2">
        <v>5.6153175299999996</v>
      </c>
    </row>
    <row r="29" spans="1:46" x14ac:dyDescent="0.25">
      <c r="A29" s="2" t="s">
        <v>75</v>
      </c>
      <c r="B29" s="2">
        <v>22.89</v>
      </c>
      <c r="C29" s="2">
        <v>24.040637690000001</v>
      </c>
      <c r="D29" s="2">
        <v>22.95696839</v>
      </c>
      <c r="E29" s="2">
        <v>20.36730064</v>
      </c>
      <c r="F29" s="2">
        <v>21.39563545</v>
      </c>
      <c r="G29" s="2">
        <v>20.579477270000002</v>
      </c>
      <c r="H29" s="2">
        <v>20.915932739999999</v>
      </c>
      <c r="I29" s="2">
        <v>20.192588220000001</v>
      </c>
      <c r="J29" s="2">
        <v>20.333968479999999</v>
      </c>
      <c r="K29" s="2">
        <v>20.482758140000001</v>
      </c>
      <c r="L29" s="2">
        <v>19.720907189999998</v>
      </c>
      <c r="M29" s="2">
        <v>19.868219549999999</v>
      </c>
      <c r="N29" s="2">
        <v>19.737518529999999</v>
      </c>
      <c r="O29" s="2">
        <v>19.352126009999999</v>
      </c>
      <c r="P29" s="2">
        <v>18.759476459999998</v>
      </c>
      <c r="Q29" s="2">
        <v>18.4121746</v>
      </c>
      <c r="R29" s="2">
        <v>18.086812349999999</v>
      </c>
      <c r="S29" s="2">
        <v>17.735834929999999</v>
      </c>
      <c r="T29" s="2">
        <v>17.40746536</v>
      </c>
      <c r="U29" s="2">
        <v>17.098162599999998</v>
      </c>
      <c r="V29" s="2">
        <v>16.83862731</v>
      </c>
      <c r="W29" s="2">
        <v>16.648757410000002</v>
      </c>
      <c r="X29" s="2">
        <v>16.489466969999999</v>
      </c>
      <c r="Y29" s="2">
        <v>16.355766719999998</v>
      </c>
      <c r="Z29" s="2">
        <v>16.253882090000001</v>
      </c>
      <c r="AA29" s="2">
        <v>15.80371487</v>
      </c>
      <c r="AB29" s="2">
        <v>15.393787469999999</v>
      </c>
      <c r="AC29" s="2">
        <v>15.003920109999999</v>
      </c>
      <c r="AD29" s="2">
        <v>14.61151686</v>
      </c>
      <c r="AE29" s="2">
        <v>14.217227680000001</v>
      </c>
      <c r="AF29" s="2">
        <v>13.8273735</v>
      </c>
      <c r="AG29" s="2">
        <v>13.44747242</v>
      </c>
      <c r="AH29" s="2">
        <v>13.08956377</v>
      </c>
      <c r="AI29" s="2">
        <v>12.7596741</v>
      </c>
      <c r="AJ29" s="2">
        <v>12.46127502</v>
      </c>
      <c r="AK29" s="2">
        <v>12.18914285</v>
      </c>
      <c r="AL29" s="2">
        <v>11.943531159999999</v>
      </c>
      <c r="AM29" s="2">
        <v>11.723807130000001</v>
      </c>
      <c r="AN29" s="2">
        <v>11.529002500000001</v>
      </c>
      <c r="AO29" s="2">
        <v>11.35849559</v>
      </c>
      <c r="AP29" s="2">
        <v>11.21337052</v>
      </c>
      <c r="AQ29" s="2">
        <v>11.097532960000001</v>
      </c>
      <c r="AR29" s="2">
        <v>11.00791444</v>
      </c>
      <c r="AS29" s="2">
        <v>10.94492672</v>
      </c>
      <c r="AT29" s="2">
        <v>10.911148450000001</v>
      </c>
    </row>
    <row r="30" spans="1:46" x14ac:dyDescent="0.25">
      <c r="A30" s="2" t="s">
        <v>80</v>
      </c>
      <c r="B30" s="2">
        <v>30509.185570000001</v>
      </c>
      <c r="C30" s="2">
        <v>30881.238539999998</v>
      </c>
      <c r="D30" s="2">
        <v>31205.59087</v>
      </c>
      <c r="E30" s="2">
        <v>31743.97464</v>
      </c>
      <c r="F30" s="2">
        <v>32184.234110000001</v>
      </c>
      <c r="G30" s="2">
        <v>32538.53096</v>
      </c>
      <c r="H30" s="2">
        <v>32519.983919999999</v>
      </c>
      <c r="I30" s="2">
        <v>32382.459289999999</v>
      </c>
      <c r="J30" s="2">
        <v>32259.81091</v>
      </c>
      <c r="K30" s="2">
        <v>32020.017049999999</v>
      </c>
      <c r="L30" s="2">
        <v>31953.482169999999</v>
      </c>
      <c r="M30" s="2">
        <v>32044.777480000001</v>
      </c>
      <c r="N30" s="2">
        <v>32214.529630000001</v>
      </c>
      <c r="O30" s="2">
        <v>32363.05992</v>
      </c>
      <c r="P30" s="2">
        <v>32492.333739999998</v>
      </c>
      <c r="Q30" s="2">
        <v>32652.26237</v>
      </c>
      <c r="R30" s="2">
        <v>32833.048940000001</v>
      </c>
      <c r="S30" s="2">
        <v>33017.499830000001</v>
      </c>
      <c r="T30" s="2">
        <v>33210.67944</v>
      </c>
      <c r="U30" s="2">
        <v>33412.732680000001</v>
      </c>
      <c r="V30" s="2">
        <v>33615.782630000002</v>
      </c>
      <c r="W30" s="2">
        <v>33814.585449999999</v>
      </c>
      <c r="X30" s="2">
        <v>34017.438399999999</v>
      </c>
      <c r="Y30" s="2">
        <v>34226.285450000003</v>
      </c>
      <c r="Z30" s="2">
        <v>34442.979879999999</v>
      </c>
      <c r="AA30" s="2">
        <v>34625.689010000002</v>
      </c>
      <c r="AB30" s="2">
        <v>34790.586439999999</v>
      </c>
      <c r="AC30" s="2">
        <v>34945.318120000004</v>
      </c>
      <c r="AD30" s="2">
        <v>35095.49035</v>
      </c>
      <c r="AE30" s="2">
        <v>35243.985280000001</v>
      </c>
      <c r="AF30" s="2">
        <v>35392.947789999998</v>
      </c>
      <c r="AG30" s="2">
        <v>35543.756710000001</v>
      </c>
      <c r="AH30" s="2">
        <v>35696.700069999999</v>
      </c>
      <c r="AI30" s="2">
        <v>35851.528209999997</v>
      </c>
      <c r="AJ30" s="2">
        <v>36019.257140000002</v>
      </c>
      <c r="AK30" s="2">
        <v>36149.288200000003</v>
      </c>
      <c r="AL30" s="2">
        <v>36246.08541</v>
      </c>
      <c r="AM30" s="2">
        <v>36312.185590000001</v>
      </c>
      <c r="AN30" s="2">
        <v>36349.712420000003</v>
      </c>
      <c r="AO30" s="2">
        <v>36360.464890000003</v>
      </c>
      <c r="AP30" s="2">
        <v>36347.226029999998</v>
      </c>
      <c r="AQ30" s="2">
        <v>36351.568229999997</v>
      </c>
      <c r="AR30" s="2">
        <v>36363.389439999999</v>
      </c>
      <c r="AS30" s="2">
        <v>36375.363519999999</v>
      </c>
      <c r="AT30" s="2">
        <v>36381.562429999998</v>
      </c>
    </row>
    <row r="31" spans="1:46" x14ac:dyDescent="0.25">
      <c r="A31" s="2" t="s">
        <v>248</v>
      </c>
      <c r="B31" s="2">
        <v>14.301015359999999</v>
      </c>
      <c r="C31" s="2">
        <v>22.968521500000001</v>
      </c>
      <c r="D31" s="2">
        <v>82.57308338</v>
      </c>
      <c r="E31" s="2">
        <v>139.96309070000001</v>
      </c>
      <c r="F31" s="2">
        <v>203.4582321</v>
      </c>
      <c r="G31" s="2">
        <v>275.9116224</v>
      </c>
      <c r="H31" s="2">
        <v>338.41622699999999</v>
      </c>
      <c r="I31" s="2">
        <v>400.88267730000001</v>
      </c>
      <c r="J31" s="2">
        <v>458.8528053</v>
      </c>
      <c r="K31" s="2">
        <v>552.3393638</v>
      </c>
      <c r="L31" s="2">
        <v>613.96486279999999</v>
      </c>
      <c r="M31" s="2">
        <v>689.68336209999995</v>
      </c>
      <c r="N31" s="2">
        <v>777.09679619999997</v>
      </c>
      <c r="O31" s="2">
        <v>872.87552679999999</v>
      </c>
      <c r="P31" s="2">
        <v>978.09426870000004</v>
      </c>
      <c r="Q31" s="2">
        <v>1091.165859</v>
      </c>
      <c r="R31" s="2">
        <v>1210.5776060000001</v>
      </c>
      <c r="S31" s="2">
        <v>1335.026623</v>
      </c>
      <c r="T31" s="2">
        <v>1462.1522460000001</v>
      </c>
      <c r="U31" s="2">
        <v>1589.168349</v>
      </c>
      <c r="V31" s="2">
        <v>1714.1825859999999</v>
      </c>
      <c r="W31" s="2">
        <v>1834.029667</v>
      </c>
      <c r="X31" s="2">
        <v>1946.272091</v>
      </c>
      <c r="Y31" s="2">
        <v>2048.0383440000001</v>
      </c>
      <c r="Z31" s="2">
        <v>2136.4572629999998</v>
      </c>
      <c r="AA31" s="2">
        <v>2200.9840589999999</v>
      </c>
      <c r="AB31" s="2">
        <v>2244.2290589999998</v>
      </c>
      <c r="AC31" s="2">
        <v>2268.435727</v>
      </c>
      <c r="AD31" s="2">
        <v>2275.5871910000001</v>
      </c>
      <c r="AE31" s="2">
        <v>2267.4100960000001</v>
      </c>
      <c r="AF31" s="2">
        <v>2245.5513989999999</v>
      </c>
      <c r="AG31" s="2">
        <v>2211.600688</v>
      </c>
      <c r="AH31" s="2">
        <v>2167.0704300000002</v>
      </c>
      <c r="AI31" s="2">
        <v>2113.4374419999999</v>
      </c>
      <c r="AJ31" s="2">
        <v>2053.0805479999999</v>
      </c>
      <c r="AK31" s="2">
        <v>1986.383564</v>
      </c>
      <c r="AL31" s="2">
        <v>1915.4930770000001</v>
      </c>
      <c r="AM31" s="2">
        <v>1842.01917</v>
      </c>
      <c r="AN31" s="2">
        <v>1767.187799</v>
      </c>
      <c r="AO31" s="2">
        <v>1691.9366259999999</v>
      </c>
      <c r="AP31" s="2">
        <v>1617.012467</v>
      </c>
      <c r="AQ31" s="2">
        <v>1543.6373819999999</v>
      </c>
      <c r="AR31" s="2">
        <v>1471.8747679999999</v>
      </c>
      <c r="AS31" s="2">
        <v>1401.825499</v>
      </c>
      <c r="AT31" s="2">
        <v>1333.5984820000001</v>
      </c>
    </row>
    <row r="32" spans="1:46" x14ac:dyDescent="0.25">
      <c r="A32" s="2" t="s">
        <v>249</v>
      </c>
      <c r="B32" s="2">
        <v>1547.1713669999999</v>
      </c>
      <c r="C32" s="2">
        <v>1924.584472</v>
      </c>
      <c r="D32" s="2">
        <v>2287.2195240000001</v>
      </c>
      <c r="E32" s="2">
        <v>2673.1327390000001</v>
      </c>
      <c r="F32" s="2">
        <v>3011.6411509999998</v>
      </c>
      <c r="G32" s="2">
        <v>3309.7074769999999</v>
      </c>
      <c r="H32" s="2">
        <v>3520.478642</v>
      </c>
      <c r="I32" s="2">
        <v>3697.1978840000002</v>
      </c>
      <c r="J32" s="2">
        <v>3874.7220160000002</v>
      </c>
      <c r="K32" s="2">
        <v>3995.9941789999998</v>
      </c>
      <c r="L32" s="2">
        <v>4149.5363539999998</v>
      </c>
      <c r="M32" s="2">
        <v>4320.8373160000001</v>
      </c>
      <c r="N32" s="2">
        <v>4493.5379039999998</v>
      </c>
      <c r="O32" s="2">
        <v>4649.0079830000004</v>
      </c>
      <c r="P32" s="2">
        <v>4786.8388100000002</v>
      </c>
      <c r="Q32" s="2">
        <v>4916.814206</v>
      </c>
      <c r="R32" s="2">
        <v>5035.9361829999998</v>
      </c>
      <c r="S32" s="2">
        <v>5139.4852430000001</v>
      </c>
      <c r="T32" s="2">
        <v>5227.0890259999996</v>
      </c>
      <c r="U32" s="2">
        <v>5297.229456</v>
      </c>
      <c r="V32" s="2">
        <v>5347.1054830000003</v>
      </c>
      <c r="W32" s="2">
        <v>5373.9131550000002</v>
      </c>
      <c r="X32" s="2">
        <v>5376.9915879999999</v>
      </c>
      <c r="Y32" s="2">
        <v>5354.7156990000003</v>
      </c>
      <c r="Z32" s="2">
        <v>5305.5864009999996</v>
      </c>
      <c r="AA32" s="2">
        <v>5228.5341609999996</v>
      </c>
      <c r="AB32" s="2">
        <v>5128.462356</v>
      </c>
      <c r="AC32" s="2">
        <v>5008.9620430000004</v>
      </c>
      <c r="AD32" s="2">
        <v>4873.1634249999997</v>
      </c>
      <c r="AE32" s="2">
        <v>4723.7736420000001</v>
      </c>
      <c r="AF32" s="2">
        <v>4563.3177679999999</v>
      </c>
      <c r="AG32" s="2">
        <v>4394.1431599999996</v>
      </c>
      <c r="AH32" s="2">
        <v>4218.4076599999999</v>
      </c>
      <c r="AI32" s="2">
        <v>4038.1162709999999</v>
      </c>
      <c r="AJ32" s="2">
        <v>3856.310387</v>
      </c>
      <c r="AK32" s="2">
        <v>3673.6864909999999</v>
      </c>
      <c r="AL32" s="2">
        <v>3492.7024099999999</v>
      </c>
      <c r="AM32" s="2">
        <v>3315.0560700000001</v>
      </c>
      <c r="AN32" s="2">
        <v>3141.9347210000001</v>
      </c>
      <c r="AO32" s="2">
        <v>2974.1510229999999</v>
      </c>
      <c r="AP32" s="2">
        <v>2812.272551</v>
      </c>
      <c r="AQ32" s="2">
        <v>2657.4229</v>
      </c>
      <c r="AR32" s="2">
        <v>2509.3326470000002</v>
      </c>
      <c r="AS32" s="2">
        <v>2367.7916679999998</v>
      </c>
      <c r="AT32" s="2">
        <v>2232.6107019999999</v>
      </c>
    </row>
    <row r="33" spans="1:48" x14ac:dyDescent="0.25">
      <c r="A33" s="2" t="s">
        <v>250</v>
      </c>
      <c r="B33" s="2">
        <v>3662.0526359999999</v>
      </c>
      <c r="C33" s="2">
        <v>4157.0872579999996</v>
      </c>
      <c r="D33" s="2">
        <v>4596.2399640000003</v>
      </c>
      <c r="E33" s="2">
        <v>5070.602578</v>
      </c>
      <c r="F33" s="2">
        <v>5492.8114100000003</v>
      </c>
      <c r="G33" s="2">
        <v>5869.9909360000001</v>
      </c>
      <c r="H33" s="2">
        <v>6123.7767229999999</v>
      </c>
      <c r="I33" s="2">
        <v>6325.9938069999998</v>
      </c>
      <c r="J33" s="2">
        <v>6516.2107340000002</v>
      </c>
      <c r="K33" s="2">
        <v>6641.2641919999996</v>
      </c>
      <c r="L33" s="2">
        <v>6807.6843410000001</v>
      </c>
      <c r="M33" s="2">
        <v>6999.8518000000004</v>
      </c>
      <c r="N33" s="2">
        <v>7194.1915710000003</v>
      </c>
      <c r="O33" s="2">
        <v>7362.1446749999996</v>
      </c>
      <c r="P33" s="2">
        <v>7502.6629860000003</v>
      </c>
      <c r="Q33" s="2">
        <v>7629.550287</v>
      </c>
      <c r="R33" s="2">
        <v>7738.9981170000001</v>
      </c>
      <c r="S33" s="2">
        <v>7824.7517079999998</v>
      </c>
      <c r="T33" s="2">
        <v>7886.9078909999998</v>
      </c>
      <c r="U33" s="2">
        <v>7924.2328440000001</v>
      </c>
      <c r="V33" s="2">
        <v>7932.7993720000004</v>
      </c>
      <c r="W33" s="2">
        <v>7909.6554420000002</v>
      </c>
      <c r="X33" s="2">
        <v>7854.9078200000004</v>
      </c>
      <c r="Y33" s="2">
        <v>7767.196293</v>
      </c>
      <c r="Z33" s="2">
        <v>7645.2424250000004</v>
      </c>
      <c r="AA33" s="2">
        <v>7488.2279479999997</v>
      </c>
      <c r="AB33" s="2">
        <v>7303.0452599999999</v>
      </c>
      <c r="AC33" s="2">
        <v>7094.6239729999998</v>
      </c>
      <c r="AD33" s="2">
        <v>6867.2619979999999</v>
      </c>
      <c r="AE33" s="2">
        <v>6624.6750050000001</v>
      </c>
      <c r="AF33" s="2">
        <v>6370.30296</v>
      </c>
      <c r="AG33" s="2">
        <v>6107.3082629999999</v>
      </c>
      <c r="AH33" s="2">
        <v>5838.5703759999997</v>
      </c>
      <c r="AI33" s="2">
        <v>5566.7278939999997</v>
      </c>
      <c r="AJ33" s="2">
        <v>5295.6344479999998</v>
      </c>
      <c r="AK33" s="2">
        <v>5026.2222659999998</v>
      </c>
      <c r="AL33" s="2">
        <v>4761.5233310000003</v>
      </c>
      <c r="AM33" s="2">
        <v>4503.5825679999998</v>
      </c>
      <c r="AN33" s="2">
        <v>4253.7922689999996</v>
      </c>
      <c r="AO33" s="2">
        <v>4013.0684999999999</v>
      </c>
      <c r="AP33" s="2">
        <v>3782.0129980000002</v>
      </c>
      <c r="AQ33" s="2">
        <v>3561.8402740000001</v>
      </c>
      <c r="AR33" s="2">
        <v>3352.1337480000002</v>
      </c>
      <c r="AS33" s="2">
        <v>3152.5450580000002</v>
      </c>
      <c r="AT33" s="2">
        <v>2962.7446930000001</v>
      </c>
    </row>
    <row r="34" spans="1:48" x14ac:dyDescent="0.25">
      <c r="A34" s="2" t="s">
        <v>251</v>
      </c>
      <c r="B34" s="2">
        <v>5126.8649009999999</v>
      </c>
      <c r="C34" s="2">
        <v>5494.8198659999998</v>
      </c>
      <c r="D34" s="2">
        <v>5815.8346099999999</v>
      </c>
      <c r="E34" s="2">
        <v>6177.8865349999996</v>
      </c>
      <c r="F34" s="2">
        <v>6495.5518709999997</v>
      </c>
      <c r="G34" s="2">
        <v>6770.6552609999999</v>
      </c>
      <c r="H34" s="2">
        <v>6925.3492029999998</v>
      </c>
      <c r="I34" s="2">
        <v>7033.3355549999997</v>
      </c>
      <c r="J34" s="2">
        <v>7134.1681769999996</v>
      </c>
      <c r="K34" s="2">
        <v>7182.0448939999997</v>
      </c>
      <c r="L34" s="2">
        <v>7272.335763</v>
      </c>
      <c r="M34" s="2">
        <v>7390.0355300000001</v>
      </c>
      <c r="N34" s="2">
        <v>7512.5845790000003</v>
      </c>
      <c r="O34" s="2">
        <v>7612.2057539999996</v>
      </c>
      <c r="P34" s="2">
        <v>7687.4992389999998</v>
      </c>
      <c r="Q34" s="2">
        <v>7751.4257360000001</v>
      </c>
      <c r="R34" s="2">
        <v>7800.4490429999996</v>
      </c>
      <c r="S34" s="2">
        <v>7828.7190380000002</v>
      </c>
      <c r="T34" s="2">
        <v>7836.5138569999999</v>
      </c>
      <c r="U34" s="2">
        <v>7822.9633450000001</v>
      </c>
      <c r="V34" s="2">
        <v>7784.3662770000001</v>
      </c>
      <c r="W34" s="2">
        <v>7718.2795980000001</v>
      </c>
      <c r="X34" s="2">
        <v>7625.1121819999998</v>
      </c>
      <c r="Y34" s="2">
        <v>7503.8701700000001</v>
      </c>
      <c r="Z34" s="2">
        <v>7353.6030920000003</v>
      </c>
      <c r="AA34" s="2">
        <v>7173.987408</v>
      </c>
      <c r="AB34" s="2">
        <v>6971.274109</v>
      </c>
      <c r="AC34" s="2">
        <v>6749.8629950000004</v>
      </c>
      <c r="AD34" s="2">
        <v>6513.5822870000002</v>
      </c>
      <c r="AE34" s="2">
        <v>6265.7328520000001</v>
      </c>
      <c r="AF34" s="2">
        <v>6009.3598529999999</v>
      </c>
      <c r="AG34" s="2">
        <v>5747.2480519999999</v>
      </c>
      <c r="AH34" s="2">
        <v>5481.9201830000002</v>
      </c>
      <c r="AI34" s="2">
        <v>5215.6726120000003</v>
      </c>
      <c r="AJ34" s="2">
        <v>4951.8515600000001</v>
      </c>
      <c r="AK34" s="2">
        <v>4691.2335359999997</v>
      </c>
      <c r="AL34" s="2">
        <v>4436.4147359999997</v>
      </c>
      <c r="AM34" s="2">
        <v>4189.1126889999996</v>
      </c>
      <c r="AN34" s="2">
        <v>3950.4684950000001</v>
      </c>
      <c r="AO34" s="2">
        <v>3721.2042940000001</v>
      </c>
      <c r="AP34" s="2">
        <v>3501.7661499999999</v>
      </c>
      <c r="AQ34" s="2">
        <v>3293.1224950000001</v>
      </c>
      <c r="AR34" s="2">
        <v>3094.835564</v>
      </c>
      <c r="AS34" s="2">
        <v>2906.5292899999999</v>
      </c>
      <c r="AT34" s="2">
        <v>2727.8454700000002</v>
      </c>
    </row>
    <row r="35" spans="1:48" x14ac:dyDescent="0.25">
      <c r="A35" s="2" t="s">
        <v>252</v>
      </c>
      <c r="B35" s="2">
        <v>13309.29652</v>
      </c>
      <c r="C35" s="2">
        <v>12763.31588</v>
      </c>
      <c r="D35" s="2">
        <v>12234.546469999999</v>
      </c>
      <c r="E35" s="2">
        <v>11784.23148</v>
      </c>
      <c r="F35" s="2">
        <v>11354.928739999999</v>
      </c>
      <c r="G35" s="2">
        <v>10943.83662</v>
      </c>
      <c r="H35" s="2">
        <v>10505.1103</v>
      </c>
      <c r="I35" s="2">
        <v>10067.89165</v>
      </c>
      <c r="J35" s="2">
        <v>9654.7116449999994</v>
      </c>
      <c r="K35" s="2">
        <v>9249.3111129999998</v>
      </c>
      <c r="L35" s="2">
        <v>8900.1620760000005</v>
      </c>
      <c r="M35" s="2">
        <v>8595.2229040000002</v>
      </c>
      <c r="N35" s="2">
        <v>8319.7192350000005</v>
      </c>
      <c r="O35" s="2">
        <v>8055.301907</v>
      </c>
      <c r="P35" s="2">
        <v>7799.1623470000004</v>
      </c>
      <c r="Q35" s="2">
        <v>7556.9080709999998</v>
      </c>
      <c r="R35" s="2">
        <v>7325.3197270000001</v>
      </c>
      <c r="S35" s="2">
        <v>7099.974733</v>
      </c>
      <c r="T35" s="2">
        <v>6880.0342769999997</v>
      </c>
      <c r="U35" s="2">
        <v>6664.1913379999996</v>
      </c>
      <c r="V35" s="2">
        <v>6449.3743270000004</v>
      </c>
      <c r="W35" s="2">
        <v>6233.5512760000001</v>
      </c>
      <c r="X35" s="2">
        <v>6016.2948610000003</v>
      </c>
      <c r="Y35" s="2">
        <v>5796.4050109999998</v>
      </c>
      <c r="Z35" s="2">
        <v>5572.7141890000003</v>
      </c>
      <c r="AA35" s="2">
        <v>5344.3210710000003</v>
      </c>
      <c r="AB35" s="2">
        <v>5113.8291259999996</v>
      </c>
      <c r="AC35" s="2">
        <v>4882.8660730000001</v>
      </c>
      <c r="AD35" s="2">
        <v>4652.8057010000002</v>
      </c>
      <c r="AE35" s="2">
        <v>4424.7858770000003</v>
      </c>
      <c r="AF35" s="2">
        <v>4199.8452390000002</v>
      </c>
      <c r="AG35" s="2">
        <v>3978.9165600000001</v>
      </c>
      <c r="AH35" s="2">
        <v>3762.8253519999998</v>
      </c>
      <c r="AI35" s="2">
        <v>3552.305781</v>
      </c>
      <c r="AJ35" s="2">
        <v>3348.6534769999998</v>
      </c>
      <c r="AK35" s="2">
        <v>3151.8634120000002</v>
      </c>
      <c r="AL35" s="2">
        <v>2962.8924310000002</v>
      </c>
      <c r="AM35" s="2">
        <v>2782.2678810000002</v>
      </c>
      <c r="AN35" s="2">
        <v>2610.2438550000002</v>
      </c>
      <c r="AO35" s="2">
        <v>2446.881359</v>
      </c>
      <c r="AP35" s="2">
        <v>2292.1205380000001</v>
      </c>
      <c r="AQ35" s="2">
        <v>2146.1857749999999</v>
      </c>
      <c r="AR35" s="2">
        <v>2008.6048089999999</v>
      </c>
      <c r="AS35" s="2">
        <v>1878.9543779999999</v>
      </c>
      <c r="AT35" s="2">
        <v>1756.836718</v>
      </c>
    </row>
    <row r="36" spans="1:48" x14ac:dyDescent="0.25">
      <c r="A36" s="2" t="s">
        <v>253</v>
      </c>
      <c r="B36" s="2">
        <v>4694.5509089999996</v>
      </c>
      <c r="C36" s="2">
        <v>4489.9215960000001</v>
      </c>
      <c r="D36" s="2">
        <v>4283.9345370000001</v>
      </c>
      <c r="E36" s="2">
        <v>4103.0347620000002</v>
      </c>
      <c r="F36" s="2">
        <v>3931.9945870000001</v>
      </c>
      <c r="G36" s="2">
        <v>3767.8629900000001</v>
      </c>
      <c r="H36" s="2">
        <v>3594.5428310000002</v>
      </c>
      <c r="I36" s="2">
        <v>3424.0548469999999</v>
      </c>
      <c r="J36" s="2">
        <v>3258.364388</v>
      </c>
      <c r="K36" s="2">
        <v>3098.6757769999999</v>
      </c>
      <c r="L36" s="2">
        <v>2957.8315339999999</v>
      </c>
      <c r="M36" s="2">
        <v>2830.976087</v>
      </c>
      <c r="N36" s="2">
        <v>2714.1127940000001</v>
      </c>
      <c r="O36" s="2">
        <v>2601.9410050000001</v>
      </c>
      <c r="P36" s="2">
        <v>2493.5645599999998</v>
      </c>
      <c r="Q36" s="2">
        <v>2390.478807</v>
      </c>
      <c r="R36" s="2">
        <v>2291.94373</v>
      </c>
      <c r="S36" s="2">
        <v>2196.8849690000002</v>
      </c>
      <c r="T36" s="2">
        <v>2105.1885189999998</v>
      </c>
      <c r="U36" s="2">
        <v>2016.627751</v>
      </c>
      <c r="V36" s="2">
        <v>1930.4048580000001</v>
      </c>
      <c r="W36" s="2">
        <v>1846.087002</v>
      </c>
      <c r="X36" s="2">
        <v>1763.606121</v>
      </c>
      <c r="Y36" s="2">
        <v>1682.672251</v>
      </c>
      <c r="Z36" s="2">
        <v>1602.979634</v>
      </c>
      <c r="AA36" s="2">
        <v>1524.3040570000001</v>
      </c>
      <c r="AB36" s="2">
        <v>1447.1334710000001</v>
      </c>
      <c r="AC36" s="2">
        <v>1371.722127</v>
      </c>
      <c r="AD36" s="2">
        <v>1298.270297</v>
      </c>
      <c r="AE36" s="2">
        <v>1226.928097</v>
      </c>
      <c r="AF36" s="2">
        <v>1157.825701</v>
      </c>
      <c r="AG36" s="2">
        <v>1091.071807</v>
      </c>
      <c r="AH36" s="2">
        <v>1026.7539730000001</v>
      </c>
      <c r="AI36" s="2">
        <v>964.94236369999999</v>
      </c>
      <c r="AJ36" s="2">
        <v>905.83356979999996</v>
      </c>
      <c r="AK36" s="2">
        <v>849.34146520000002</v>
      </c>
      <c r="AL36" s="2">
        <v>795.59568520000005</v>
      </c>
      <c r="AM36" s="2">
        <v>744.63592589999996</v>
      </c>
      <c r="AN36" s="2">
        <v>696.44648830000006</v>
      </c>
      <c r="AO36" s="2">
        <v>650.97384490000002</v>
      </c>
      <c r="AP36" s="2">
        <v>608.14240389999998</v>
      </c>
      <c r="AQ36" s="2">
        <v>567.94353669999998</v>
      </c>
      <c r="AR36" s="2">
        <v>530.21971210000004</v>
      </c>
      <c r="AS36" s="2">
        <v>494.82800309999999</v>
      </c>
      <c r="AT36" s="2">
        <v>461.63480170000003</v>
      </c>
    </row>
    <row r="37" spans="1:48" x14ac:dyDescent="0.25">
      <c r="A37" s="2" t="s">
        <v>254</v>
      </c>
      <c r="B37" s="2">
        <v>2150.9554880000001</v>
      </c>
      <c r="C37" s="2">
        <v>2022.555695</v>
      </c>
      <c r="D37" s="2">
        <v>1895.7316249999999</v>
      </c>
      <c r="E37" s="2">
        <v>1780.513929</v>
      </c>
      <c r="F37" s="2">
        <v>1672.8656679999999</v>
      </c>
      <c r="G37" s="2">
        <v>1571.0271560000001</v>
      </c>
      <c r="H37" s="2">
        <v>1471.6972929999999</v>
      </c>
      <c r="I37" s="2">
        <v>1377.9837829999999</v>
      </c>
      <c r="J37" s="2">
        <v>1288.8830680000001</v>
      </c>
      <c r="K37" s="2">
        <v>1205.6210679999999</v>
      </c>
      <c r="L37" s="2">
        <v>1129.816523</v>
      </c>
      <c r="M37" s="2">
        <v>1059.7071370000001</v>
      </c>
      <c r="N37" s="2">
        <v>994.35325609999995</v>
      </c>
      <c r="O37" s="2">
        <v>932.58078639999997</v>
      </c>
      <c r="P37" s="2">
        <v>874.07144479999999</v>
      </c>
      <c r="Q37" s="2">
        <v>819.05509989999996</v>
      </c>
      <c r="R37" s="2">
        <v>767.31117959999995</v>
      </c>
      <c r="S37" s="2">
        <v>718.55839030000004</v>
      </c>
      <c r="T37" s="2">
        <v>672.70090960000005</v>
      </c>
      <c r="U37" s="2">
        <v>629.61630609999997</v>
      </c>
      <c r="V37" s="2">
        <v>589.07177650000006</v>
      </c>
      <c r="W37" s="2">
        <v>550.91108810000003</v>
      </c>
      <c r="X37" s="2">
        <v>515.02086859999997</v>
      </c>
      <c r="Y37" s="2">
        <v>481.25524730000001</v>
      </c>
      <c r="Z37" s="2">
        <v>449.46599140000001</v>
      </c>
      <c r="AA37" s="2">
        <v>419.54410469999999</v>
      </c>
      <c r="AB37" s="2">
        <v>391.41903029999997</v>
      </c>
      <c r="AC37" s="2">
        <v>364.99962749999997</v>
      </c>
      <c r="AD37" s="2">
        <v>340.19661610000003</v>
      </c>
      <c r="AE37" s="2">
        <v>316.92257419999999</v>
      </c>
      <c r="AF37" s="2">
        <v>295.0947645</v>
      </c>
      <c r="AG37" s="2">
        <v>274.63455549999998</v>
      </c>
      <c r="AH37" s="2">
        <v>255.46715649999999</v>
      </c>
      <c r="AI37" s="2">
        <v>237.52168549999999</v>
      </c>
      <c r="AJ37" s="2">
        <v>220.74625309999999</v>
      </c>
      <c r="AK37" s="2">
        <v>205.06412019999999</v>
      </c>
      <c r="AL37" s="2">
        <v>190.42624900000001</v>
      </c>
      <c r="AM37" s="2">
        <v>176.77868620000001</v>
      </c>
      <c r="AN37" s="2">
        <v>164.06596450000001</v>
      </c>
      <c r="AO37" s="2">
        <v>152.23267770000001</v>
      </c>
      <c r="AP37" s="2">
        <v>141.22487720000001</v>
      </c>
      <c r="AQ37" s="2">
        <v>130.99935590000001</v>
      </c>
      <c r="AR37" s="2">
        <v>121.5002221</v>
      </c>
      <c r="AS37" s="2">
        <v>112.6761723</v>
      </c>
      <c r="AT37" s="2">
        <v>104.47970530000001</v>
      </c>
    </row>
    <row r="38" spans="1:48" x14ac:dyDescent="0.25">
      <c r="A38" s="2" t="s">
        <v>255</v>
      </c>
      <c r="B38" s="2">
        <v>1.18912923E-2</v>
      </c>
      <c r="C38" s="2">
        <v>2.3742141599999999E-2</v>
      </c>
      <c r="D38" s="2">
        <v>5.4656585200000003E-2</v>
      </c>
      <c r="E38" s="2">
        <v>0.1202668095</v>
      </c>
      <c r="F38" s="2">
        <v>0.21458120319999999</v>
      </c>
      <c r="G38" s="2">
        <v>0.3540928062</v>
      </c>
      <c r="H38" s="2">
        <v>0.54382813100000005</v>
      </c>
      <c r="I38" s="2">
        <v>0.81273432950000002</v>
      </c>
      <c r="J38" s="2">
        <v>1.2081957270000001</v>
      </c>
      <c r="K38" s="2">
        <v>1.679095435</v>
      </c>
      <c r="L38" s="2">
        <v>2.334372755</v>
      </c>
      <c r="M38" s="2">
        <v>3.281057187</v>
      </c>
      <c r="N38" s="2">
        <v>4.7169375459999996</v>
      </c>
      <c r="O38" s="2">
        <v>6.8807244020000002</v>
      </c>
      <c r="P38" s="2">
        <v>10.181677860000001</v>
      </c>
      <c r="Q38" s="2">
        <v>15.111483399999999</v>
      </c>
      <c r="R38" s="2">
        <v>22.21428672</v>
      </c>
      <c r="S38" s="2">
        <v>32.14131373</v>
      </c>
      <c r="T38" s="2">
        <v>45.71442012</v>
      </c>
      <c r="U38" s="2">
        <v>63.846384499999999</v>
      </c>
      <c r="V38" s="2">
        <v>87.926427970000006</v>
      </c>
      <c r="W38" s="2">
        <v>119.2177487</v>
      </c>
      <c r="X38" s="2">
        <v>159.25366500000001</v>
      </c>
      <c r="Y38" s="2">
        <v>209.62491729999999</v>
      </c>
      <c r="Z38" s="2">
        <v>272.0519645</v>
      </c>
      <c r="AA38" s="2">
        <v>344.9162589</v>
      </c>
      <c r="AB38" s="2">
        <v>428.3840452</v>
      </c>
      <c r="AC38" s="2">
        <v>522.41152769999997</v>
      </c>
      <c r="AD38" s="2">
        <v>626.87282549999998</v>
      </c>
      <c r="AE38" s="2">
        <v>741.48426310000002</v>
      </c>
      <c r="AF38" s="2">
        <v>865.87797999999998</v>
      </c>
      <c r="AG38" s="2">
        <v>999.59929199999999</v>
      </c>
      <c r="AH38" s="2">
        <v>1142.079512</v>
      </c>
      <c r="AI38" s="2">
        <v>1292.6705910000001</v>
      </c>
      <c r="AJ38" s="2">
        <v>1451.3473300000001</v>
      </c>
      <c r="AK38" s="2">
        <v>1612.0488190000001</v>
      </c>
      <c r="AL38" s="2">
        <v>1773.8277250000001</v>
      </c>
      <c r="AM38" s="2">
        <v>1935.86761</v>
      </c>
      <c r="AN38" s="2">
        <v>2097.4906070000002</v>
      </c>
      <c r="AO38" s="2">
        <v>2258.107309</v>
      </c>
      <c r="AP38" s="2">
        <v>2417.34573</v>
      </c>
      <c r="AQ38" s="2">
        <v>2579.952855</v>
      </c>
      <c r="AR38" s="2">
        <v>2744.4715230000002</v>
      </c>
      <c r="AS38" s="2">
        <v>2909.707367</v>
      </c>
      <c r="AT38" s="2">
        <v>3074.6309040000001</v>
      </c>
    </row>
    <row r="39" spans="1:48" x14ac:dyDescent="0.25">
      <c r="A39" s="2" t="s">
        <v>256</v>
      </c>
      <c r="B39" s="2">
        <v>2.72585009E-2</v>
      </c>
      <c r="C39" s="2">
        <v>4.4453942099999998E-2</v>
      </c>
      <c r="D39" s="2">
        <v>8.0843743600000004E-2</v>
      </c>
      <c r="E39" s="2">
        <v>0.14581405710000001</v>
      </c>
      <c r="F39" s="2">
        <v>0.23418595540000001</v>
      </c>
      <c r="G39" s="2">
        <v>0.3602591779</v>
      </c>
      <c r="H39" s="2">
        <v>0.5286671087</v>
      </c>
      <c r="I39" s="2">
        <v>0.76087811780000003</v>
      </c>
      <c r="J39" s="2">
        <v>1.0882720809999999</v>
      </c>
      <c r="K39" s="2">
        <v>1.4697115510000001</v>
      </c>
      <c r="L39" s="2">
        <v>1.990956489</v>
      </c>
      <c r="M39" s="2">
        <v>2.7249806030000001</v>
      </c>
      <c r="N39" s="2">
        <v>3.810556101</v>
      </c>
      <c r="O39" s="2">
        <v>5.3967419699999999</v>
      </c>
      <c r="P39" s="2">
        <v>7.7485188420000002</v>
      </c>
      <c r="Q39" s="2">
        <v>11.170227580000001</v>
      </c>
      <c r="R39" s="2">
        <v>15.979554650000001</v>
      </c>
      <c r="S39" s="2">
        <v>22.546051569999999</v>
      </c>
      <c r="T39" s="2">
        <v>31.330367420000002</v>
      </c>
      <c r="U39" s="2">
        <v>42.826835029999998</v>
      </c>
      <c r="V39" s="2">
        <v>57.744088859999998</v>
      </c>
      <c r="W39" s="2">
        <v>76.713968269999995</v>
      </c>
      <c r="X39" s="2">
        <v>100.50170970000001</v>
      </c>
      <c r="Y39" s="2">
        <v>129.86974309999999</v>
      </c>
      <c r="Z39" s="2">
        <v>165.6135567</v>
      </c>
      <c r="AA39" s="2">
        <v>206.66476689999999</v>
      </c>
      <c r="AB39" s="2">
        <v>252.9371423</v>
      </c>
      <c r="AC39" s="2">
        <v>304.22367100000002</v>
      </c>
      <c r="AD39" s="2">
        <v>360.2764851</v>
      </c>
      <c r="AE39" s="2">
        <v>420.76745099999999</v>
      </c>
      <c r="AF39" s="2">
        <v>485.33047599999998</v>
      </c>
      <c r="AG39" s="2">
        <v>553.56177400000001</v>
      </c>
      <c r="AH39" s="2">
        <v>625.00715160000004</v>
      </c>
      <c r="AI39" s="2">
        <v>699.18275649999998</v>
      </c>
      <c r="AJ39" s="2">
        <v>775.92844479999997</v>
      </c>
      <c r="AK39" s="2">
        <v>852.11687519999998</v>
      </c>
      <c r="AL39" s="2">
        <v>927.22056129999999</v>
      </c>
      <c r="AM39" s="2">
        <v>1000.792704</v>
      </c>
      <c r="AN39" s="2">
        <v>1072.4787249999999</v>
      </c>
      <c r="AO39" s="2">
        <v>1141.9906920000001</v>
      </c>
      <c r="AP39" s="2">
        <v>1209.1625650000001</v>
      </c>
      <c r="AQ39" s="2">
        <v>1276.1608679999999</v>
      </c>
      <c r="AR39" s="2">
        <v>1342.2955460000001</v>
      </c>
      <c r="AS39" s="2">
        <v>1407.0218669999999</v>
      </c>
      <c r="AT39" s="2">
        <v>1469.880236</v>
      </c>
    </row>
    <row r="40" spans="1:48" x14ac:dyDescent="0.25">
      <c r="A40" s="2" t="s">
        <v>257</v>
      </c>
      <c r="B40" s="2">
        <v>0.1115952051</v>
      </c>
      <c r="C40" s="2">
        <v>0.1681493043</v>
      </c>
      <c r="D40" s="2">
        <v>0.26954601160000002</v>
      </c>
      <c r="E40" s="2">
        <v>0.41863955539999997</v>
      </c>
      <c r="F40" s="2">
        <v>0.60627806259999995</v>
      </c>
      <c r="G40" s="2">
        <v>0.85941795889999995</v>
      </c>
      <c r="H40" s="2">
        <v>1.1878215000000001</v>
      </c>
      <c r="I40" s="2">
        <v>1.619725962</v>
      </c>
      <c r="J40" s="2">
        <v>2.182488883</v>
      </c>
      <c r="K40" s="2">
        <v>2.810019525</v>
      </c>
      <c r="L40" s="2">
        <v>3.6356867140000002</v>
      </c>
      <c r="M40" s="2">
        <v>4.7346882690000003</v>
      </c>
      <c r="N40" s="2">
        <v>6.2673112829999997</v>
      </c>
      <c r="O40" s="2">
        <v>8.3415920949999904</v>
      </c>
      <c r="P40" s="2">
        <v>11.19445106</v>
      </c>
      <c r="Q40" s="2">
        <v>15.054903250000001</v>
      </c>
      <c r="R40" s="2">
        <v>20.10363444</v>
      </c>
      <c r="S40" s="2">
        <v>26.525962079999999</v>
      </c>
      <c r="T40" s="2">
        <v>34.547651119999998</v>
      </c>
      <c r="U40" s="2">
        <v>44.370231349999997</v>
      </c>
      <c r="V40" s="2">
        <v>56.157134509999999</v>
      </c>
      <c r="W40" s="2">
        <v>70.060851290000002</v>
      </c>
      <c r="X40" s="2">
        <v>86.284100050000006</v>
      </c>
      <c r="Y40" s="2">
        <v>104.96459179999999</v>
      </c>
      <c r="Z40" s="2">
        <v>126.18856510000001</v>
      </c>
      <c r="AA40" s="2">
        <v>149.0603491</v>
      </c>
      <c r="AB40" s="2">
        <v>173.19533630000001</v>
      </c>
      <c r="AC40" s="2">
        <v>198.15774740000001</v>
      </c>
      <c r="AD40" s="2">
        <v>223.52153300000001</v>
      </c>
      <c r="AE40" s="2">
        <v>248.85233299999999</v>
      </c>
      <c r="AF40" s="2">
        <v>273.73056609999998</v>
      </c>
      <c r="AG40" s="2">
        <v>297.75274289999999</v>
      </c>
      <c r="AH40" s="2">
        <v>320.52713460000001</v>
      </c>
      <c r="AI40" s="2">
        <v>341.68537980000002</v>
      </c>
      <c r="AJ40" s="2">
        <v>361.00084779999997</v>
      </c>
      <c r="AK40" s="2">
        <v>377.37336479999999</v>
      </c>
      <c r="AL40" s="2">
        <v>390.63785960000001</v>
      </c>
      <c r="AM40" s="2">
        <v>400.68506230000003</v>
      </c>
      <c r="AN40" s="2">
        <v>407.47602690000002</v>
      </c>
      <c r="AO40" s="2">
        <v>411.02929949999998</v>
      </c>
      <c r="AP40" s="2">
        <v>411.42088510000002</v>
      </c>
      <c r="AQ40" s="2">
        <v>409.12338290000002</v>
      </c>
      <c r="AR40" s="2">
        <v>404.0703029</v>
      </c>
      <c r="AS40" s="2">
        <v>396.25808410000002</v>
      </c>
      <c r="AT40" s="2">
        <v>385.71009620000001</v>
      </c>
    </row>
    <row r="41" spans="1:48" x14ac:dyDescent="0.25">
      <c r="A41" s="2" t="s">
        <v>258</v>
      </c>
      <c r="B41" s="2">
        <v>2.6215726039999998</v>
      </c>
      <c r="C41" s="2">
        <v>3.9289106669999998</v>
      </c>
      <c r="D41" s="2">
        <v>6.2405792819999997</v>
      </c>
      <c r="E41" s="2">
        <v>9.5794867119999996</v>
      </c>
      <c r="F41" s="2">
        <v>13.75057565</v>
      </c>
      <c r="G41" s="2">
        <v>19.348094069999998</v>
      </c>
      <c r="H41" s="2">
        <v>26.590435880000001</v>
      </c>
      <c r="I41" s="2">
        <v>36.07326707</v>
      </c>
      <c r="J41" s="2">
        <v>48.338441609999997</v>
      </c>
      <c r="K41" s="2">
        <v>61.960933830000002</v>
      </c>
      <c r="L41" s="2">
        <v>79.827809340000002</v>
      </c>
      <c r="M41" s="2">
        <v>103.5007469</v>
      </c>
      <c r="N41" s="2">
        <v>136.3723402</v>
      </c>
      <c r="O41" s="2">
        <v>180.6453008</v>
      </c>
      <c r="P41" s="2">
        <v>241.32564590000001</v>
      </c>
      <c r="Q41" s="2">
        <v>323.29122740000003</v>
      </c>
      <c r="R41" s="2">
        <v>430.48908019999999</v>
      </c>
      <c r="S41" s="2">
        <v>567.13873639999997</v>
      </c>
      <c r="T41" s="2">
        <v>738.55917799999997</v>
      </c>
      <c r="U41" s="2">
        <v>949.85659629999998</v>
      </c>
      <c r="V41" s="2">
        <v>1206.180188</v>
      </c>
      <c r="W41" s="2">
        <v>1512.833075</v>
      </c>
      <c r="X41" s="2">
        <v>1876.8264919999999</v>
      </c>
      <c r="Y41" s="2">
        <v>2304.433399</v>
      </c>
      <c r="Z41" s="2">
        <v>2801.6249160000002</v>
      </c>
      <c r="AA41" s="2">
        <v>3350.4831129999998</v>
      </c>
      <c r="AB41" s="2">
        <v>3945.8982700000001</v>
      </c>
      <c r="AC41" s="2">
        <v>4581.6391050000002</v>
      </c>
      <c r="AD41" s="2">
        <v>5251.6313810000001</v>
      </c>
      <c r="AE41" s="2">
        <v>5949.4308229999997</v>
      </c>
      <c r="AF41" s="2">
        <v>6668.7414879999997</v>
      </c>
      <c r="AG41" s="2">
        <v>7403.3918210000002</v>
      </c>
      <c r="AH41" s="2">
        <v>8147.1577989999996</v>
      </c>
      <c r="AI41" s="2">
        <v>8894.0014499999997</v>
      </c>
      <c r="AJ41" s="2">
        <v>9641.8591739999902</v>
      </c>
      <c r="AK41" s="2">
        <v>10357.82266</v>
      </c>
      <c r="AL41" s="2">
        <v>11037.743630000001</v>
      </c>
      <c r="AM41" s="2">
        <v>11678.59773</v>
      </c>
      <c r="AN41" s="2">
        <v>12278.670749999999</v>
      </c>
      <c r="AO41" s="2">
        <v>12837.19549</v>
      </c>
      <c r="AP41" s="2">
        <v>13354.752350000001</v>
      </c>
      <c r="AQ41" s="2">
        <v>13853.852000000001</v>
      </c>
      <c r="AR41" s="2">
        <v>14329.574119999999</v>
      </c>
      <c r="AS41" s="2">
        <v>14778.54495</v>
      </c>
      <c r="AT41" s="2">
        <v>15198.185149999999</v>
      </c>
    </row>
    <row r="42" spans="1:48" x14ac:dyDescent="0.25">
      <c r="A42" s="2" t="s">
        <v>259</v>
      </c>
      <c r="B42" s="2">
        <v>1.0332618330000001</v>
      </c>
      <c r="C42" s="2">
        <v>1.5453857929999999</v>
      </c>
      <c r="D42" s="2">
        <v>2.445674452</v>
      </c>
      <c r="E42" s="2">
        <v>3.7350436280000001</v>
      </c>
      <c r="F42" s="2">
        <v>5.3393574289999997</v>
      </c>
      <c r="G42" s="2">
        <v>7.4856356999999996</v>
      </c>
      <c r="H42" s="2">
        <v>10.257860089999999</v>
      </c>
      <c r="I42" s="2">
        <v>13.877215270000001</v>
      </c>
      <c r="J42" s="2">
        <v>18.534249169999999</v>
      </c>
      <c r="K42" s="2">
        <v>23.69063191</v>
      </c>
      <c r="L42" s="134">
        <v>30.434705780000002</v>
      </c>
      <c r="M42" s="134">
        <v>39.331201229999998</v>
      </c>
      <c r="N42" s="134">
        <v>51.624688169999999</v>
      </c>
      <c r="O42" s="134">
        <v>68.069840979999995</v>
      </c>
      <c r="P42" s="134">
        <v>90.448461179999995</v>
      </c>
      <c r="Q42" s="2">
        <v>120.45495270000001</v>
      </c>
      <c r="R42" s="2">
        <v>159.39589480000001</v>
      </c>
      <c r="S42" s="2">
        <v>208.64153210000001</v>
      </c>
      <c r="T42" s="2">
        <v>269.92477389999999</v>
      </c>
      <c r="U42" s="2">
        <v>344.86384859999998</v>
      </c>
      <c r="V42" s="2">
        <v>434.90522179999999</v>
      </c>
      <c r="W42" s="2">
        <v>541.63120479999998</v>
      </c>
      <c r="X42" s="2">
        <v>667.19919609999999</v>
      </c>
      <c r="Y42" s="2">
        <v>813.47783949999996</v>
      </c>
      <c r="Z42" s="2">
        <v>982.19259269999998</v>
      </c>
      <c r="AA42" s="2">
        <v>1167.091259</v>
      </c>
      <c r="AB42" s="2">
        <v>1366.220413</v>
      </c>
      <c r="AC42" s="2">
        <v>1577.285547</v>
      </c>
      <c r="AD42" s="2">
        <v>1798.0945899999999</v>
      </c>
      <c r="AE42" s="2">
        <v>2026.37932</v>
      </c>
      <c r="AF42" s="2">
        <v>2259.9661890000002</v>
      </c>
      <c r="AG42" s="2">
        <v>2496.7655589999999</v>
      </c>
      <c r="AH42" s="2">
        <v>2734.7106319999998</v>
      </c>
      <c r="AI42" s="2">
        <v>2971.8343439999999</v>
      </c>
      <c r="AJ42" s="2">
        <v>3207.4903519999998</v>
      </c>
      <c r="AK42" s="2">
        <v>3431.1478160000001</v>
      </c>
      <c r="AL42" s="2">
        <v>3641.6142679999998</v>
      </c>
      <c r="AM42" s="2">
        <v>3838.0756780000002</v>
      </c>
      <c r="AN42" s="2">
        <v>4020.1592169999999</v>
      </c>
      <c r="AO42" s="2">
        <v>4187.8085769999998</v>
      </c>
      <c r="AP42" s="2">
        <v>4341.3997980000004</v>
      </c>
      <c r="AQ42" s="2">
        <v>4488.190165</v>
      </c>
      <c r="AR42" s="2">
        <v>4626.781352</v>
      </c>
      <c r="AS42" s="2">
        <v>4756.2669660000001</v>
      </c>
      <c r="AT42" s="2">
        <v>4875.9842779999999</v>
      </c>
    </row>
    <row r="43" spans="1:48" x14ac:dyDescent="0.25">
      <c r="A43" s="2" t="s">
        <v>260</v>
      </c>
      <c r="B43" s="2">
        <v>1.4086607900000001E-2</v>
      </c>
      <c r="C43" s="2">
        <v>1.75641424E-2</v>
      </c>
      <c r="D43" s="2">
        <v>1.7899037400000001E-2</v>
      </c>
      <c r="E43" s="2">
        <v>1.65061162E-2</v>
      </c>
      <c r="F43" s="2">
        <v>1.52215936E-2</v>
      </c>
      <c r="G43" s="2">
        <v>1.4037033799999999E-2</v>
      </c>
      <c r="H43" s="2">
        <v>1.2944657599999999E-2</v>
      </c>
      <c r="I43" s="2">
        <v>1.19372912E-2</v>
      </c>
      <c r="J43" s="2">
        <v>1.10083192E-2</v>
      </c>
      <c r="K43" s="2">
        <v>1.0151640599999999E-2</v>
      </c>
      <c r="L43" s="2">
        <v>9.3616296800000005E-3</v>
      </c>
      <c r="M43" s="2">
        <v>8.6330981900000006E-3</v>
      </c>
      <c r="N43" s="2">
        <v>7.9612617599999994E-3</v>
      </c>
      <c r="O43" s="2">
        <v>7.3417083100000002E-3</v>
      </c>
      <c r="P43" s="2">
        <v>6.7703691400000003E-3</v>
      </c>
      <c r="Q43" s="2">
        <v>6.24349217E-3</v>
      </c>
      <c r="R43" s="2">
        <v>5.7576172900000002E-3</v>
      </c>
      <c r="S43" s="2">
        <v>5.3095536899999997E-3</v>
      </c>
      <c r="T43" s="2">
        <v>4.89635885E-3</v>
      </c>
      <c r="U43" s="2">
        <v>4.5153192500000001E-3</v>
      </c>
      <c r="V43" s="2">
        <v>4.16393254E-3</v>
      </c>
      <c r="W43" s="2">
        <v>3.8398910999999998E-3</v>
      </c>
      <c r="X43" s="2">
        <v>3.5410668900000002E-3</v>
      </c>
      <c r="Y43" s="2">
        <v>3.2654974799999998E-3</v>
      </c>
      <c r="Z43" s="2">
        <v>3.0113731600000001E-3</v>
      </c>
      <c r="AA43" s="2">
        <v>2.77702505E-3</v>
      </c>
      <c r="AB43" s="2">
        <v>2.5609141599999999E-3</v>
      </c>
      <c r="AC43" s="2">
        <v>2.3616212299999999E-3</v>
      </c>
      <c r="AD43" s="2">
        <v>2.17783747E-3</v>
      </c>
      <c r="AE43" s="2">
        <v>2.0083559599999999E-3</v>
      </c>
      <c r="AF43" s="2">
        <v>1.8520636599999999E-3</v>
      </c>
      <c r="AG43" s="2">
        <v>1.7079342E-3</v>
      </c>
      <c r="AH43" s="2">
        <v>1.5750210299999999E-3</v>
      </c>
      <c r="AI43" s="2">
        <v>1.4524513000000001E-3</v>
      </c>
      <c r="AJ43" s="2">
        <v>1.33942007E-3</v>
      </c>
      <c r="AK43" s="2">
        <v>1.23518505E-3</v>
      </c>
      <c r="AL43" s="2">
        <v>1.1390617E-3</v>
      </c>
      <c r="AM43" s="2">
        <v>1.05041876E-3</v>
      </c>
      <c r="AN43" s="2">
        <v>9.6867411099999998E-4</v>
      </c>
      <c r="AO43" s="2">
        <v>8.9329091199999997E-4</v>
      </c>
      <c r="AP43" s="2">
        <v>8.2377410899999999E-4</v>
      </c>
      <c r="AQ43" s="2">
        <v>7.5966717499999995E-4</v>
      </c>
      <c r="AR43" s="2">
        <v>7.0054910699999997E-4</v>
      </c>
      <c r="AS43" s="2">
        <v>6.4603166599999998E-4</v>
      </c>
      <c r="AT43" s="2">
        <v>5.9575682899999996E-4</v>
      </c>
    </row>
    <row r="44" spans="1:48" x14ac:dyDescent="0.25">
      <c r="A44" s="2" t="s">
        <v>261</v>
      </c>
      <c r="B44" s="2">
        <v>0.1730640393</v>
      </c>
      <c r="C44" s="2">
        <v>0.25704786509999999</v>
      </c>
      <c r="D44" s="2">
        <v>0.40185855240000001</v>
      </c>
      <c r="E44" s="2">
        <v>0.60374721279999999</v>
      </c>
      <c r="F44" s="2">
        <v>0.85194254719999996</v>
      </c>
      <c r="G44" s="2">
        <v>1.180998437</v>
      </c>
      <c r="H44" s="2">
        <v>1.6039931160000001</v>
      </c>
      <c r="I44" s="2">
        <v>2.1517962179999999</v>
      </c>
      <c r="J44" s="2">
        <v>2.846691131</v>
      </c>
      <c r="K44" s="2">
        <v>3.6097962259999998</v>
      </c>
      <c r="L44" s="2">
        <v>4.6008297630000001</v>
      </c>
      <c r="M44" s="2">
        <v>5.8940005129999999</v>
      </c>
      <c r="N44" s="2">
        <v>7.6604885999999999</v>
      </c>
      <c r="O44" s="2">
        <v>9.9875296099999904</v>
      </c>
      <c r="P44" s="2">
        <v>13.107065520000001</v>
      </c>
      <c r="Q44" s="2">
        <v>17.231151700000002</v>
      </c>
      <c r="R44" s="2">
        <v>22.51116219</v>
      </c>
      <c r="S44" s="2">
        <v>29.105186310000001</v>
      </c>
      <c r="T44" s="2">
        <v>37.220005550000003</v>
      </c>
      <c r="U44" s="2">
        <v>47.047412729999998</v>
      </c>
      <c r="V44" s="2">
        <v>58.737907800000002</v>
      </c>
      <c r="W44" s="2">
        <v>72.487235909999995</v>
      </c>
      <c r="X44" s="2">
        <v>88.572850399999894</v>
      </c>
      <c r="Y44" s="2">
        <v>107.2404198</v>
      </c>
      <c r="Z44" s="2">
        <v>128.72265920000001</v>
      </c>
      <c r="AA44" s="2">
        <v>152.24060040000001</v>
      </c>
      <c r="AB44" s="2">
        <v>177.56494129999999</v>
      </c>
      <c r="AC44" s="2">
        <v>204.42709500000001</v>
      </c>
      <c r="AD44" s="2">
        <v>232.57462219999999</v>
      </c>
      <c r="AE44" s="2">
        <v>261.74665720000002</v>
      </c>
      <c r="AF44" s="2">
        <v>291.69441740000002</v>
      </c>
      <c r="AG44" s="2">
        <v>322.1786697</v>
      </c>
      <c r="AH44" s="2">
        <v>352.96091130000002</v>
      </c>
      <c r="AI44" s="2">
        <v>383.8124186</v>
      </c>
      <c r="AJ44" s="2">
        <v>414.6728392</v>
      </c>
      <c r="AK44" s="2">
        <v>444.18306810000001</v>
      </c>
      <c r="AL44" s="2">
        <v>472.19412089999997</v>
      </c>
      <c r="AM44" s="2">
        <v>498.60183979999999</v>
      </c>
      <c r="AN44" s="2">
        <v>523.35434090000001</v>
      </c>
      <c r="AO44" s="2">
        <v>546.43619699999999</v>
      </c>
      <c r="AP44" s="2">
        <v>567.88517390000004</v>
      </c>
      <c r="AQ44" s="2">
        <v>588.66300630000001</v>
      </c>
      <c r="AR44" s="2">
        <v>608.57085459999996</v>
      </c>
      <c r="AS44" s="2">
        <v>627.47192370000005</v>
      </c>
      <c r="AT44" s="2">
        <v>645.26056779999999</v>
      </c>
    </row>
    <row r="45" spans="1:48" x14ac:dyDescent="0.25">
      <c r="A45" s="2" t="s">
        <v>81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</row>
    <row r="46" spans="1:48" x14ac:dyDescent="0.25">
      <c r="A46" s="2" t="s">
        <v>262</v>
      </c>
      <c r="B46" s="2">
        <v>30505.19284</v>
      </c>
      <c r="C46" s="2">
        <v>30875.253290000001</v>
      </c>
      <c r="D46" s="2">
        <v>31196.079809999999</v>
      </c>
      <c r="E46" s="2">
        <v>31729.365119999999</v>
      </c>
      <c r="F46" s="2">
        <v>32163.251660000002</v>
      </c>
      <c r="G46" s="2">
        <v>32508.99206</v>
      </c>
      <c r="H46" s="2">
        <v>32479.371220000001</v>
      </c>
      <c r="I46" s="2">
        <v>32327.340209999998</v>
      </c>
      <c r="J46" s="2">
        <v>32185.912830000001</v>
      </c>
      <c r="K46" s="2">
        <v>31925.25059</v>
      </c>
      <c r="L46" s="2">
        <v>31831.331450000001</v>
      </c>
      <c r="M46" s="2">
        <v>31886.314139999999</v>
      </c>
      <c r="N46" s="2">
        <v>32005.596140000001</v>
      </c>
      <c r="O46" s="2">
        <v>32086.057639999999</v>
      </c>
      <c r="P46" s="2">
        <v>32121.893650000002</v>
      </c>
      <c r="Q46" s="2">
        <v>32155.398069999999</v>
      </c>
      <c r="R46" s="2">
        <v>32170.53559</v>
      </c>
      <c r="S46" s="2">
        <v>32143.400710000002</v>
      </c>
      <c r="T46" s="2">
        <v>32070.586729999999</v>
      </c>
      <c r="U46" s="2">
        <v>31944.02939</v>
      </c>
      <c r="V46" s="2">
        <v>31747.304680000001</v>
      </c>
      <c r="W46" s="2">
        <v>31466.427230000001</v>
      </c>
      <c r="X46" s="2">
        <v>31098.205529999999</v>
      </c>
      <c r="Y46" s="2">
        <v>30634.153020000002</v>
      </c>
      <c r="Z46" s="2">
        <v>30066.048999999999</v>
      </c>
      <c r="AA46" s="2">
        <v>29379.90281</v>
      </c>
      <c r="AB46" s="2">
        <v>28599.39241</v>
      </c>
      <c r="AC46" s="2">
        <v>27741.472559999998</v>
      </c>
      <c r="AD46" s="2">
        <v>26820.86751</v>
      </c>
      <c r="AE46" s="2">
        <v>25850.228139999999</v>
      </c>
      <c r="AF46" s="2">
        <v>24841.29768</v>
      </c>
      <c r="AG46" s="2">
        <v>23804.92309</v>
      </c>
      <c r="AH46" s="2">
        <v>22751.01513</v>
      </c>
      <c r="AI46" s="2">
        <v>21688.724050000001</v>
      </c>
      <c r="AJ46" s="2">
        <v>20632.110240000002</v>
      </c>
      <c r="AK46" s="2">
        <v>19583.794849999998</v>
      </c>
      <c r="AL46" s="134">
        <v>18555.047920000001</v>
      </c>
      <c r="AM46" s="134">
        <v>17553.452990000002</v>
      </c>
      <c r="AN46" s="134">
        <v>16584.139589999999</v>
      </c>
      <c r="AO46" s="134">
        <v>15650.448329999999</v>
      </c>
      <c r="AP46" s="134">
        <v>14754.55199</v>
      </c>
      <c r="AQ46" s="134">
        <v>13901.15172</v>
      </c>
      <c r="AR46" s="134">
        <v>13088.501469999999</v>
      </c>
      <c r="AS46" s="134">
        <v>12315.15007</v>
      </c>
      <c r="AT46" s="134">
        <v>11579.75057</v>
      </c>
      <c r="AU46" s="134"/>
      <c r="AV46" s="134"/>
    </row>
    <row r="47" spans="1:48" x14ac:dyDescent="0.25">
      <c r="A47" s="2" t="s">
        <v>82</v>
      </c>
      <c r="B47" s="2">
        <v>3.992730082</v>
      </c>
      <c r="C47" s="2">
        <v>5.9852538549999998</v>
      </c>
      <c r="D47" s="2">
        <v>9.5110576640000009</v>
      </c>
      <c r="E47" s="134">
        <v>14.60951878</v>
      </c>
      <c r="F47" s="134">
        <v>20.9824497</v>
      </c>
      <c r="G47" s="2">
        <v>29.538902820000001</v>
      </c>
      <c r="H47" s="2">
        <v>40.612697279999999</v>
      </c>
      <c r="I47" s="2">
        <v>55.119085900000002</v>
      </c>
      <c r="J47" s="2">
        <v>73.898076869999997</v>
      </c>
      <c r="K47" s="2">
        <v>94.766460809999998</v>
      </c>
      <c r="L47" s="2">
        <v>122.1507132</v>
      </c>
      <c r="M47" s="2">
        <v>158.463346</v>
      </c>
      <c r="N47" s="2">
        <v>208.9334911</v>
      </c>
      <c r="O47" s="134">
        <v>277.00227810000001</v>
      </c>
      <c r="P47" s="134">
        <v>370.44008330000003</v>
      </c>
      <c r="Q47" s="134">
        <v>496.86430619999999</v>
      </c>
      <c r="R47" s="134">
        <v>662.51335359999996</v>
      </c>
      <c r="S47" s="134">
        <v>874.09912269999995</v>
      </c>
      <c r="T47" s="134">
        <v>1140.092715</v>
      </c>
      <c r="U47" s="134">
        <v>1468.7032879999999</v>
      </c>
      <c r="V47" s="134">
        <v>1868.47795</v>
      </c>
      <c r="W47" s="134">
        <v>2348.158218</v>
      </c>
      <c r="X47" s="134">
        <v>2919.2328680000001</v>
      </c>
      <c r="Y47" s="134">
        <v>3592.1324380000001</v>
      </c>
      <c r="Z47" s="134">
        <v>4376.9308890000002</v>
      </c>
      <c r="AA47" s="134">
        <v>5245.786204</v>
      </c>
      <c r="AB47" s="134">
        <v>6191.194031</v>
      </c>
      <c r="AC47" s="134">
        <v>7203.8455610000001</v>
      </c>
      <c r="AD47" s="134">
        <v>8274.6228379999902</v>
      </c>
      <c r="AE47" s="134">
        <v>9393.7571389999903</v>
      </c>
      <c r="AF47" s="134">
        <v>10551.65011</v>
      </c>
      <c r="AG47" s="134">
        <v>11738.833629999999</v>
      </c>
      <c r="AH47" s="2">
        <v>12945.684939999999</v>
      </c>
      <c r="AI47" s="2">
        <v>14162.80416</v>
      </c>
      <c r="AJ47" s="2">
        <v>15387.14689</v>
      </c>
      <c r="AK47" s="2">
        <v>16565.493340000001</v>
      </c>
      <c r="AL47" s="2">
        <v>17691.037489999999</v>
      </c>
      <c r="AM47" s="2">
        <v>18758.732599999999</v>
      </c>
      <c r="AN47" s="2">
        <v>19765.572830000001</v>
      </c>
      <c r="AO47" s="2">
        <v>20710.01657</v>
      </c>
      <c r="AP47" s="2">
        <v>21592.674040000002</v>
      </c>
      <c r="AQ47" s="2">
        <v>22450.416519999999</v>
      </c>
      <c r="AR47" s="2">
        <v>23274.88797</v>
      </c>
      <c r="AS47" s="2">
        <v>24060.213449999999</v>
      </c>
      <c r="AT47" s="2">
        <v>24801.811860000002</v>
      </c>
    </row>
    <row r="48" spans="1:48" x14ac:dyDescent="0.25">
      <c r="A48" s="2" t="s">
        <v>83</v>
      </c>
      <c r="B48" s="2">
        <v>1.98409168E-2</v>
      </c>
      <c r="C48" s="2">
        <v>3.1305735000000001E-2</v>
      </c>
      <c r="D48" s="2">
        <v>0.107914053</v>
      </c>
      <c r="E48" s="134">
        <v>0.18171280849999999</v>
      </c>
      <c r="F48" s="134">
        <v>0.26327379820000002</v>
      </c>
      <c r="G48" s="2">
        <v>0.35625366689999999</v>
      </c>
      <c r="H48" s="2">
        <v>0.43641983249999999</v>
      </c>
      <c r="I48" s="2">
        <v>0.51650313969999995</v>
      </c>
      <c r="J48" s="134">
        <v>0.5908355918</v>
      </c>
      <c r="K48" s="134">
        <v>0.71054412820000001</v>
      </c>
      <c r="L48" s="134">
        <v>0.78952852009999996</v>
      </c>
      <c r="M48" s="134">
        <v>0.88655832489999997</v>
      </c>
      <c r="N48" s="134">
        <v>0.99854959720000003</v>
      </c>
      <c r="O48" s="134">
        <v>1.1212244600000001</v>
      </c>
      <c r="P48" s="134">
        <v>1.255957271</v>
      </c>
      <c r="Q48" s="134">
        <v>1.4007275290000001</v>
      </c>
      <c r="R48" s="134">
        <v>1.553597211</v>
      </c>
      <c r="S48" s="134">
        <v>1.712894954</v>
      </c>
      <c r="T48" s="134">
        <v>1.875600647</v>
      </c>
      <c r="U48" s="134">
        <v>2.0381487800000002</v>
      </c>
      <c r="V48" s="134">
        <v>2.1981158760000001</v>
      </c>
      <c r="W48" s="134">
        <v>2.3514501189999999</v>
      </c>
      <c r="X48" s="134">
        <v>2.4950328160000002</v>
      </c>
      <c r="Y48" s="134">
        <v>2.6251891239999998</v>
      </c>
      <c r="Z48" s="134">
        <v>2.7382447760000002</v>
      </c>
      <c r="AA48" s="134">
        <v>2.8207098880000001</v>
      </c>
      <c r="AB48" s="134">
        <v>2.8759284780000001</v>
      </c>
      <c r="AC48" s="134">
        <v>2.9067739549999998</v>
      </c>
      <c r="AD48" s="134">
        <v>2.9157862520000002</v>
      </c>
      <c r="AE48" s="134">
        <v>2.9051767869999998</v>
      </c>
      <c r="AF48" s="134">
        <v>2.8770548599999999</v>
      </c>
      <c r="AG48" s="134">
        <v>2.8334562050000001</v>
      </c>
      <c r="AH48" s="134">
        <v>2.776317717</v>
      </c>
      <c r="AI48" s="134">
        <v>2.7075305319999998</v>
      </c>
      <c r="AJ48" s="134">
        <v>2.630140667</v>
      </c>
      <c r="AK48" s="134">
        <v>2.5446397900000002</v>
      </c>
      <c r="AL48" s="134">
        <v>2.4537762569999999</v>
      </c>
      <c r="AM48" s="2">
        <v>2.3596113710000002</v>
      </c>
      <c r="AN48" s="2">
        <v>2.2637145539999999</v>
      </c>
      <c r="AO48" s="2">
        <v>2.167286066</v>
      </c>
      <c r="AP48" s="2">
        <v>2.0712817970000001</v>
      </c>
      <c r="AQ48" s="2">
        <v>1.977266121</v>
      </c>
      <c r="AR48" s="2">
        <v>1.885319864</v>
      </c>
      <c r="AS48" s="2">
        <v>1.795571853</v>
      </c>
      <c r="AT48" s="2">
        <v>1.7081612129999999</v>
      </c>
    </row>
    <row r="49" spans="1:98" x14ac:dyDescent="0.25">
      <c r="A49" s="2" t="s">
        <v>263</v>
      </c>
      <c r="B49" s="2">
        <v>2373</v>
      </c>
      <c r="C49" s="2">
        <v>2746.3086579999999</v>
      </c>
      <c r="D49" s="2">
        <v>2727.561557</v>
      </c>
      <c r="E49" s="134">
        <v>2966.8344160000001</v>
      </c>
      <c r="F49" s="134">
        <v>2910.6076929999999</v>
      </c>
      <c r="G49" s="2">
        <v>2858.9065139999998</v>
      </c>
      <c r="H49" s="2">
        <v>2513.6343489999999</v>
      </c>
      <c r="I49" s="2">
        <v>2393.213424</v>
      </c>
      <c r="J49" s="134">
        <v>2397.3873619999999</v>
      </c>
      <c r="K49" s="134">
        <v>2270.6972580000001</v>
      </c>
      <c r="L49" s="134">
        <v>2425.2952399999999</v>
      </c>
      <c r="M49" s="134">
        <v>2577.9476239999999</v>
      </c>
      <c r="N49" s="134">
        <v>2663.5091470000002</v>
      </c>
      <c r="O49" s="134">
        <v>2655.4975760000002</v>
      </c>
      <c r="P49" s="134">
        <v>2647.7998859999998</v>
      </c>
      <c r="Q49" s="134">
        <v>2688.5149200000001</v>
      </c>
      <c r="R49" s="134">
        <v>2721.8186580000001</v>
      </c>
      <c r="S49" s="134">
        <v>2739.5519720000002</v>
      </c>
      <c r="T49" s="134">
        <v>2762.634853</v>
      </c>
      <c r="U49" s="134">
        <v>2786.541909</v>
      </c>
      <c r="V49" s="134">
        <v>2803.262612</v>
      </c>
      <c r="W49" s="134">
        <v>2814.8170270000001</v>
      </c>
      <c r="X49" s="134">
        <v>2834.3382029999998</v>
      </c>
      <c r="Y49" s="134">
        <v>2856.1185249999999</v>
      </c>
      <c r="Z49" s="134">
        <v>2880.2185899999999</v>
      </c>
      <c r="AA49" s="134">
        <v>2863.0966659999999</v>
      </c>
      <c r="AB49" s="134">
        <v>2859.5035800000001</v>
      </c>
      <c r="AC49" s="134">
        <v>2862.1703170000001</v>
      </c>
      <c r="AD49" s="134">
        <v>2869.6522369999998</v>
      </c>
      <c r="AE49" s="134">
        <v>2879.6614939999999</v>
      </c>
      <c r="AF49" s="134">
        <v>2891.685101</v>
      </c>
      <c r="AG49" s="134">
        <v>2905.1239209999999</v>
      </c>
      <c r="AH49" s="134">
        <v>2918.9944650000002</v>
      </c>
      <c r="AI49" s="134">
        <v>2932.7814490000001</v>
      </c>
      <c r="AJ49" s="134">
        <v>2957.7311249999998</v>
      </c>
      <c r="AK49" s="134">
        <v>2933.0860910000001</v>
      </c>
      <c r="AL49" s="134">
        <v>2909.971391</v>
      </c>
      <c r="AM49" s="2">
        <v>2886.8072120000002</v>
      </c>
      <c r="AN49" s="2">
        <v>2863.3778569999999</v>
      </c>
      <c r="AO49" s="2">
        <v>2839.5238650000001</v>
      </c>
      <c r="AP49" s="2">
        <v>2816.3692959999998</v>
      </c>
      <c r="AQ49" s="2">
        <v>2832.9201090000001</v>
      </c>
      <c r="AR49" s="2">
        <v>2840.7370190000001</v>
      </c>
      <c r="AS49" s="2">
        <v>2841.809835</v>
      </c>
      <c r="AT49" s="2">
        <v>2836.9665</v>
      </c>
    </row>
    <row r="50" spans="1:98" x14ac:dyDescent="0.25">
      <c r="A50" s="2" t="s">
        <v>264</v>
      </c>
      <c r="B50" s="2">
        <v>2371.447525</v>
      </c>
      <c r="C50" s="2">
        <v>2744.005416</v>
      </c>
      <c r="D50" s="2">
        <v>2723.5699749999999</v>
      </c>
      <c r="E50" s="134">
        <v>2960.9957949999998</v>
      </c>
      <c r="F50" s="134">
        <v>2903.097835</v>
      </c>
      <c r="G50" s="2">
        <v>2848.717185</v>
      </c>
      <c r="H50" s="2">
        <v>2500.2618069999999</v>
      </c>
      <c r="I50" s="2">
        <v>2375.5465140000001</v>
      </c>
      <c r="J50" s="134">
        <v>2374.3189480000001</v>
      </c>
      <c r="K50" s="134">
        <v>2244.078051</v>
      </c>
      <c r="L50" s="134">
        <v>2390.5361659999999</v>
      </c>
      <c r="M50" s="134">
        <v>2532.1290990000002</v>
      </c>
      <c r="N50" s="134">
        <v>2600.7072240000002</v>
      </c>
      <c r="O50" s="134">
        <v>2571.1693730000002</v>
      </c>
      <c r="P50" s="134">
        <v>2532.8054830000001</v>
      </c>
      <c r="Q50" s="134">
        <v>2533.2626749999999</v>
      </c>
      <c r="R50" s="134">
        <v>2517.5031269999999</v>
      </c>
      <c r="S50" s="134">
        <v>2476.4087439999998</v>
      </c>
      <c r="T50" s="134">
        <v>2428.6179820000002</v>
      </c>
      <c r="U50" s="134">
        <v>2369.2081680000001</v>
      </c>
      <c r="V50" s="134">
        <v>2289.1919750000002</v>
      </c>
      <c r="W50" s="134">
        <v>2189.7299159999998</v>
      </c>
      <c r="X50" s="134">
        <v>2080.5275040000001</v>
      </c>
      <c r="Y50" s="134">
        <v>1956.0413000000001</v>
      </c>
      <c r="Z50" s="134">
        <v>1815.876759</v>
      </c>
      <c r="AA50" s="134">
        <v>1653.624161</v>
      </c>
      <c r="AB50" s="134">
        <v>1505.863364</v>
      </c>
      <c r="AC50" s="134">
        <v>1367.713804</v>
      </c>
      <c r="AD50" s="134">
        <v>1238.2644110000001</v>
      </c>
      <c r="AE50" s="134">
        <v>1116.5876720000001</v>
      </c>
      <c r="AF50" s="134">
        <v>1002.760448</v>
      </c>
      <c r="AG50" s="134">
        <v>896.80031819999999</v>
      </c>
      <c r="AH50" s="134">
        <v>798.6152419</v>
      </c>
      <c r="AI50" s="134">
        <v>708.21593310000003</v>
      </c>
      <c r="AJ50" s="134">
        <v>631.22464149999996</v>
      </c>
      <c r="AK50" s="134">
        <v>557.29630329999998</v>
      </c>
      <c r="AL50" s="134">
        <v>495.283793</v>
      </c>
      <c r="AM50" s="2">
        <v>442.37767120000001</v>
      </c>
      <c r="AN50" s="134">
        <v>396.71407199999999</v>
      </c>
      <c r="AO50" s="134">
        <v>356.90325410000003</v>
      </c>
      <c r="AP50" s="134">
        <v>322.03738170000003</v>
      </c>
      <c r="AQ50" s="134">
        <v>294.81389589999998</v>
      </c>
      <c r="AR50" s="134">
        <v>269.1514421</v>
      </c>
      <c r="AS50" s="134">
        <v>245.2090235</v>
      </c>
      <c r="AT50" s="134">
        <v>222.9779399</v>
      </c>
    </row>
    <row r="51" spans="1:98" x14ac:dyDescent="0.25">
      <c r="A51" s="2" t="s">
        <v>265</v>
      </c>
      <c r="B51" s="2">
        <v>1.186316921</v>
      </c>
      <c r="C51" s="2">
        <v>9.7804256170000006</v>
      </c>
      <c r="D51" s="2">
        <v>61.391995459999997</v>
      </c>
      <c r="E51" s="134">
        <v>63.815928239999998</v>
      </c>
      <c r="F51" s="134">
        <v>74.387210679999995</v>
      </c>
      <c r="G51" s="2">
        <v>88.286715770000001</v>
      </c>
      <c r="H51" s="2">
        <v>83.976326139999998</v>
      </c>
      <c r="I51" s="2">
        <v>88.802343480000005</v>
      </c>
      <c r="J51" s="134">
        <v>89.167223489999998</v>
      </c>
      <c r="K51" s="134">
        <v>129.19494800000001</v>
      </c>
      <c r="L51" s="134">
        <v>104.6091071</v>
      </c>
      <c r="M51" s="134">
        <v>123.497866</v>
      </c>
      <c r="N51" s="134">
        <v>141.08529110000001</v>
      </c>
      <c r="O51" s="134">
        <v>156.2531894</v>
      </c>
      <c r="P51" s="134">
        <v>173.14679849999999</v>
      </c>
      <c r="Q51" s="134">
        <v>189.18787620000001</v>
      </c>
      <c r="R51" s="134">
        <v>204.3273781</v>
      </c>
      <c r="S51" s="134">
        <v>218.65739020000001</v>
      </c>
      <c r="T51" s="134">
        <v>231.0187454</v>
      </c>
      <c r="U51" s="134">
        <v>240.80227060000001</v>
      </c>
      <c r="V51" s="134">
        <v>248.6849254</v>
      </c>
      <c r="W51" s="134">
        <v>253.24650349999999</v>
      </c>
      <c r="X51" s="134">
        <v>254.96846830000001</v>
      </c>
      <c r="Y51" s="134">
        <v>253.2271164</v>
      </c>
      <c r="Z51" s="134">
        <v>247.79933510000001</v>
      </c>
      <c r="AA51" s="134">
        <v>230.7880609</v>
      </c>
      <c r="AB51" s="134">
        <v>214.52780670000001</v>
      </c>
      <c r="AC51" s="134">
        <v>198.85484349999999</v>
      </c>
      <c r="AD51" s="134">
        <v>183.68342709999999</v>
      </c>
      <c r="AE51" s="134">
        <v>168.9114022</v>
      </c>
      <c r="AF51" s="134">
        <v>154.59345110000001</v>
      </c>
      <c r="AG51" s="134">
        <v>140.80037060000001</v>
      </c>
      <c r="AH51" s="134">
        <v>127.5787448</v>
      </c>
      <c r="AI51" s="134">
        <v>115.0106249</v>
      </c>
      <c r="AJ51" s="134">
        <v>104.1129466</v>
      </c>
      <c r="AK51" s="134">
        <v>93.075821289999894</v>
      </c>
      <c r="AL51" s="134">
        <v>83.691891630000001</v>
      </c>
      <c r="AM51" s="134">
        <v>75.591701810000004</v>
      </c>
      <c r="AN51" s="134">
        <v>68.516424450000002</v>
      </c>
      <c r="AO51" s="134">
        <v>62.273169209999999</v>
      </c>
      <c r="AP51" s="134">
        <v>56.744060869999998</v>
      </c>
      <c r="AQ51" s="134">
        <v>52.462460909999997</v>
      </c>
      <c r="AR51" s="134">
        <v>48.364809299999997</v>
      </c>
      <c r="AS51" s="134">
        <v>44.493513749999998</v>
      </c>
      <c r="AT51" s="134">
        <v>40.86446153</v>
      </c>
    </row>
    <row r="52" spans="1:98" x14ac:dyDescent="0.25">
      <c r="A52" s="2" t="s">
        <v>266</v>
      </c>
      <c r="B52" s="2">
        <v>427.07409150000001</v>
      </c>
      <c r="C52" s="2">
        <v>497.8155466</v>
      </c>
      <c r="D52" s="2">
        <v>512.40816229999996</v>
      </c>
      <c r="E52" s="134">
        <v>563.90695270000003</v>
      </c>
      <c r="F52" s="134">
        <v>546.5343057</v>
      </c>
      <c r="G52" s="2">
        <v>532.43528779999997</v>
      </c>
      <c r="H52" s="2">
        <v>468.33594859999999</v>
      </c>
      <c r="I52" s="2">
        <v>450.68645179999999</v>
      </c>
      <c r="J52" s="134">
        <v>465.24381190000003</v>
      </c>
      <c r="K52" s="134">
        <v>422.8069496</v>
      </c>
      <c r="L52" s="134">
        <v>464.51448499999998</v>
      </c>
      <c r="M52" s="134">
        <v>494.2220787</v>
      </c>
      <c r="N52" s="134">
        <v>508.95251960000002</v>
      </c>
      <c r="O52" s="134">
        <v>505.16174439999998</v>
      </c>
      <c r="P52" s="134">
        <v>499.62133169999998</v>
      </c>
      <c r="Q52" s="134">
        <v>502.4920353</v>
      </c>
      <c r="R52" s="134">
        <v>501.75343290000001</v>
      </c>
      <c r="S52" s="134">
        <v>495.45070809999999</v>
      </c>
      <c r="T52" s="134">
        <v>487.5637241</v>
      </c>
      <c r="U52" s="134">
        <v>476.91778620000002</v>
      </c>
      <c r="V52" s="134">
        <v>462.11178230000002</v>
      </c>
      <c r="W52" s="134">
        <v>442.92482969999998</v>
      </c>
      <c r="X52" s="134">
        <v>421.28179219999998</v>
      </c>
      <c r="Y52" s="134">
        <v>396.167036</v>
      </c>
      <c r="Z52" s="134">
        <v>367.58009499999997</v>
      </c>
      <c r="AA52" s="134">
        <v>335.83386059999998</v>
      </c>
      <c r="AB52" s="134">
        <v>306.81801339999998</v>
      </c>
      <c r="AC52" s="134">
        <v>279.60181569999997</v>
      </c>
      <c r="AD52" s="134">
        <v>254.0038754</v>
      </c>
      <c r="AE52" s="134">
        <v>229.8447256</v>
      </c>
      <c r="AF52" s="134">
        <v>207.1529692</v>
      </c>
      <c r="AG52" s="134">
        <v>185.94739720000001</v>
      </c>
      <c r="AH52" s="134">
        <v>166.2211661</v>
      </c>
      <c r="AI52" s="134">
        <v>147.98936269999999</v>
      </c>
      <c r="AJ52" s="134">
        <v>132.44440979999999</v>
      </c>
      <c r="AK52" s="134">
        <v>117.4780801</v>
      </c>
      <c r="AL52" s="134">
        <v>104.9059176</v>
      </c>
      <c r="AM52" s="134">
        <v>94.159295479999997</v>
      </c>
      <c r="AN52" s="134">
        <v>84.859667490000007</v>
      </c>
      <c r="AO52" s="134">
        <v>76.724841330000004</v>
      </c>
      <c r="AP52" s="134">
        <v>69.572969180000001</v>
      </c>
      <c r="AQ52" s="134">
        <v>64.004244400000005</v>
      </c>
      <c r="AR52" s="134">
        <v>58.71308518</v>
      </c>
      <c r="AS52" s="134">
        <v>53.737826429999998</v>
      </c>
      <c r="AT52" s="134">
        <v>49.082977210000003</v>
      </c>
    </row>
    <row r="53" spans="1:98" x14ac:dyDescent="0.25">
      <c r="A53" s="2" t="s">
        <v>267</v>
      </c>
      <c r="B53" s="2">
        <v>673.82801099999995</v>
      </c>
      <c r="C53" s="2">
        <v>780.01926330000003</v>
      </c>
      <c r="D53" s="2">
        <v>762.66144120000001</v>
      </c>
      <c r="E53" s="134">
        <v>832.04665809999995</v>
      </c>
      <c r="F53" s="134">
        <v>816.80825500000003</v>
      </c>
      <c r="G53" s="2">
        <v>804.63566600000001</v>
      </c>
      <c r="H53" s="2">
        <v>710.59442060000003</v>
      </c>
      <c r="I53" s="2">
        <v>678.77558420000003</v>
      </c>
      <c r="J53" s="134">
        <v>682.51216469999997</v>
      </c>
      <c r="K53" s="134">
        <v>632.15156979999995</v>
      </c>
      <c r="L53" s="134">
        <v>683.25004690000003</v>
      </c>
      <c r="M53" s="134">
        <v>721.94834189999995</v>
      </c>
      <c r="N53" s="134">
        <v>739.07531900000004</v>
      </c>
      <c r="O53" s="134">
        <v>727.81237099999998</v>
      </c>
      <c r="P53" s="134">
        <v>713.44785709999996</v>
      </c>
      <c r="Q53" s="134">
        <v>710.75212550000003</v>
      </c>
      <c r="R53" s="134">
        <v>703.1871519</v>
      </c>
      <c r="S53" s="134">
        <v>688.01025389999995</v>
      </c>
      <c r="T53" s="134">
        <v>671.086277</v>
      </c>
      <c r="U53" s="134">
        <v>651.09210389999998</v>
      </c>
      <c r="V53" s="134">
        <v>625.23834469999997</v>
      </c>
      <c r="W53" s="134">
        <v>594.19454229999997</v>
      </c>
      <c r="X53" s="134">
        <v>560.78976599999999</v>
      </c>
      <c r="Y53" s="134">
        <v>523.56534680000004</v>
      </c>
      <c r="Z53" s="134">
        <v>482.4972047</v>
      </c>
      <c r="AA53" s="134">
        <v>437.94602300000003</v>
      </c>
      <c r="AB53" s="134">
        <v>397.5587865</v>
      </c>
      <c r="AC53" s="134">
        <v>359.90908380000002</v>
      </c>
      <c r="AD53" s="134">
        <v>324.74884029999998</v>
      </c>
      <c r="AE53" s="134">
        <v>291.83028259999998</v>
      </c>
      <c r="AF53" s="134">
        <v>261.16686659999999</v>
      </c>
      <c r="AG53" s="134">
        <v>232.7487232</v>
      </c>
      <c r="AH53" s="134">
        <v>206.53902120000001</v>
      </c>
      <c r="AI53" s="134">
        <v>182.52097140000001</v>
      </c>
      <c r="AJ53" s="134">
        <v>162.11494980000001</v>
      </c>
      <c r="AK53" s="134">
        <v>142.69944810000001</v>
      </c>
      <c r="AL53" s="134">
        <v>126.4467671</v>
      </c>
      <c r="AM53" s="134">
        <v>112.60579970000001</v>
      </c>
      <c r="AN53" s="134">
        <v>100.68305239999999</v>
      </c>
      <c r="AO53" s="134">
        <v>90.31064868</v>
      </c>
      <c r="AP53" s="134">
        <v>81.245548970000002</v>
      </c>
      <c r="AQ53" s="134">
        <v>74.147353539999997</v>
      </c>
      <c r="AR53" s="134">
        <v>67.479487320000004</v>
      </c>
      <c r="AS53" s="134">
        <v>61.277749919999998</v>
      </c>
      <c r="AT53" s="134">
        <v>55.533880179999997</v>
      </c>
    </row>
    <row r="54" spans="1:98" x14ac:dyDescent="0.25">
      <c r="A54" s="2" t="s">
        <v>268</v>
      </c>
      <c r="B54" s="2">
        <v>664.33747570000003</v>
      </c>
      <c r="C54" s="2">
        <v>766.93277899999998</v>
      </c>
      <c r="D54" s="2">
        <v>748.62718459999996</v>
      </c>
      <c r="E54" s="134">
        <v>814.64605770000003</v>
      </c>
      <c r="F54" s="134">
        <v>798.43471639999996</v>
      </c>
      <c r="G54" s="2">
        <v>780.59380769999996</v>
      </c>
      <c r="H54" s="2">
        <v>681.5931842</v>
      </c>
      <c r="I54" s="2">
        <v>646.92403320000005</v>
      </c>
      <c r="J54" s="134">
        <v>648.17391009999994</v>
      </c>
      <c r="K54" s="134">
        <v>603.06490289999999</v>
      </c>
      <c r="L54" s="134">
        <v>649.20486819999996</v>
      </c>
      <c r="M54" s="134">
        <v>683.64029349999998</v>
      </c>
      <c r="N54" s="134">
        <v>697.64908960000002</v>
      </c>
      <c r="O54" s="134">
        <v>684.25810720000004</v>
      </c>
      <c r="P54" s="134">
        <v>667.68303779999997</v>
      </c>
      <c r="Q54" s="134">
        <v>662.17546579999998</v>
      </c>
      <c r="R54" s="134">
        <v>652.24709889999997</v>
      </c>
      <c r="S54" s="134">
        <v>635.30883180000001</v>
      </c>
      <c r="T54" s="134">
        <v>617.03365369999995</v>
      </c>
      <c r="U54" s="134">
        <v>596.2949251</v>
      </c>
      <c r="V54" s="134">
        <v>570.19385390000002</v>
      </c>
      <c r="W54" s="134">
        <v>539.70057929999996</v>
      </c>
      <c r="X54" s="134">
        <v>507.4769106</v>
      </c>
      <c r="Y54" s="134">
        <v>472.15193269999997</v>
      </c>
      <c r="Z54" s="134">
        <v>433.6916895</v>
      </c>
      <c r="AA54" s="134">
        <v>392.6491479</v>
      </c>
      <c r="AB54" s="134">
        <v>355.57365920000001</v>
      </c>
      <c r="AC54" s="134">
        <v>321.1004896</v>
      </c>
      <c r="AD54" s="134">
        <v>289.00045920000002</v>
      </c>
      <c r="AE54" s="134">
        <v>259.04412769999999</v>
      </c>
      <c r="AF54" s="134">
        <v>231.23267089999999</v>
      </c>
      <c r="AG54" s="134">
        <v>205.54266240000001</v>
      </c>
      <c r="AH54" s="134">
        <v>181.92878830000001</v>
      </c>
      <c r="AI54" s="134">
        <v>160.3610041</v>
      </c>
      <c r="AJ54" s="134">
        <v>142.06786729999999</v>
      </c>
      <c r="AK54" s="134">
        <v>124.7400736</v>
      </c>
      <c r="AL54" s="134">
        <v>110.2577395</v>
      </c>
      <c r="AM54" s="134">
        <v>97.944236200000006</v>
      </c>
      <c r="AN54" s="134">
        <v>87.356793749999994</v>
      </c>
      <c r="AO54" s="134">
        <v>78.165253800000002</v>
      </c>
      <c r="AP54" s="134">
        <v>70.149738650000003</v>
      </c>
      <c r="AQ54" s="134">
        <v>63.867329140000002</v>
      </c>
      <c r="AR54" s="134">
        <v>57.987193699999999</v>
      </c>
      <c r="AS54" s="134">
        <v>52.536960450000002</v>
      </c>
      <c r="AT54" s="134">
        <v>47.505229280000002</v>
      </c>
    </row>
    <row r="55" spans="1:98" x14ac:dyDescent="0.25">
      <c r="A55" s="2" t="s">
        <v>269</v>
      </c>
      <c r="B55" s="2">
        <v>427.07409150000001</v>
      </c>
      <c r="C55" s="2">
        <v>489.7622733</v>
      </c>
      <c r="D55" s="2">
        <v>464.48474920000001</v>
      </c>
      <c r="E55" s="134">
        <v>501.78979620000001</v>
      </c>
      <c r="F55" s="134">
        <v>487.75807259999999</v>
      </c>
      <c r="G55" s="2">
        <v>472.55992120000002</v>
      </c>
      <c r="H55" s="2">
        <v>412.93411689999999</v>
      </c>
      <c r="I55" s="2">
        <v>380.29966350000001</v>
      </c>
      <c r="J55" s="134">
        <v>370.31350689999999</v>
      </c>
      <c r="K55" s="134">
        <v>345.93889539999998</v>
      </c>
      <c r="L55" s="134">
        <v>370.6417113</v>
      </c>
      <c r="M55" s="134">
        <v>387.68044459999999</v>
      </c>
      <c r="N55" s="134">
        <v>393.38527349999998</v>
      </c>
      <c r="O55" s="134">
        <v>383.03163979999999</v>
      </c>
      <c r="P55" s="134">
        <v>370.73218300000002</v>
      </c>
      <c r="Q55" s="134">
        <v>364.68442829999998</v>
      </c>
      <c r="R55" s="134">
        <v>356.4978873</v>
      </c>
      <c r="S55" s="134">
        <v>344.71879790000003</v>
      </c>
      <c r="T55" s="134">
        <v>332.5867609</v>
      </c>
      <c r="U55" s="134">
        <v>319.56828819999998</v>
      </c>
      <c r="V55" s="134">
        <v>303.79710069999999</v>
      </c>
      <c r="W55" s="134">
        <v>286.07378449999999</v>
      </c>
      <c r="X55" s="134">
        <v>267.8448515</v>
      </c>
      <c r="Y55" s="134">
        <v>248.30430279999999</v>
      </c>
      <c r="Z55" s="134">
        <v>227.39127999999999</v>
      </c>
      <c r="AA55" s="134">
        <v>205.28113719999999</v>
      </c>
      <c r="AB55" s="134">
        <v>185.40852749999999</v>
      </c>
      <c r="AC55" s="134">
        <v>167.00030330000001</v>
      </c>
      <c r="AD55" s="134">
        <v>149.92920549999999</v>
      </c>
      <c r="AE55" s="134">
        <v>134.06622350000001</v>
      </c>
      <c r="AF55" s="134">
        <v>119.4006748</v>
      </c>
      <c r="AG55" s="134">
        <v>105.9075268</v>
      </c>
      <c r="AH55" s="134">
        <v>93.552104130000004</v>
      </c>
      <c r="AI55" s="134">
        <v>82.307304729999998</v>
      </c>
      <c r="AJ55" s="134">
        <v>72.791725499999998</v>
      </c>
      <c r="AK55" s="134">
        <v>63.805536009999997</v>
      </c>
      <c r="AL55" s="134">
        <v>56.310219009999997</v>
      </c>
      <c r="AM55" s="134">
        <v>49.950735530000003</v>
      </c>
      <c r="AN55" s="134">
        <v>44.494876009999999</v>
      </c>
      <c r="AO55" s="134">
        <v>39.769321640000001</v>
      </c>
      <c r="AP55" s="134">
        <v>35.657961469999996</v>
      </c>
      <c r="AQ55" s="134">
        <v>32.440376379999996</v>
      </c>
      <c r="AR55" s="134">
        <v>29.437382020000001</v>
      </c>
      <c r="AS55" s="134">
        <v>26.661227190000002</v>
      </c>
      <c r="AT55" s="134">
        <v>24.10447048</v>
      </c>
    </row>
    <row r="56" spans="1:98" x14ac:dyDescent="0.25">
      <c r="A56" s="2" t="s">
        <v>270</v>
      </c>
      <c r="B56" s="2">
        <v>142.35803050000001</v>
      </c>
      <c r="C56" s="2">
        <v>160.7053885</v>
      </c>
      <c r="D56" s="2">
        <v>143.42318220000001</v>
      </c>
      <c r="E56" s="134">
        <v>152.4803446</v>
      </c>
      <c r="F56" s="134">
        <v>148.26214060000001</v>
      </c>
      <c r="G56" s="2">
        <v>141.8602004</v>
      </c>
      <c r="H56" s="2">
        <v>119.8987499</v>
      </c>
      <c r="I56" s="2">
        <v>109.2429762</v>
      </c>
      <c r="J56" s="134">
        <v>100.77295340000001</v>
      </c>
      <c r="K56" s="134">
        <v>93.880601630000001</v>
      </c>
      <c r="L56" s="134">
        <v>100.29784050000001</v>
      </c>
      <c r="M56" s="134">
        <v>103.3259959</v>
      </c>
      <c r="N56" s="134">
        <v>103.4461301</v>
      </c>
      <c r="O56" s="134">
        <v>99.04321444</v>
      </c>
      <c r="P56" s="134">
        <v>94.109236050000007</v>
      </c>
      <c r="Q56" s="134">
        <v>90.965964369999995</v>
      </c>
      <c r="R56" s="134">
        <v>87.49440199</v>
      </c>
      <c r="S56" s="134">
        <v>83.302618899999999</v>
      </c>
      <c r="T56" s="134">
        <v>79.267360370000006</v>
      </c>
      <c r="U56" s="134">
        <v>75.267132009999997</v>
      </c>
      <c r="V56" s="134">
        <v>70.713119469999995</v>
      </c>
      <c r="W56" s="134">
        <v>65.908203119999996</v>
      </c>
      <c r="X56" s="134">
        <v>61.183477080000003</v>
      </c>
      <c r="Y56" s="134">
        <v>56.311741789999999</v>
      </c>
      <c r="Z56" s="134">
        <v>51.2546398</v>
      </c>
      <c r="AA56" s="134">
        <v>46.069920310000001</v>
      </c>
      <c r="AB56" s="134">
        <v>41.452298110000001</v>
      </c>
      <c r="AC56" s="134">
        <v>37.206046020000002</v>
      </c>
      <c r="AD56" s="134">
        <v>33.296974130000002</v>
      </c>
      <c r="AE56" s="134">
        <v>29.6905079</v>
      </c>
      <c r="AF56" s="134">
        <v>26.378389469999998</v>
      </c>
      <c r="AG56" s="134">
        <v>23.34927398</v>
      </c>
      <c r="AH56" s="134">
        <v>20.59047743</v>
      </c>
      <c r="AI56" s="134">
        <v>18.091423630000001</v>
      </c>
      <c r="AJ56" s="134">
        <v>15.9839971</v>
      </c>
      <c r="AK56" s="134">
        <v>14.00078023</v>
      </c>
      <c r="AL56" s="134">
        <v>12.350832049999999</v>
      </c>
      <c r="AM56" s="134">
        <v>10.954301839999999</v>
      </c>
      <c r="AN56" s="134">
        <v>9.7588834319999904</v>
      </c>
      <c r="AO56" s="134">
        <v>8.7255268699999995</v>
      </c>
      <c r="AP56" s="134">
        <v>7.8280021709999996</v>
      </c>
      <c r="AQ56" s="134">
        <v>7.1273899399999996</v>
      </c>
      <c r="AR56" s="134">
        <v>6.474116005</v>
      </c>
      <c r="AS56" s="134">
        <v>5.8705253830000004</v>
      </c>
      <c r="AT56" s="134">
        <v>5.3148144339999996</v>
      </c>
    </row>
    <row r="57" spans="1:98" x14ac:dyDescent="0.25">
      <c r="A57" s="2" t="s">
        <v>271</v>
      </c>
      <c r="B57" s="2">
        <v>35.58950763</v>
      </c>
      <c r="C57" s="2">
        <v>38.989739499999999</v>
      </c>
      <c r="D57" s="2">
        <v>30.5732602</v>
      </c>
      <c r="E57" s="134">
        <v>32.310057049999998</v>
      </c>
      <c r="F57" s="134">
        <v>30.91313371</v>
      </c>
      <c r="G57" s="2">
        <v>28.34558651</v>
      </c>
      <c r="H57" s="2">
        <v>22.929060539999998</v>
      </c>
      <c r="I57" s="2">
        <v>20.815461809999999</v>
      </c>
      <c r="J57" s="134">
        <v>18.135377250000001</v>
      </c>
      <c r="K57" s="134">
        <v>17.04018379</v>
      </c>
      <c r="L57" s="134">
        <v>18.018106719999999</v>
      </c>
      <c r="M57" s="134">
        <v>17.814078160000001</v>
      </c>
      <c r="N57" s="134">
        <v>17.113600980000001</v>
      </c>
      <c r="O57" s="134">
        <v>15.60910664</v>
      </c>
      <c r="P57" s="134">
        <v>14.06503871</v>
      </c>
      <c r="Q57" s="134">
        <v>13.004779190000001</v>
      </c>
      <c r="R57" s="134">
        <v>11.995776210000001</v>
      </c>
      <c r="S57" s="134">
        <v>10.96014293</v>
      </c>
      <c r="T57" s="134">
        <v>10.061460179999999</v>
      </c>
      <c r="U57" s="134">
        <v>9.2656618890000004</v>
      </c>
      <c r="V57" s="134">
        <v>8.452848264</v>
      </c>
      <c r="W57" s="134">
        <v>7.6814732530000001</v>
      </c>
      <c r="X57" s="134">
        <v>6.982238648</v>
      </c>
      <c r="Y57" s="134">
        <v>6.3138237229999996</v>
      </c>
      <c r="Z57" s="134">
        <v>5.6625143610000004</v>
      </c>
      <c r="AA57" s="134">
        <v>5.0560114049999996</v>
      </c>
      <c r="AB57" s="134">
        <v>4.5242723229999999</v>
      </c>
      <c r="AC57" s="134">
        <v>4.0412220689999998</v>
      </c>
      <c r="AD57" s="134">
        <v>3.6016288990000001</v>
      </c>
      <c r="AE57" s="134">
        <v>3.2004029150000002</v>
      </c>
      <c r="AF57" s="134">
        <v>2.8354257110000001</v>
      </c>
      <c r="AG57" s="134">
        <v>2.5043640589999998</v>
      </c>
      <c r="AH57" s="134">
        <v>2.20493994</v>
      </c>
      <c r="AI57" s="134">
        <v>1.935241636</v>
      </c>
      <c r="AJ57" s="134">
        <v>1.708745381</v>
      </c>
      <c r="AK57" s="134">
        <v>1.4965638530000001</v>
      </c>
      <c r="AL57" s="134">
        <v>1.3204261159999999</v>
      </c>
      <c r="AM57" s="2">
        <v>1.171600577</v>
      </c>
      <c r="AN57" s="2">
        <v>1.044374505</v>
      </c>
      <c r="AO57" s="2">
        <v>0.93449255220000005</v>
      </c>
      <c r="AP57" s="2">
        <v>0.83910041150000003</v>
      </c>
      <c r="AQ57" s="2">
        <v>0.76474157320000002</v>
      </c>
      <c r="AR57" s="2">
        <v>0.69536859100000004</v>
      </c>
      <c r="AS57" s="2">
        <v>0.63122039070000002</v>
      </c>
      <c r="AT57" s="2">
        <v>0.57210675310000003</v>
      </c>
      <c r="AU57" s="134"/>
      <c r="AV57" s="134"/>
      <c r="CS57" s="134"/>
      <c r="CT57" s="134"/>
    </row>
    <row r="58" spans="1:98" x14ac:dyDescent="0.25">
      <c r="A58" s="2" t="s">
        <v>272</v>
      </c>
      <c r="B58" s="2">
        <v>1.55247523</v>
      </c>
      <c r="C58" s="2">
        <v>2.3032420669999998</v>
      </c>
      <c r="D58" s="2">
        <v>3.9915823189999999</v>
      </c>
      <c r="E58" s="134">
        <v>5.8386212430000004</v>
      </c>
      <c r="F58" s="134">
        <v>7.5098584510000004</v>
      </c>
      <c r="G58" s="2">
        <v>10.18932858</v>
      </c>
      <c r="H58" s="2">
        <v>13.372541760000001</v>
      </c>
      <c r="I58" s="2">
        <v>17.666909799999999</v>
      </c>
      <c r="J58" s="134">
        <v>23.068414000000001</v>
      </c>
      <c r="K58" s="134">
        <v>26.619207039999999</v>
      </c>
      <c r="L58" s="134">
        <v>34.759074249999998</v>
      </c>
      <c r="M58" s="134">
        <v>45.818524869999997</v>
      </c>
      <c r="N58" s="134">
        <v>62.80192297</v>
      </c>
      <c r="O58" s="134">
        <v>84.328202680000004</v>
      </c>
      <c r="P58" s="134">
        <v>114.99440269999999</v>
      </c>
      <c r="Q58" s="134">
        <v>155.25224489999999</v>
      </c>
      <c r="R58" s="134">
        <v>204.3155304</v>
      </c>
      <c r="S58" s="134">
        <v>263.1432284</v>
      </c>
      <c r="T58" s="134">
        <v>334.01687070000003</v>
      </c>
      <c r="U58" s="134">
        <v>417.33374149999997</v>
      </c>
      <c r="V58" s="134">
        <v>514.07063760000005</v>
      </c>
      <c r="W58" s="134">
        <v>625.08711170000004</v>
      </c>
      <c r="X58" s="134">
        <v>753.81069839999998</v>
      </c>
      <c r="Y58" s="134">
        <v>900.07722530000001</v>
      </c>
      <c r="Z58" s="134">
        <v>1064.341831</v>
      </c>
      <c r="AA58" s="134">
        <v>1209.4725040000001</v>
      </c>
      <c r="AB58" s="134">
        <v>1353.640216</v>
      </c>
      <c r="AC58" s="134">
        <v>1494.4565130000001</v>
      </c>
      <c r="AD58" s="134">
        <v>1631.387827</v>
      </c>
      <c r="AE58" s="134">
        <v>1763.0738220000001</v>
      </c>
      <c r="AF58" s="134">
        <v>1888.9246539999999</v>
      </c>
      <c r="AG58" s="134">
        <v>2008.323603</v>
      </c>
      <c r="AH58" s="134">
        <v>2120.3792229999999</v>
      </c>
      <c r="AI58" s="134">
        <v>2224.5655149999998</v>
      </c>
      <c r="AJ58" s="134">
        <v>2326.506484</v>
      </c>
      <c r="AK58" s="134">
        <v>2375.789788</v>
      </c>
      <c r="AL58" s="134">
        <v>2414.687598</v>
      </c>
      <c r="AM58" s="2">
        <v>2444.429541</v>
      </c>
      <c r="AN58" s="2">
        <v>2466.6637850000002</v>
      </c>
      <c r="AO58" s="2">
        <v>2482.6206109999998</v>
      </c>
      <c r="AP58" s="2">
        <v>2494.3319139999999</v>
      </c>
      <c r="AQ58" s="2">
        <v>2538.106213</v>
      </c>
      <c r="AR58" s="2">
        <v>2571.5855769999998</v>
      </c>
      <c r="AS58" s="2">
        <v>2596.6008109999998</v>
      </c>
      <c r="AT58" s="2">
        <v>2613.9885599999998</v>
      </c>
    </row>
    <row r="59" spans="1:98" x14ac:dyDescent="0.25">
      <c r="A59" s="2" t="s">
        <v>273</v>
      </c>
      <c r="B59" s="2">
        <v>4.6236375700000002E-3</v>
      </c>
      <c r="C59" s="2">
        <v>1.27762417E-2</v>
      </c>
      <c r="D59" s="2">
        <v>3.27620811E-2</v>
      </c>
      <c r="E59" s="134">
        <v>6.9863655100000005E-2</v>
      </c>
      <c r="F59" s="134">
        <v>0.1036736784</v>
      </c>
      <c r="G59" s="2">
        <v>0.15621052939999999</v>
      </c>
      <c r="H59" s="2">
        <v>0.21729118519999999</v>
      </c>
      <c r="I59" s="2">
        <v>0.3112274538</v>
      </c>
      <c r="J59" s="134">
        <v>0.45870920539999999</v>
      </c>
      <c r="K59" s="134">
        <v>0.5649227215</v>
      </c>
      <c r="L59" s="134">
        <v>0.78594622589999996</v>
      </c>
      <c r="M59" s="134">
        <v>1.1283476809999999</v>
      </c>
      <c r="N59" s="134">
        <v>1.691215549</v>
      </c>
      <c r="O59" s="134">
        <v>2.530863707</v>
      </c>
      <c r="P59" s="134">
        <v>3.8364183870000002</v>
      </c>
      <c r="Q59" s="134">
        <v>5.7221540199999996</v>
      </c>
      <c r="R59" s="134">
        <v>8.2787942460000004</v>
      </c>
      <c r="S59" s="134">
        <v>11.65576527</v>
      </c>
      <c r="T59" s="134">
        <v>16.074375939999999</v>
      </c>
      <c r="U59" s="134">
        <v>21.6895068</v>
      </c>
      <c r="V59" s="134">
        <v>29.048633710000001</v>
      </c>
      <c r="W59" s="134">
        <v>38.133844269999997</v>
      </c>
      <c r="X59" s="134">
        <v>49.313562130000001</v>
      </c>
      <c r="Y59" s="134">
        <v>62.7645336</v>
      </c>
      <c r="Z59" s="134">
        <v>78.7402704</v>
      </c>
      <c r="AA59" s="134">
        <v>94.035653449999998</v>
      </c>
      <c r="AB59" s="134">
        <v>110.3095186</v>
      </c>
      <c r="AC59" s="134">
        <v>127.3647623</v>
      </c>
      <c r="AD59" s="134">
        <v>145.11589140000001</v>
      </c>
      <c r="AE59" s="134">
        <v>163.3953151</v>
      </c>
      <c r="AF59" s="134">
        <v>182.0967723</v>
      </c>
      <c r="AG59" s="134">
        <v>201.10481239999999</v>
      </c>
      <c r="AH59" s="134">
        <v>220.27004869999999</v>
      </c>
      <c r="AI59" s="134">
        <v>239.4688616</v>
      </c>
      <c r="AJ59" s="134">
        <v>259.27367220000002</v>
      </c>
      <c r="AK59" s="134">
        <v>273.64680600000003</v>
      </c>
      <c r="AL59" s="134">
        <v>287.23017629999998</v>
      </c>
      <c r="AM59" s="2">
        <v>300.08095309999999</v>
      </c>
      <c r="AN59" s="2">
        <v>312.2741729</v>
      </c>
      <c r="AO59" s="2">
        <v>323.84554320000001</v>
      </c>
      <c r="AP59" s="2">
        <v>334.96661599999999</v>
      </c>
      <c r="AQ59" s="2">
        <v>350.72741489999999</v>
      </c>
      <c r="AR59" s="2">
        <v>365.29320969999998</v>
      </c>
      <c r="AS59" s="2">
        <v>378.81339389999999</v>
      </c>
      <c r="AT59" s="2">
        <v>391.35990859999998</v>
      </c>
    </row>
    <row r="60" spans="1:98" x14ac:dyDescent="0.25">
      <c r="A60" s="2" t="s">
        <v>274</v>
      </c>
      <c r="B60" s="2">
        <v>1.05988E-2</v>
      </c>
      <c r="C60" s="2">
        <v>1.93167253E-2</v>
      </c>
      <c r="D60" s="2">
        <v>3.9849252299999999E-2</v>
      </c>
      <c r="E60" s="134">
        <v>7.1261655399999999E-2</v>
      </c>
      <c r="F60" s="134">
        <v>9.9719295799999996E-2</v>
      </c>
      <c r="G60" s="2">
        <v>0.14429781050000001</v>
      </c>
      <c r="H60" s="2">
        <v>0.1964436645</v>
      </c>
      <c r="I60" s="2">
        <v>0.27335241840000002</v>
      </c>
      <c r="J60" s="134">
        <v>0.3866062676</v>
      </c>
      <c r="K60" s="134">
        <v>0.46612990510000002</v>
      </c>
      <c r="L60" s="134">
        <v>0.63561937739999996</v>
      </c>
      <c r="M60" s="134">
        <v>0.88896236200000001</v>
      </c>
      <c r="N60" s="134">
        <v>1.2976362450000001</v>
      </c>
      <c r="O60" s="134">
        <v>1.8827271999999999</v>
      </c>
      <c r="P60" s="134">
        <v>2.7717567920000001</v>
      </c>
      <c r="Q60" s="134">
        <v>4.0247063130000003</v>
      </c>
      <c r="R60" s="134">
        <v>5.6786054769999996</v>
      </c>
      <c r="S60" s="134">
        <v>7.8100420330000002</v>
      </c>
      <c r="T60" s="134">
        <v>10.53887239</v>
      </c>
      <c r="U60" s="134">
        <v>13.934628500000001</v>
      </c>
      <c r="V60" s="134">
        <v>18.25008145</v>
      </c>
      <c r="W60" s="134">
        <v>23.463582819999999</v>
      </c>
      <c r="X60" s="134">
        <v>29.757700010000001</v>
      </c>
      <c r="Y60" s="134">
        <v>37.189178149999996</v>
      </c>
      <c r="Z60" s="134">
        <v>45.850408450000003</v>
      </c>
      <c r="AA60" s="134">
        <v>53.939424680000002</v>
      </c>
      <c r="AB60" s="134">
        <v>62.355236609999999</v>
      </c>
      <c r="AC60" s="134">
        <v>70.970353070000002</v>
      </c>
      <c r="AD60" s="134">
        <v>79.727807920000004</v>
      </c>
      <c r="AE60" s="134">
        <v>88.528046410000002</v>
      </c>
      <c r="AF60" s="134">
        <v>97.307573790000006</v>
      </c>
      <c r="AG60" s="134">
        <v>106.0002066</v>
      </c>
      <c r="AH60" s="134">
        <v>114.5241149</v>
      </c>
      <c r="AI60" s="134">
        <v>122.81429369999999</v>
      </c>
      <c r="AJ60" s="134">
        <v>131.1567977</v>
      </c>
      <c r="AK60" s="134">
        <v>136.571967</v>
      </c>
      <c r="AL60" s="134">
        <v>141.4162833</v>
      </c>
      <c r="AM60" s="2">
        <v>145.72938479999999</v>
      </c>
      <c r="AN60" s="2">
        <v>149.5687217</v>
      </c>
      <c r="AO60" s="2">
        <v>152.9733463</v>
      </c>
      <c r="AP60" s="2">
        <v>156.0427439</v>
      </c>
      <c r="AQ60" s="2">
        <v>161.09655720000001</v>
      </c>
      <c r="AR60" s="2">
        <v>165.44680829999999</v>
      </c>
      <c r="AS60" s="2">
        <v>169.18511799999999</v>
      </c>
      <c r="AT60" s="2">
        <v>172.35423359999999</v>
      </c>
    </row>
    <row r="61" spans="1:98" x14ac:dyDescent="0.25">
      <c r="A61" s="2" t="s">
        <v>275</v>
      </c>
      <c r="B61" s="2">
        <v>4.3391060299999999E-2</v>
      </c>
      <c r="C61" s="2">
        <v>6.5238551000000006E-2</v>
      </c>
      <c r="D61" s="2">
        <v>0.11448225619999999</v>
      </c>
      <c r="E61" s="134">
        <v>0.17006988719999999</v>
      </c>
      <c r="F61" s="134">
        <v>0.22021746089999999</v>
      </c>
      <c r="G61" s="2">
        <v>0.30032106850000001</v>
      </c>
      <c r="H61" s="2">
        <v>0.39528431590000002</v>
      </c>
      <c r="I61" s="2">
        <v>0.52434193330000001</v>
      </c>
      <c r="J61" s="134">
        <v>0.68881163400000001</v>
      </c>
      <c r="K61" s="134">
        <v>0.79737413450000005</v>
      </c>
      <c r="L61" s="134">
        <v>1.0443457519999999</v>
      </c>
      <c r="M61" s="134">
        <v>1.381934373</v>
      </c>
      <c r="N61" s="134">
        <v>1.9010812450000001</v>
      </c>
      <c r="O61" s="134">
        <v>2.5620093160000001</v>
      </c>
      <c r="P61" s="134">
        <v>3.5020100969999999</v>
      </c>
      <c r="Q61" s="134">
        <v>4.731615702</v>
      </c>
      <c r="R61" s="134">
        <v>6.22031899</v>
      </c>
      <c r="S61" s="134">
        <v>7.9868128089999999</v>
      </c>
      <c r="T61" s="134">
        <v>10.08596625</v>
      </c>
      <c r="U61" s="134">
        <v>12.511113379999999</v>
      </c>
      <c r="V61" s="134">
        <v>15.239839460000001</v>
      </c>
      <c r="W61" s="134">
        <v>18.2739218</v>
      </c>
      <c r="X61" s="134">
        <v>21.675455079999999</v>
      </c>
      <c r="Y61" s="134">
        <v>25.395207750000001</v>
      </c>
      <c r="Z61" s="134">
        <v>29.392424030000001</v>
      </c>
      <c r="AA61" s="134">
        <v>32.691905720000001</v>
      </c>
      <c r="AB61" s="134">
        <v>35.735014419999999</v>
      </c>
      <c r="AC61" s="134">
        <v>38.44064736</v>
      </c>
      <c r="AD61" s="134">
        <v>40.784621999999999</v>
      </c>
      <c r="AE61" s="134">
        <v>42.725471810000002</v>
      </c>
      <c r="AF61" s="134">
        <v>44.244173400000001</v>
      </c>
      <c r="AG61" s="134">
        <v>45.324166349999999</v>
      </c>
      <c r="AH61" s="134">
        <v>45.945811450000001</v>
      </c>
      <c r="AI61" s="134">
        <v>46.101991030000001</v>
      </c>
      <c r="AJ61" s="134">
        <v>45.905769909999997</v>
      </c>
      <c r="AK61" s="134">
        <v>44.465968220000001</v>
      </c>
      <c r="AL61" s="134">
        <v>42.632071830000001</v>
      </c>
      <c r="AM61" s="2">
        <v>40.44703612</v>
      </c>
      <c r="AN61" s="2">
        <v>37.972681489999999</v>
      </c>
      <c r="AO61" s="2">
        <v>35.263469290000003</v>
      </c>
      <c r="AP61" s="2">
        <v>32.378301499999999</v>
      </c>
      <c r="AQ61" s="2">
        <v>29.71968734</v>
      </c>
      <c r="AR61" s="2">
        <v>26.785315499999999</v>
      </c>
      <c r="AS61" s="2">
        <v>23.63294097</v>
      </c>
      <c r="AT61" s="134">
        <v>20.289217130000001</v>
      </c>
    </row>
    <row r="62" spans="1:98" x14ac:dyDescent="0.25">
      <c r="A62" s="2" t="s">
        <v>276</v>
      </c>
      <c r="B62" s="2">
        <v>1.0193342519999999</v>
      </c>
      <c r="C62" s="2">
        <v>1.5113514960000001</v>
      </c>
      <c r="D62" s="2">
        <v>2.6174204169999999</v>
      </c>
      <c r="E62" s="134">
        <v>3.8245556230000002</v>
      </c>
      <c r="F62" s="134">
        <v>4.9165742840000002</v>
      </c>
      <c r="G62" s="2">
        <v>6.6676021299999997</v>
      </c>
      <c r="H62" s="2">
        <v>8.7480300660000001</v>
      </c>
      <c r="I62" s="2">
        <v>11.552125800000001</v>
      </c>
      <c r="J62" s="134">
        <v>15.07243268</v>
      </c>
      <c r="K62" s="134">
        <v>17.384238660000001</v>
      </c>
      <c r="L62" s="134">
        <v>22.688738069999999</v>
      </c>
      <c r="M62" s="134">
        <v>29.885218429999998</v>
      </c>
      <c r="N62" s="134">
        <v>40.926126170000003</v>
      </c>
      <c r="O62" s="134">
        <v>54.885594079999997</v>
      </c>
      <c r="P62" s="134">
        <v>74.738345120000005</v>
      </c>
      <c r="Q62" s="134">
        <v>100.74578750000001</v>
      </c>
      <c r="R62" s="134">
        <v>132.3567031</v>
      </c>
      <c r="S62" s="134">
        <v>170.15075189999999</v>
      </c>
      <c r="T62" s="134">
        <v>215.5557518</v>
      </c>
      <c r="U62" s="134">
        <v>268.77284070000002</v>
      </c>
      <c r="V62" s="134">
        <v>330.24239310000002</v>
      </c>
      <c r="W62" s="134">
        <v>400.51904990000003</v>
      </c>
      <c r="X62" s="134">
        <v>481.7236173</v>
      </c>
      <c r="Y62" s="134">
        <v>573.66344260000005</v>
      </c>
      <c r="Z62" s="134">
        <v>676.52485630000001</v>
      </c>
      <c r="AA62" s="134">
        <v>766.88348150000002</v>
      </c>
      <c r="AB62" s="134">
        <v>856.15314320000004</v>
      </c>
      <c r="AC62" s="134">
        <v>942.81463020000001</v>
      </c>
      <c r="AD62" s="134">
        <v>1026.540066</v>
      </c>
      <c r="AE62" s="134">
        <v>1106.486709</v>
      </c>
      <c r="AF62" s="134">
        <v>1182.301391</v>
      </c>
      <c r="AG62" s="134">
        <v>1253.6185419999999</v>
      </c>
      <c r="AH62" s="134">
        <v>1319.90542</v>
      </c>
      <c r="AI62" s="134">
        <v>1380.863713</v>
      </c>
      <c r="AJ62" s="134">
        <v>1439.9979149999999</v>
      </c>
      <c r="AK62" s="134">
        <v>1466.302725</v>
      </c>
      <c r="AL62" s="134">
        <v>1485.9772069999999</v>
      </c>
      <c r="AM62" s="2">
        <v>1499.822469</v>
      </c>
      <c r="AN62" s="2">
        <v>1508.9133159999999</v>
      </c>
      <c r="AO62" s="2">
        <v>1514.0633150000001</v>
      </c>
      <c r="AP62" s="2">
        <v>1516.5604049999999</v>
      </c>
      <c r="AQ62" s="2">
        <v>1538.3799899999999</v>
      </c>
      <c r="AR62" s="2">
        <v>1553.842897</v>
      </c>
      <c r="AS62" s="2">
        <v>1564.1127799999999</v>
      </c>
      <c r="AT62" s="2">
        <v>1569.7215160000001</v>
      </c>
    </row>
    <row r="63" spans="1:98" x14ac:dyDescent="0.25">
      <c r="A63" s="2" t="s">
        <v>277</v>
      </c>
      <c r="B63" s="2">
        <v>0.40175853839999998</v>
      </c>
      <c r="C63" s="2">
        <v>0.59253344080000003</v>
      </c>
      <c r="D63" s="2">
        <v>1.0205521449999999</v>
      </c>
      <c r="E63" s="134">
        <v>1.4796940359999999</v>
      </c>
      <c r="F63" s="134">
        <v>1.8949786740000001</v>
      </c>
      <c r="G63" s="2">
        <v>2.5617924680000002</v>
      </c>
      <c r="H63" s="2">
        <v>3.3547641370000001</v>
      </c>
      <c r="I63" s="2">
        <v>4.4176322289999996</v>
      </c>
      <c r="J63" s="134">
        <v>5.7369728289999999</v>
      </c>
      <c r="K63" s="134">
        <v>6.5987367560000001</v>
      </c>
      <c r="L63" s="134">
        <v>8.587702814</v>
      </c>
      <c r="M63" s="134">
        <v>11.264955049999999</v>
      </c>
      <c r="N63" s="134">
        <v>15.354280810000001</v>
      </c>
      <c r="O63" s="134">
        <v>20.462638269999999</v>
      </c>
      <c r="P63" s="134">
        <v>27.675884079999999</v>
      </c>
      <c r="Q63" s="134">
        <v>37.045282309999997</v>
      </c>
      <c r="R63" s="134">
        <v>48.314868339999997</v>
      </c>
      <c r="S63" s="134">
        <v>61.649987090000003</v>
      </c>
      <c r="T63" s="134">
        <v>77.51993693</v>
      </c>
      <c r="U63" s="134">
        <v>95.944893660000005</v>
      </c>
      <c r="V63" s="134">
        <v>116.87902680000001</v>
      </c>
      <c r="W63" s="134">
        <v>140.57074729999999</v>
      </c>
      <c r="X63" s="134">
        <v>167.71827959999999</v>
      </c>
      <c r="Y63" s="134">
        <v>198.20075979999999</v>
      </c>
      <c r="Z63" s="134">
        <v>232.02042159999999</v>
      </c>
      <c r="AA63" s="134">
        <v>261.33388760000003</v>
      </c>
      <c r="AB63" s="134">
        <v>289.9533768</v>
      </c>
      <c r="AC63" s="134">
        <v>317.38578810000001</v>
      </c>
      <c r="AD63" s="134">
        <v>343.55499980000002</v>
      </c>
      <c r="AE63" s="134">
        <v>368.21427060000002</v>
      </c>
      <c r="AF63" s="134">
        <v>391.28175709999999</v>
      </c>
      <c r="AG63" s="134">
        <v>412.67222600000002</v>
      </c>
      <c r="AH63" s="134">
        <v>432.24589409999999</v>
      </c>
      <c r="AI63" s="134">
        <v>449.9416607</v>
      </c>
      <c r="AJ63" s="134">
        <v>466.9271632</v>
      </c>
      <c r="AK63" s="134">
        <v>473.26760769999999</v>
      </c>
      <c r="AL63" s="134">
        <v>477.48184670000001</v>
      </c>
      <c r="AM63" s="2">
        <v>479.85551629999998</v>
      </c>
      <c r="AN63" s="2">
        <v>480.76647150000002</v>
      </c>
      <c r="AO63" s="2">
        <v>480.5022166</v>
      </c>
      <c r="AP63" s="2">
        <v>479.49072100000001</v>
      </c>
      <c r="AQ63" s="2">
        <v>484.64249180000002</v>
      </c>
      <c r="AR63" s="2">
        <v>487.86668600000002</v>
      </c>
      <c r="AS63" s="2">
        <v>489.54642009999998</v>
      </c>
      <c r="AT63" s="2">
        <v>489.85481870000001</v>
      </c>
    </row>
    <row r="64" spans="1:98" x14ac:dyDescent="0.25">
      <c r="A64" s="2" t="s">
        <v>278</v>
      </c>
      <c r="B64" s="2">
        <v>5.4772322000000003E-3</v>
      </c>
      <c r="C64" s="2">
        <v>4.5737686699999997E-3</v>
      </c>
      <c r="D64" s="2">
        <v>1.70175433E-3</v>
      </c>
      <c r="E64" s="134">
        <v>0</v>
      </c>
      <c r="F64" s="134">
        <v>0</v>
      </c>
      <c r="G64" s="2">
        <v>0</v>
      </c>
      <c r="H64" s="134">
        <v>0</v>
      </c>
      <c r="I64" s="134">
        <v>0</v>
      </c>
      <c r="J64" s="134">
        <v>0</v>
      </c>
      <c r="K64" s="134">
        <v>0</v>
      </c>
      <c r="L64" s="134">
        <v>0</v>
      </c>
      <c r="M64" s="134">
        <v>0</v>
      </c>
      <c r="N64" s="134">
        <v>0</v>
      </c>
      <c r="O64" s="134">
        <v>0</v>
      </c>
      <c r="P64" s="134">
        <v>0</v>
      </c>
      <c r="Q64" s="134">
        <v>0</v>
      </c>
      <c r="R64" s="134">
        <v>0</v>
      </c>
      <c r="S64" s="134">
        <v>0</v>
      </c>
      <c r="T64" s="134">
        <v>0</v>
      </c>
      <c r="U64" s="134">
        <v>0</v>
      </c>
      <c r="V64" s="134">
        <v>0</v>
      </c>
      <c r="W64" s="134">
        <v>0</v>
      </c>
      <c r="X64" s="134">
        <v>0</v>
      </c>
      <c r="Y64" s="134">
        <v>0</v>
      </c>
      <c r="Z64" s="134">
        <v>0</v>
      </c>
      <c r="AA64" s="134">
        <v>0</v>
      </c>
      <c r="AB64" s="134">
        <v>0</v>
      </c>
      <c r="AC64" s="134">
        <v>0</v>
      </c>
      <c r="AD64" s="134">
        <v>0</v>
      </c>
      <c r="AE64" s="134">
        <v>0</v>
      </c>
      <c r="AF64" s="134">
        <v>0</v>
      </c>
      <c r="AG64" s="134">
        <v>0</v>
      </c>
      <c r="AH64" s="134">
        <v>0</v>
      </c>
      <c r="AI64" s="134">
        <v>0</v>
      </c>
      <c r="AJ64" s="134">
        <v>0</v>
      </c>
      <c r="AK64" s="134">
        <v>0</v>
      </c>
      <c r="AL64" s="134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BU64" s="134"/>
    </row>
    <row r="65" spans="1:46" x14ac:dyDescent="0.25">
      <c r="A65" s="2" t="s">
        <v>279</v>
      </c>
      <c r="B65" s="2">
        <v>6.7291709899999996E-2</v>
      </c>
      <c r="C65" s="2">
        <v>9.7451844400000001E-2</v>
      </c>
      <c r="D65" s="2">
        <v>0.16481441220000001</v>
      </c>
      <c r="E65" s="134">
        <v>0.23316169950000001</v>
      </c>
      <c r="F65" s="134">
        <v>0.29517955330000001</v>
      </c>
      <c r="G65" s="2">
        <v>0.39535492039999998</v>
      </c>
      <c r="H65" s="2">
        <v>0.51490117219999998</v>
      </c>
      <c r="I65" s="2">
        <v>0.67262746890000003</v>
      </c>
      <c r="J65" s="134">
        <v>0.86234987169999999</v>
      </c>
      <c r="K65" s="134">
        <v>0.98463747859999995</v>
      </c>
      <c r="L65" s="134">
        <v>1.271951531</v>
      </c>
      <c r="M65" s="134">
        <v>1.6512119759999999</v>
      </c>
      <c r="N65" s="134">
        <v>2.2251651699999999</v>
      </c>
      <c r="O65" s="134">
        <v>2.923187982</v>
      </c>
      <c r="P65" s="134">
        <v>3.896775571</v>
      </c>
      <c r="Q65" s="134">
        <v>5.144091274</v>
      </c>
      <c r="R65" s="134">
        <v>6.6209561499999996</v>
      </c>
      <c r="S65" s="134">
        <v>8.3458655309999994</v>
      </c>
      <c r="T65" s="134">
        <v>10.379814290000001</v>
      </c>
      <c r="U65" s="134">
        <v>12.723905670000001</v>
      </c>
      <c r="V65" s="134">
        <v>15.351772329999999</v>
      </c>
      <c r="W65" s="134">
        <v>18.320371519999998</v>
      </c>
      <c r="X65" s="134">
        <v>21.726644520000001</v>
      </c>
      <c r="Y65" s="134">
        <v>25.56039818</v>
      </c>
      <c r="Z65" s="134">
        <v>29.82779738</v>
      </c>
      <c r="AA65" s="134">
        <v>33.535268790000003</v>
      </c>
      <c r="AB65" s="134">
        <v>37.171858409999999</v>
      </c>
      <c r="AC65" s="134">
        <v>40.68043711</v>
      </c>
      <c r="AD65" s="134">
        <v>44.056250519999999</v>
      </c>
      <c r="AE65" s="134">
        <v>47.271227430000003</v>
      </c>
      <c r="AF65" s="134">
        <v>50.317149839999999</v>
      </c>
      <c r="AG65" s="134">
        <v>53.184207000000001</v>
      </c>
      <c r="AH65" s="134">
        <v>55.854511559999999</v>
      </c>
      <c r="AI65" s="134">
        <v>58.319282549999997</v>
      </c>
      <c r="AJ65" s="134">
        <v>60.729091310000001</v>
      </c>
      <c r="AK65" s="134">
        <v>61.780488750000004</v>
      </c>
      <c r="AL65" s="134">
        <v>62.577828529999998</v>
      </c>
      <c r="AM65" s="2">
        <v>63.15434303</v>
      </c>
      <c r="AN65" s="2">
        <v>63.55420075</v>
      </c>
      <c r="AO65" s="2">
        <v>63.809820309999999</v>
      </c>
      <c r="AP65" s="2">
        <v>63.973194560000003</v>
      </c>
      <c r="AQ65" s="2">
        <v>64.971231200000005</v>
      </c>
      <c r="AR65" s="2">
        <v>65.718198959999995</v>
      </c>
      <c r="AS65" s="2">
        <v>66.260668730000006</v>
      </c>
      <c r="AT65" s="2">
        <v>66.619143960000002</v>
      </c>
    </row>
    <row r="66" spans="1:46" x14ac:dyDescent="0.25">
      <c r="A66" s="2" t="s">
        <v>138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</row>
    <row r="67" spans="1:46" x14ac:dyDescent="0.25">
      <c r="A67" s="2" t="s">
        <v>139</v>
      </c>
      <c r="B67" s="2">
        <v>5.3808898210000002</v>
      </c>
      <c r="C67" s="2">
        <v>5.4122162869999997</v>
      </c>
      <c r="D67" s="2">
        <v>4.6530640700000001</v>
      </c>
      <c r="E67" s="2">
        <v>3.9123667559999999</v>
      </c>
      <c r="F67" s="2">
        <v>4.1383490519999997</v>
      </c>
      <c r="G67" s="2">
        <v>4.0961199979999998</v>
      </c>
      <c r="H67" s="2">
        <v>3.8834188680000001</v>
      </c>
      <c r="I67" s="2">
        <v>4.1176055859999998</v>
      </c>
      <c r="J67" s="2">
        <v>4.2796668010000003</v>
      </c>
      <c r="K67" s="2">
        <v>4.3660753750000003</v>
      </c>
      <c r="L67" s="2">
        <v>3.9461419860000002</v>
      </c>
      <c r="M67" s="2">
        <v>3.7201034659999999</v>
      </c>
      <c r="N67" s="2">
        <v>3.5232869180000002</v>
      </c>
      <c r="O67" s="2">
        <v>3.1315044300000001</v>
      </c>
      <c r="P67" s="2">
        <v>2.7742250799999999</v>
      </c>
      <c r="Q67" s="2">
        <v>2.6333818039999999</v>
      </c>
      <c r="R67" s="2">
        <v>2.5706608609999999</v>
      </c>
      <c r="S67" s="2">
        <v>2.5377439869999998</v>
      </c>
      <c r="T67" s="2">
        <v>2.512378397</v>
      </c>
      <c r="U67" s="2">
        <v>2.4901194659999999</v>
      </c>
      <c r="V67" s="2">
        <v>2.4353938560000001</v>
      </c>
      <c r="W67" s="2">
        <v>2.3740826240000001</v>
      </c>
      <c r="X67" s="2">
        <v>2.3113847500000002</v>
      </c>
      <c r="Y67" s="2">
        <v>2.2518594649999999</v>
      </c>
      <c r="Z67" s="2">
        <v>2.201048128</v>
      </c>
      <c r="AA67" s="2">
        <v>2.0146200620000001</v>
      </c>
      <c r="AB67" s="2">
        <v>1.849200897</v>
      </c>
      <c r="AC67" s="2">
        <v>1.7037606329999999</v>
      </c>
      <c r="AD67" s="2">
        <v>1.5756792319999999</v>
      </c>
      <c r="AE67" s="2">
        <v>1.465586788</v>
      </c>
      <c r="AF67" s="2">
        <v>1.3718037679999999</v>
      </c>
      <c r="AG67" s="2">
        <v>1.2914147970000001</v>
      </c>
      <c r="AH67" s="2">
        <v>1.222178685</v>
      </c>
      <c r="AI67" s="2">
        <v>1.1622012159999999</v>
      </c>
      <c r="AJ67" s="2">
        <v>1.109997074</v>
      </c>
      <c r="AK67" s="2">
        <v>1.06426942</v>
      </c>
      <c r="AL67" s="2">
        <v>1.02389781</v>
      </c>
      <c r="AM67" s="2">
        <v>0.9880464377</v>
      </c>
      <c r="AN67" s="2">
        <v>0.95597892839999998</v>
      </c>
      <c r="AO67" s="2">
        <v>0.92710153640000004</v>
      </c>
      <c r="AP67" s="2">
        <v>0.90100324799999998</v>
      </c>
      <c r="AQ67" s="2">
        <v>0.8775108331</v>
      </c>
      <c r="AR67" s="2">
        <v>0.85615677030000004</v>
      </c>
      <c r="AS67" s="2">
        <v>0.83665585440000001</v>
      </c>
      <c r="AT67" s="2">
        <v>0.81881279070000001</v>
      </c>
    </row>
    <row r="68" spans="1:46" x14ac:dyDescent="0.25">
      <c r="A68" s="2" t="s">
        <v>140</v>
      </c>
      <c r="B68" s="2">
        <v>0.37</v>
      </c>
      <c r="C68" s="2">
        <v>0.35861686059999998</v>
      </c>
      <c r="D68" s="2">
        <v>0.32237045669999997</v>
      </c>
      <c r="E68" s="2">
        <v>0.31079149639999998</v>
      </c>
      <c r="F68" s="2">
        <v>0.29859425229999997</v>
      </c>
      <c r="G68" s="2">
        <v>0.28023491189999999</v>
      </c>
      <c r="H68" s="2">
        <v>0.27145157089999999</v>
      </c>
      <c r="I68" s="2">
        <v>0.2618168636</v>
      </c>
      <c r="J68" s="2">
        <v>0.25030859100000002</v>
      </c>
      <c r="K68" s="2">
        <v>0.2409542982</v>
      </c>
      <c r="L68" s="2">
        <v>0.23198610980000001</v>
      </c>
      <c r="M68" s="2">
        <v>0.22445139689999999</v>
      </c>
      <c r="N68" s="2">
        <v>0.21529745089999999</v>
      </c>
      <c r="O68" s="2">
        <v>0.20659047150000001</v>
      </c>
      <c r="P68" s="2">
        <v>0.19681735920000001</v>
      </c>
      <c r="Q68" s="2">
        <v>0.1888514087</v>
      </c>
      <c r="R68" s="2">
        <v>0.17966841289999999</v>
      </c>
      <c r="S68" s="2">
        <v>0.1692905455</v>
      </c>
      <c r="T68" s="2">
        <v>0.1593589792</v>
      </c>
      <c r="U68" s="2">
        <v>0.15009235160000001</v>
      </c>
      <c r="V68" s="2">
        <v>0.14160007150000001</v>
      </c>
      <c r="W68" s="2">
        <v>0.13319651490000001</v>
      </c>
      <c r="X68" s="2">
        <v>0.12505555090000001</v>
      </c>
      <c r="Y68" s="2">
        <v>0.11726712</v>
      </c>
      <c r="Z68" s="2">
        <v>0.1098348411</v>
      </c>
      <c r="AA68" s="2">
        <v>0.10334185949999999</v>
      </c>
      <c r="AB68" s="2">
        <v>9.73819301E-2</v>
      </c>
      <c r="AC68" s="2">
        <v>9.2027258700000003E-2</v>
      </c>
      <c r="AD68" s="2">
        <v>8.7262752499999999E-2</v>
      </c>
      <c r="AE68" s="2">
        <v>8.3044034000000003E-2</v>
      </c>
      <c r="AF68" s="2">
        <v>7.9314340799999994E-2</v>
      </c>
      <c r="AG68" s="2">
        <v>7.60170758E-2</v>
      </c>
      <c r="AH68" s="2">
        <v>7.3101125099999997E-2</v>
      </c>
      <c r="AI68" s="2">
        <v>7.0521271100000005E-2</v>
      </c>
      <c r="AJ68" s="134">
        <v>6.8237763300000004E-2</v>
      </c>
      <c r="AK68" s="134">
        <v>6.6315869299999997E-2</v>
      </c>
      <c r="AL68" s="134">
        <v>6.4603578699999997E-2</v>
      </c>
      <c r="AM68" s="134">
        <v>6.3075055000000005E-2</v>
      </c>
      <c r="AN68" s="134">
        <v>6.1705114599999999E-2</v>
      </c>
      <c r="AO68" s="134">
        <v>6.0471015500000003E-2</v>
      </c>
      <c r="AP68" s="134">
        <v>5.9353245300000003E-2</v>
      </c>
      <c r="AQ68" s="134">
        <v>5.8296121899999997E-2</v>
      </c>
      <c r="AR68" s="134">
        <v>5.7288814600000001E-2</v>
      </c>
      <c r="AS68" s="134">
        <v>5.6324562000000002E-2</v>
      </c>
      <c r="AT68" s="134">
        <v>5.53979255E-2</v>
      </c>
    </row>
    <row r="69" spans="1:46" x14ac:dyDescent="0.25">
      <c r="A69" s="2" t="s">
        <v>141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</row>
    <row r="70" spans="1:46" x14ac:dyDescent="0.25">
      <c r="A70" s="2" t="s">
        <v>142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</row>
    <row r="71" spans="1:46" x14ac:dyDescent="0.25">
      <c r="A71" s="2" t="s">
        <v>143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</row>
    <row r="72" spans="1:46" x14ac:dyDescent="0.25">
      <c r="A72" s="2" t="s">
        <v>144</v>
      </c>
      <c r="B72" s="2">
        <v>2.2200000000000002</v>
      </c>
      <c r="C72" s="2">
        <v>2.2790614310000001</v>
      </c>
      <c r="D72" s="2">
        <v>2.2053105149999999</v>
      </c>
      <c r="E72" s="2">
        <v>2.2390144959999998</v>
      </c>
      <c r="F72" s="2">
        <v>2.3306464550000001</v>
      </c>
      <c r="G72" s="2">
        <v>2.2518980009999998</v>
      </c>
      <c r="H72" s="2">
        <v>2.1952135570000002</v>
      </c>
      <c r="I72" s="2">
        <v>2.0837010839999999</v>
      </c>
      <c r="J72" s="2">
        <v>2.1669326510000002</v>
      </c>
      <c r="K72" s="2">
        <v>2.2394578200000002</v>
      </c>
      <c r="L72" s="2">
        <v>2.1467450060000002</v>
      </c>
      <c r="M72" s="2">
        <v>2.1657356490000002</v>
      </c>
      <c r="N72" s="2">
        <v>2.1714610740000002</v>
      </c>
      <c r="O72" s="2">
        <v>2.147066814</v>
      </c>
      <c r="P72" s="2">
        <v>2.0962654020000002</v>
      </c>
      <c r="Q72" s="2">
        <v>2.0517465970000002</v>
      </c>
      <c r="R72" s="2">
        <v>2.014159491</v>
      </c>
      <c r="S72" s="2">
        <v>1.9792137489999999</v>
      </c>
      <c r="T72" s="2">
        <v>1.9498909040000001</v>
      </c>
      <c r="U72" s="2">
        <v>1.925923608</v>
      </c>
      <c r="V72" s="2">
        <v>1.9089172969999999</v>
      </c>
      <c r="W72" s="2">
        <v>1.895185895</v>
      </c>
      <c r="X72" s="2">
        <v>1.8833805379999999</v>
      </c>
      <c r="Y72" s="2">
        <v>1.8723186620000001</v>
      </c>
      <c r="Z72" s="2">
        <v>1.8598861099999999</v>
      </c>
      <c r="AA72" s="2">
        <v>1.7850147810000001</v>
      </c>
      <c r="AB72" s="2">
        <v>1.6767772359999999</v>
      </c>
      <c r="AC72" s="2">
        <v>1.5594658320000001</v>
      </c>
      <c r="AD72" s="2">
        <v>1.4463652680000001</v>
      </c>
      <c r="AE72" s="2">
        <v>1.343507005</v>
      </c>
      <c r="AF72" s="2">
        <v>1.252958319</v>
      </c>
      <c r="AG72" s="2">
        <v>1.1745955050000001</v>
      </c>
      <c r="AH72" s="2">
        <v>1.1074535510000001</v>
      </c>
      <c r="AI72" s="2">
        <v>1.0502397480000001</v>
      </c>
      <c r="AJ72" s="2">
        <v>1.0016935579999999</v>
      </c>
      <c r="AK72" s="2">
        <v>0.96094056019999996</v>
      </c>
      <c r="AL72" s="2">
        <v>0.92656496710000003</v>
      </c>
      <c r="AM72" s="2">
        <v>0.89746949200000004</v>
      </c>
      <c r="AN72" s="2">
        <v>0.87275827719999999</v>
      </c>
      <c r="AO72" s="2">
        <v>0.85169237840000001</v>
      </c>
      <c r="AP72" s="2">
        <v>0.83373448910000003</v>
      </c>
      <c r="AQ72" s="2">
        <v>0.8185282975</v>
      </c>
      <c r="AR72" s="2">
        <v>0.80562462950000002</v>
      </c>
      <c r="AS72" s="2">
        <v>0.79461371079999998</v>
      </c>
      <c r="AT72" s="2">
        <v>0.78517081099999997</v>
      </c>
    </row>
    <row r="73" spans="1:46" x14ac:dyDescent="0.25">
      <c r="A73" s="2" t="s">
        <v>145</v>
      </c>
      <c r="B73" s="2">
        <v>17.843402770000001</v>
      </c>
      <c r="C73" s="2">
        <v>18.095731319999999</v>
      </c>
      <c r="D73" s="2">
        <v>17.096140389999999</v>
      </c>
      <c r="E73" s="2">
        <v>15.7960379</v>
      </c>
      <c r="F73" s="2">
        <v>16.125775770000001</v>
      </c>
      <c r="G73" s="2">
        <v>16.448397180000001</v>
      </c>
      <c r="H73" s="2">
        <v>15.179309890000001</v>
      </c>
      <c r="I73" s="2">
        <v>14.651841259999999</v>
      </c>
      <c r="J73" s="2">
        <v>14.84138709</v>
      </c>
      <c r="K73" s="2">
        <v>15.52529964</v>
      </c>
      <c r="L73" s="2">
        <v>15.72826302</v>
      </c>
      <c r="M73" s="2">
        <v>16.010190470000001</v>
      </c>
      <c r="N73" s="2">
        <v>16.042390600000001</v>
      </c>
      <c r="O73" s="2">
        <v>14.608439349999999</v>
      </c>
      <c r="P73" s="2">
        <v>12.89244498</v>
      </c>
      <c r="Q73" s="2">
        <v>12.047218150000001</v>
      </c>
      <c r="R73" s="2">
        <v>11.517766930000001</v>
      </c>
      <c r="S73" s="2">
        <v>11.11997133</v>
      </c>
      <c r="T73" s="2">
        <v>10.80047791</v>
      </c>
      <c r="U73" s="2">
        <v>10.52409091</v>
      </c>
      <c r="V73" s="2">
        <v>10.128987609999999</v>
      </c>
      <c r="W73" s="2">
        <v>9.742453072</v>
      </c>
      <c r="X73" s="2">
        <v>9.3584048170000003</v>
      </c>
      <c r="Y73" s="2">
        <v>8.9920597260000008</v>
      </c>
      <c r="Z73" s="2">
        <v>8.6745433599999995</v>
      </c>
      <c r="AA73" s="2">
        <v>7.2231738390000002</v>
      </c>
      <c r="AB73" s="2">
        <v>6.0492551389999996</v>
      </c>
      <c r="AC73" s="2">
        <v>5.1853865179999996</v>
      </c>
      <c r="AD73" s="2">
        <v>4.5455198609999998</v>
      </c>
      <c r="AE73" s="2">
        <v>4.0587313549999999</v>
      </c>
      <c r="AF73" s="2">
        <v>3.6797217789999999</v>
      </c>
      <c r="AG73" s="2">
        <v>3.375556853</v>
      </c>
      <c r="AH73" s="2">
        <v>3.1261898619999999</v>
      </c>
      <c r="AI73" s="2">
        <v>2.9180920260000001</v>
      </c>
      <c r="AJ73" s="2">
        <v>2.7420595350000001</v>
      </c>
      <c r="AK73" s="2">
        <v>2.5914450750000002</v>
      </c>
      <c r="AL73" s="2">
        <v>2.4605046819999998</v>
      </c>
      <c r="AM73" s="2">
        <v>2.345502491</v>
      </c>
      <c r="AN73" s="2">
        <v>2.2434507290000001</v>
      </c>
      <c r="AO73" s="2">
        <v>2.1520449240000001</v>
      </c>
      <c r="AP73" s="2">
        <v>2.0697716709999998</v>
      </c>
      <c r="AQ73" s="2">
        <v>1.995833857</v>
      </c>
      <c r="AR73" s="2">
        <v>1.9287395460000001</v>
      </c>
      <c r="AS73" s="2">
        <v>1.8674806880000001</v>
      </c>
      <c r="AT73" s="2">
        <v>1.8113230090000001</v>
      </c>
    </row>
    <row r="74" spans="1:46" x14ac:dyDescent="0.25">
      <c r="A74" s="2" t="s">
        <v>146</v>
      </c>
      <c r="B74" s="2">
        <v>9.9643076920000002</v>
      </c>
      <c r="C74" s="2">
        <v>9.6306379720000006</v>
      </c>
      <c r="D74" s="2">
        <v>8.8440309460000002</v>
      </c>
      <c r="E74" s="2">
        <v>9.1200057680000004</v>
      </c>
      <c r="F74" s="2">
        <v>8.3428126050000007</v>
      </c>
      <c r="G74" s="2">
        <v>7.5987737219999998</v>
      </c>
      <c r="H74" s="2">
        <v>7.0768454250000001</v>
      </c>
      <c r="I74" s="2">
        <v>6.9014499049999998</v>
      </c>
      <c r="J74" s="2">
        <v>6.7628640850000004</v>
      </c>
      <c r="K74" s="2">
        <v>6.8813549050000002</v>
      </c>
      <c r="L74" s="2">
        <v>6.711272847</v>
      </c>
      <c r="M74" s="2">
        <v>6.5275588779999998</v>
      </c>
      <c r="N74" s="2">
        <v>6.9575137390000004</v>
      </c>
      <c r="O74" s="2">
        <v>6.3691119330000001</v>
      </c>
      <c r="P74" s="2">
        <v>5.7873474040000001</v>
      </c>
      <c r="Q74" s="2">
        <v>5.1630117469999997</v>
      </c>
      <c r="R74" s="2">
        <v>4.6084809399999997</v>
      </c>
      <c r="S74" s="2">
        <v>4.1120479440000004</v>
      </c>
      <c r="T74" s="2">
        <v>3.682457855</v>
      </c>
      <c r="U74" s="2">
        <v>3.2944483939999998</v>
      </c>
      <c r="V74" s="2">
        <v>3.530850697</v>
      </c>
      <c r="W74" s="2">
        <v>2.9195492010000001</v>
      </c>
      <c r="X74" s="2">
        <v>2.435105005</v>
      </c>
      <c r="Y74" s="2">
        <v>2.040004605</v>
      </c>
      <c r="Z74" s="2">
        <v>2.1510942329999998</v>
      </c>
      <c r="AA74" s="2">
        <v>1.864897469</v>
      </c>
      <c r="AB74" s="2">
        <v>1.6529531710000001</v>
      </c>
      <c r="AC74" s="2">
        <v>1.484383199</v>
      </c>
      <c r="AD74" s="2">
        <v>1.3473240929999999</v>
      </c>
      <c r="AE74" s="2">
        <v>1.2346522499999999</v>
      </c>
      <c r="AF74" s="2">
        <v>1.141269943</v>
      </c>
      <c r="AG74" s="2">
        <v>1.063051322</v>
      </c>
      <c r="AH74" s="2">
        <v>0.99712662510000005</v>
      </c>
      <c r="AI74" s="2">
        <v>0.94142623940000003</v>
      </c>
      <c r="AJ74" s="2">
        <v>0.89435691620000002</v>
      </c>
      <c r="AK74" s="2">
        <v>0.85414666709999998</v>
      </c>
      <c r="AL74" s="2">
        <v>0.81976791410000005</v>
      </c>
      <c r="AM74" s="2">
        <v>0.7903020073</v>
      </c>
      <c r="AN74" s="2">
        <v>0.76497102130000005</v>
      </c>
      <c r="AO74" s="2">
        <v>0.74312367469999996</v>
      </c>
      <c r="AP74" s="2">
        <v>0.72421981130000002</v>
      </c>
      <c r="AQ74" s="2">
        <v>0.70735534320000004</v>
      </c>
      <c r="AR74" s="2">
        <v>0.69224970880000003</v>
      </c>
      <c r="AS74" s="2">
        <v>0.6786646865</v>
      </c>
      <c r="AT74" s="2">
        <v>0.66641947899999998</v>
      </c>
    </row>
    <row r="75" spans="1:46" x14ac:dyDescent="0.25">
      <c r="A75" s="2" t="s">
        <v>147</v>
      </c>
      <c r="B75" s="2">
        <v>4.7556923080000004</v>
      </c>
      <c r="C75" s="2">
        <v>4.8372700200000001</v>
      </c>
      <c r="D75" s="2">
        <v>4.6964646820000002</v>
      </c>
      <c r="E75" s="2">
        <v>4.6116122769999999</v>
      </c>
      <c r="F75" s="2">
        <v>4.5708477160000003</v>
      </c>
      <c r="G75" s="2">
        <v>4.3871460129999997</v>
      </c>
      <c r="H75" s="2">
        <v>4.1213700940000004</v>
      </c>
      <c r="I75" s="2">
        <v>3.9640546319999999</v>
      </c>
      <c r="J75" s="2">
        <v>3.9291448180000001</v>
      </c>
      <c r="K75" s="2">
        <v>4.0580572960000003</v>
      </c>
      <c r="L75" s="2">
        <v>4.2694987820000003</v>
      </c>
      <c r="M75" s="2">
        <v>4.3672018279999998</v>
      </c>
      <c r="N75" s="2">
        <v>3.8905549050000001</v>
      </c>
      <c r="O75" s="2">
        <v>3.263769119</v>
      </c>
      <c r="P75" s="2">
        <v>2.669835607</v>
      </c>
      <c r="Q75" s="2">
        <v>2.267094154</v>
      </c>
      <c r="R75" s="2">
        <v>1.9826631429999999</v>
      </c>
      <c r="S75" s="2">
        <v>1.779373315</v>
      </c>
      <c r="T75" s="2">
        <v>1.6284851309999999</v>
      </c>
      <c r="U75" s="2">
        <v>1.5105634020000001</v>
      </c>
      <c r="V75" s="2">
        <v>1.4412307099999999</v>
      </c>
      <c r="W75" s="2">
        <v>1.368004341</v>
      </c>
      <c r="X75" s="2">
        <v>1.294592258</v>
      </c>
      <c r="Y75" s="2">
        <v>1.223903011</v>
      </c>
      <c r="Z75" s="2">
        <v>1.159183874</v>
      </c>
      <c r="AA75" s="2">
        <v>1.067695128</v>
      </c>
      <c r="AB75" s="2">
        <v>0.96663460619999997</v>
      </c>
      <c r="AC75" s="2">
        <v>0.87011156209999996</v>
      </c>
      <c r="AD75" s="2">
        <v>0.78274192590000002</v>
      </c>
      <c r="AE75" s="2">
        <v>0.70555379959999998</v>
      </c>
      <c r="AF75" s="2">
        <v>0.63824287980000005</v>
      </c>
      <c r="AG75" s="2">
        <v>0.57961110360000001</v>
      </c>
      <c r="AH75" s="2">
        <v>0.52850322800000005</v>
      </c>
      <c r="AI75" s="2">
        <v>0.48383497450000001</v>
      </c>
      <c r="AJ75" s="2">
        <v>0.44469422800000002</v>
      </c>
      <c r="AK75" s="2">
        <v>0.40997286090000001</v>
      </c>
      <c r="AL75" s="2">
        <v>0.37912076569999997</v>
      </c>
      <c r="AM75" s="2">
        <v>0.35155796</v>
      </c>
      <c r="AN75" s="2">
        <v>0.32673353030000002</v>
      </c>
      <c r="AO75" s="2">
        <v>0.3041683758</v>
      </c>
      <c r="AP75" s="2">
        <v>0.27933842419999999</v>
      </c>
      <c r="AQ75" s="2">
        <v>0.25560534480000002</v>
      </c>
      <c r="AR75" s="2">
        <v>0.23375575539999999</v>
      </c>
      <c r="AS75" s="2">
        <v>0.21378324849999999</v>
      </c>
      <c r="AT75" s="2">
        <v>0.19545238379999999</v>
      </c>
    </row>
    <row r="76" spans="1:46" x14ac:dyDescent="0.25">
      <c r="A76" s="2" t="s">
        <v>148</v>
      </c>
      <c r="B76" s="2">
        <v>28</v>
      </c>
      <c r="C76" s="2">
        <v>27.773116389999998</v>
      </c>
      <c r="D76" s="2">
        <v>27.4923599</v>
      </c>
      <c r="E76" s="2">
        <v>27.394452250000001</v>
      </c>
      <c r="F76" s="2">
        <v>27.25543167</v>
      </c>
      <c r="G76" s="2">
        <v>27.07519061</v>
      </c>
      <c r="H76" s="2">
        <v>26.661887400000001</v>
      </c>
      <c r="I76" s="2">
        <v>26.183693259999998</v>
      </c>
      <c r="J76" s="2">
        <v>25.729604999999999</v>
      </c>
      <c r="K76" s="2">
        <v>25.198312390000002</v>
      </c>
      <c r="L76" s="2">
        <v>24.822167950000001</v>
      </c>
      <c r="M76" s="2">
        <v>24.556994289999999</v>
      </c>
      <c r="N76" s="2">
        <v>24.34489276</v>
      </c>
      <c r="O76" s="2">
        <v>23.705561100000001</v>
      </c>
      <c r="P76" s="2">
        <v>23.05712059</v>
      </c>
      <c r="Q76" s="2">
        <v>22.480029389999999</v>
      </c>
      <c r="R76" s="2">
        <v>21.909820069999999</v>
      </c>
      <c r="S76" s="2">
        <v>21.33171488</v>
      </c>
      <c r="T76" s="2">
        <v>20.745354989999999</v>
      </c>
      <c r="U76" s="2">
        <v>20.14790189</v>
      </c>
      <c r="V76" s="2">
        <v>19.62369078</v>
      </c>
      <c r="W76" s="2">
        <v>19.068532699999999</v>
      </c>
      <c r="X76" s="2">
        <v>18.482849819999998</v>
      </c>
      <c r="Y76" s="2">
        <v>17.864170900000001</v>
      </c>
      <c r="Z76" s="2">
        <v>17.21028626</v>
      </c>
      <c r="AA76" s="2">
        <v>16.0181778</v>
      </c>
      <c r="AB76" s="2">
        <v>14.860965800000001</v>
      </c>
      <c r="AC76" s="2">
        <v>13.746311390000001</v>
      </c>
      <c r="AD76" s="2">
        <v>12.67961551</v>
      </c>
      <c r="AE76" s="2">
        <v>11.66441135</v>
      </c>
      <c r="AF76" s="2">
        <v>10.703083700000001</v>
      </c>
      <c r="AG76" s="2">
        <v>9.7970190059999904</v>
      </c>
      <c r="AH76" s="2">
        <v>8.9467390289999997</v>
      </c>
      <c r="AI76" s="2">
        <v>8.1520824439999995</v>
      </c>
      <c r="AJ76" s="2">
        <v>7.4141126890000004</v>
      </c>
      <c r="AK76" s="2">
        <v>6.7299200600000004</v>
      </c>
      <c r="AL76" s="2">
        <v>6.0991281170000002</v>
      </c>
      <c r="AM76" s="2">
        <v>5.5200122289999998</v>
      </c>
      <c r="AN76" s="2">
        <v>4.9901017550000004</v>
      </c>
      <c r="AO76" s="2">
        <v>4.506508739</v>
      </c>
      <c r="AP76" s="2">
        <v>4.0661817989999998</v>
      </c>
      <c r="AQ76" s="2">
        <v>3.666822475</v>
      </c>
      <c r="AR76" s="2">
        <v>3.3047553349999998</v>
      </c>
      <c r="AS76" s="2">
        <v>2.9766741890000001</v>
      </c>
      <c r="AT76" s="2">
        <v>2.6795648220000001</v>
      </c>
    </row>
    <row r="77" spans="1:46" x14ac:dyDescent="0.25">
      <c r="A77" s="2" t="s">
        <v>149</v>
      </c>
      <c r="B77" s="2">
        <v>21.79</v>
      </c>
      <c r="C77" s="2">
        <v>22.92664628</v>
      </c>
      <c r="D77" s="2">
        <v>21.856454039999999</v>
      </c>
      <c r="E77" s="2">
        <v>19.379215649999999</v>
      </c>
      <c r="F77" s="2">
        <v>20.388611539999999</v>
      </c>
      <c r="G77" s="2">
        <v>19.544311220000001</v>
      </c>
      <c r="H77" s="2">
        <v>19.87359773</v>
      </c>
      <c r="I77" s="2">
        <v>19.151485560000001</v>
      </c>
      <c r="J77" s="2">
        <v>19.296804760000001</v>
      </c>
      <c r="K77" s="2">
        <v>19.519267230000001</v>
      </c>
      <c r="L77" s="2">
        <v>18.551622859999998</v>
      </c>
      <c r="M77" s="2">
        <v>18.56594093</v>
      </c>
      <c r="N77" s="2">
        <v>18.280558410000001</v>
      </c>
      <c r="O77" s="2">
        <v>17.71896993</v>
      </c>
      <c r="P77" s="2">
        <v>16.946087869999999</v>
      </c>
      <c r="Q77" s="2">
        <v>16.557263110000001</v>
      </c>
      <c r="R77" s="2">
        <v>16.197816549999999</v>
      </c>
      <c r="S77" s="2">
        <v>15.811210040000001</v>
      </c>
      <c r="T77" s="2">
        <v>15.448187949999999</v>
      </c>
      <c r="U77" s="2">
        <v>15.10022184</v>
      </c>
      <c r="V77" s="2">
        <v>14.800062629999999</v>
      </c>
      <c r="W77" s="2">
        <v>14.56151195</v>
      </c>
      <c r="X77" s="2">
        <v>14.34829004</v>
      </c>
      <c r="Y77" s="2">
        <v>14.15507474</v>
      </c>
      <c r="Z77" s="2">
        <v>13.98875778</v>
      </c>
      <c r="AA77" s="2">
        <v>13.0765145</v>
      </c>
      <c r="AB77" s="2">
        <v>12.12579281</v>
      </c>
      <c r="AC77" s="2">
        <v>11.20246455</v>
      </c>
      <c r="AD77" s="2">
        <v>10.31688306</v>
      </c>
      <c r="AE77" s="2">
        <v>9.4756824559999995</v>
      </c>
      <c r="AF77" s="2">
        <v>8.7401938789999996</v>
      </c>
      <c r="AG77" s="2">
        <v>8.0696422460000008</v>
      </c>
      <c r="AH77" s="2">
        <v>7.4535236620000003</v>
      </c>
      <c r="AI77" s="2">
        <v>6.8892677170000001</v>
      </c>
      <c r="AJ77" s="2">
        <v>6.3777641669999996</v>
      </c>
      <c r="AK77" s="2">
        <v>5.9195345279999998</v>
      </c>
      <c r="AL77" s="2">
        <v>5.5148857409999996</v>
      </c>
      <c r="AM77" s="2">
        <v>5.1628391320000002</v>
      </c>
      <c r="AN77" s="2">
        <v>4.8613792800000004</v>
      </c>
      <c r="AO77" s="2">
        <v>4.6075342409999998</v>
      </c>
      <c r="AP77" s="2">
        <v>4.3979305569999996</v>
      </c>
      <c r="AQ77" s="2">
        <v>4.2291207030000004</v>
      </c>
      <c r="AR77" s="2">
        <v>4.0931829679999998</v>
      </c>
      <c r="AS77" s="2">
        <v>3.9820244310000001</v>
      </c>
      <c r="AT77" s="2">
        <v>3.885553051</v>
      </c>
    </row>
    <row r="78" spans="1:46" x14ac:dyDescent="0.25">
      <c r="A78" s="2" t="s">
        <v>150</v>
      </c>
      <c r="B78" s="2">
        <v>0.28999999999999998</v>
      </c>
      <c r="C78" s="2">
        <v>0.29708579410000002</v>
      </c>
      <c r="D78" s="2">
        <v>0.29773480320000001</v>
      </c>
      <c r="E78" s="2">
        <v>0.2834082912</v>
      </c>
      <c r="F78" s="2">
        <v>0.29780913339999998</v>
      </c>
      <c r="G78" s="2">
        <v>0.30291475420000002</v>
      </c>
      <c r="H78" s="2">
        <v>0.31219605169999998</v>
      </c>
      <c r="I78" s="2">
        <v>0.3001318208</v>
      </c>
      <c r="J78" s="2">
        <v>0.3073930466</v>
      </c>
      <c r="K78" s="2">
        <v>0.29767301619999997</v>
      </c>
      <c r="L78" s="2">
        <v>0.27924691740000002</v>
      </c>
      <c r="M78" s="2">
        <v>0.28358572869999998</v>
      </c>
      <c r="N78" s="2">
        <v>0.29196946280000002</v>
      </c>
      <c r="O78" s="2">
        <v>0.30089211329999999</v>
      </c>
      <c r="P78" s="2">
        <v>0.30857252460000001</v>
      </c>
      <c r="Q78" s="2">
        <v>0.31199975079999998</v>
      </c>
      <c r="R78" s="2">
        <v>0.31370509009999997</v>
      </c>
      <c r="S78" s="2">
        <v>0.31518790889999998</v>
      </c>
      <c r="T78" s="2">
        <v>0.31649054170000002</v>
      </c>
      <c r="U78" s="2">
        <v>0.31835457719999999</v>
      </c>
      <c r="V78" s="2">
        <v>0.32122625919999998</v>
      </c>
      <c r="W78" s="2">
        <v>0.32567077770000002</v>
      </c>
      <c r="X78" s="2">
        <v>0.3311817071</v>
      </c>
      <c r="Y78" s="2">
        <v>0.33762006639999997</v>
      </c>
      <c r="Z78" s="2">
        <v>0.34424301270000002</v>
      </c>
      <c r="AA78" s="2">
        <v>0.33695588240000002</v>
      </c>
      <c r="AB78" s="2">
        <v>0.32199499570000001</v>
      </c>
      <c r="AC78" s="2">
        <v>0.30450998769999998</v>
      </c>
      <c r="AD78" s="2">
        <v>0.2873256542</v>
      </c>
      <c r="AE78" s="2">
        <v>0.27171160690000001</v>
      </c>
      <c r="AF78" s="2">
        <v>0.25798762200000003</v>
      </c>
      <c r="AG78" s="2">
        <v>0.2461832015</v>
      </c>
      <c r="AH78" s="2">
        <v>0.23619157069999999</v>
      </c>
      <c r="AI78" s="2">
        <v>0.2278219071</v>
      </c>
      <c r="AJ78" s="2">
        <v>0.22087626490000001</v>
      </c>
      <c r="AK78" s="2">
        <v>0.2148212639</v>
      </c>
      <c r="AL78" s="2">
        <v>0.20965943070000001</v>
      </c>
      <c r="AM78" s="2">
        <v>0.2053266695</v>
      </c>
      <c r="AN78" s="2">
        <v>0.20173601990000001</v>
      </c>
      <c r="AO78" s="2">
        <v>0.1987997635</v>
      </c>
      <c r="AP78" s="2">
        <v>0.1964517613</v>
      </c>
      <c r="AQ78" s="2">
        <v>0.19465647599999999</v>
      </c>
      <c r="AR78" s="2">
        <v>0.1933436369</v>
      </c>
      <c r="AS78" s="2">
        <v>0.1924687474</v>
      </c>
      <c r="AT78" s="2">
        <v>0.1919890963</v>
      </c>
    </row>
    <row r="79" spans="1:46" x14ac:dyDescent="0.25">
      <c r="A79" s="2" t="s">
        <v>151</v>
      </c>
      <c r="B79" s="2">
        <v>11.69</v>
      </c>
      <c r="C79" s="2">
        <v>11.811386000000001</v>
      </c>
      <c r="D79" s="2">
        <v>11.697025050000001</v>
      </c>
      <c r="E79" s="2">
        <v>10.201102710000001</v>
      </c>
      <c r="F79" s="2">
        <v>10.57997623</v>
      </c>
      <c r="G79" s="2">
        <v>11.12100343</v>
      </c>
      <c r="H79" s="2">
        <v>10.971785219999999</v>
      </c>
      <c r="I79" s="2">
        <v>10.81440407</v>
      </c>
      <c r="J79" s="2">
        <v>10.783573069999999</v>
      </c>
      <c r="K79" s="2">
        <v>10.63552273</v>
      </c>
      <c r="L79" s="2">
        <v>9.8745230910000004</v>
      </c>
      <c r="M79" s="2">
        <v>10.02976153</v>
      </c>
      <c r="N79" s="2">
        <v>10.305900279999999</v>
      </c>
      <c r="O79" s="2">
        <v>10.714245010000001</v>
      </c>
      <c r="P79" s="2">
        <v>10.992844910000001</v>
      </c>
      <c r="Q79" s="2">
        <v>11.07229386</v>
      </c>
      <c r="R79" s="2">
        <v>11.053927379999999</v>
      </c>
      <c r="S79" s="2">
        <v>11.00865471</v>
      </c>
      <c r="T79" s="2">
        <v>10.94987845</v>
      </c>
      <c r="U79" s="2">
        <v>10.897744550000001</v>
      </c>
      <c r="V79" s="2">
        <v>10.733070290000001</v>
      </c>
      <c r="W79" s="2">
        <v>10.577722079999999</v>
      </c>
      <c r="X79" s="2">
        <v>10.42025374</v>
      </c>
      <c r="Y79" s="2">
        <v>10.27547736</v>
      </c>
      <c r="Z79" s="2">
        <v>10.160706299999999</v>
      </c>
      <c r="AA79" s="2">
        <v>11.32702291</v>
      </c>
      <c r="AB79" s="2">
        <v>12.31911597</v>
      </c>
      <c r="AC79" s="2">
        <v>13.073687079999999</v>
      </c>
      <c r="AD79" s="2">
        <v>13.62559218</v>
      </c>
      <c r="AE79" s="2">
        <v>14.03358422</v>
      </c>
      <c r="AF79" s="2">
        <v>14.342593040000001</v>
      </c>
      <c r="AG79" s="2">
        <v>14.5823746</v>
      </c>
      <c r="AH79" s="2">
        <v>14.77790976</v>
      </c>
      <c r="AI79" s="2">
        <v>14.94553473</v>
      </c>
      <c r="AJ79" s="2">
        <v>15.09738566</v>
      </c>
      <c r="AK79" s="2">
        <v>15.22966439</v>
      </c>
      <c r="AL79" s="2">
        <v>15.35027281</v>
      </c>
      <c r="AM79" s="2">
        <v>15.465224989999999</v>
      </c>
      <c r="AN79" s="2">
        <v>15.577574690000001</v>
      </c>
      <c r="AO79" s="2">
        <v>15.688965169999999</v>
      </c>
      <c r="AP79" s="2">
        <v>15.801245099999999</v>
      </c>
      <c r="AQ79" s="2">
        <v>15.919646480000001</v>
      </c>
      <c r="AR79" s="2">
        <v>16.040021930000002</v>
      </c>
      <c r="AS79" s="2">
        <v>16.161318560000002</v>
      </c>
      <c r="AT79" s="2">
        <v>16.28308586</v>
      </c>
    </row>
    <row r="80" spans="1:46" x14ac:dyDescent="0.25">
      <c r="A80" s="2" t="s">
        <v>152</v>
      </c>
      <c r="B80" s="2">
        <v>12.802881360000001</v>
      </c>
      <c r="C80" s="2">
        <v>12.747701409999999</v>
      </c>
      <c r="D80" s="2">
        <v>12.969251440000001</v>
      </c>
      <c r="E80" s="2">
        <v>12.26487283</v>
      </c>
      <c r="F80" s="2">
        <v>12.40676693</v>
      </c>
      <c r="G80" s="2">
        <v>12.66822067</v>
      </c>
      <c r="H80" s="2">
        <v>12.865530550000001</v>
      </c>
      <c r="I80" s="2">
        <v>12.72145605</v>
      </c>
      <c r="J80" s="2">
        <v>12.521181520000001</v>
      </c>
      <c r="K80" s="2">
        <v>12.13407999</v>
      </c>
      <c r="L80" s="2">
        <v>12.140815610000001</v>
      </c>
      <c r="M80" s="2">
        <v>12.252872869999999</v>
      </c>
      <c r="N80" s="2">
        <v>12.127615499999999</v>
      </c>
      <c r="O80" s="2">
        <v>12.05977676</v>
      </c>
      <c r="P80" s="2">
        <v>11.977502210000001</v>
      </c>
      <c r="Q80" s="2">
        <v>12.31789324</v>
      </c>
      <c r="R80" s="2">
        <v>12.623409029999999</v>
      </c>
      <c r="S80" s="2">
        <v>12.94852831</v>
      </c>
      <c r="T80" s="2">
        <v>13.22365634</v>
      </c>
      <c r="U80" s="2">
        <v>13.47468411</v>
      </c>
      <c r="V80" s="2">
        <v>11.59365788</v>
      </c>
      <c r="W80" s="2">
        <v>11.428426160000001</v>
      </c>
      <c r="X80" s="2">
        <v>11.1565046</v>
      </c>
      <c r="Y80" s="2">
        <v>10.811794900000001</v>
      </c>
      <c r="Z80" s="2">
        <v>12.258394600000001</v>
      </c>
      <c r="AA80" s="2">
        <v>12.224052329999999</v>
      </c>
      <c r="AB80" s="2">
        <v>12.193138060000001</v>
      </c>
      <c r="AC80" s="2">
        <v>12.14275628</v>
      </c>
      <c r="AD80" s="2">
        <v>12.08495375</v>
      </c>
      <c r="AE80" s="2">
        <v>12.02915119</v>
      </c>
      <c r="AF80" s="2">
        <v>11.97190544</v>
      </c>
      <c r="AG80" s="2">
        <v>11.916478010000001</v>
      </c>
      <c r="AH80" s="2">
        <v>11.86600324</v>
      </c>
      <c r="AI80" s="2">
        <v>11.82279312</v>
      </c>
      <c r="AJ80" s="2">
        <v>11.788634650000001</v>
      </c>
      <c r="AK80" s="2">
        <v>11.746716940000001</v>
      </c>
      <c r="AL80" s="2">
        <v>11.71144134</v>
      </c>
      <c r="AM80" s="2">
        <v>11.68367003</v>
      </c>
      <c r="AN80" s="2">
        <v>11.66352784</v>
      </c>
      <c r="AO80" s="2">
        <v>11.65066845</v>
      </c>
      <c r="AP80" s="2">
        <v>11.644284219999999</v>
      </c>
      <c r="AQ80" s="2">
        <v>11.64184423</v>
      </c>
      <c r="AR80" s="2">
        <v>11.64304046</v>
      </c>
      <c r="AS80" s="2">
        <v>11.647563440000001</v>
      </c>
      <c r="AT80" s="2">
        <v>11.655088429999999</v>
      </c>
    </row>
    <row r="81" spans="1:98" x14ac:dyDescent="0.25">
      <c r="A81" s="2" t="s">
        <v>153</v>
      </c>
      <c r="B81" s="2">
        <v>11.17711864</v>
      </c>
      <c r="C81" s="2">
        <v>11.634861109999999</v>
      </c>
      <c r="D81" s="2">
        <v>12.06256763</v>
      </c>
      <c r="E81" s="2">
        <v>11.47201291</v>
      </c>
      <c r="F81" s="2">
        <v>11.87485985</v>
      </c>
      <c r="G81" s="2">
        <v>12.304721949999999</v>
      </c>
      <c r="H81" s="2">
        <v>12.442835799999999</v>
      </c>
      <c r="I81" s="2">
        <v>12.39230579</v>
      </c>
      <c r="J81" s="2">
        <v>12.42119493</v>
      </c>
      <c r="K81" s="2">
        <v>12.489349689999999</v>
      </c>
      <c r="L81" s="2">
        <v>13.04152702</v>
      </c>
      <c r="M81" s="2">
        <v>13.388857379999999</v>
      </c>
      <c r="N81" s="2">
        <v>13.732545630000001</v>
      </c>
      <c r="O81" s="2">
        <v>13.57404657</v>
      </c>
      <c r="P81" s="2">
        <v>13.16788929</v>
      </c>
      <c r="Q81" s="2">
        <v>12.6164711</v>
      </c>
      <c r="R81" s="2">
        <v>12.29286329</v>
      </c>
      <c r="S81" s="2">
        <v>12.12329081</v>
      </c>
      <c r="T81" s="2">
        <v>12.04108227</v>
      </c>
      <c r="U81" s="2">
        <v>12.016012</v>
      </c>
      <c r="V81" s="2">
        <v>11.751010259999999</v>
      </c>
      <c r="W81" s="2">
        <v>11.71757792</v>
      </c>
      <c r="X81" s="2">
        <v>11.748206700000001</v>
      </c>
      <c r="Y81" s="2">
        <v>11.800959750000001</v>
      </c>
      <c r="Z81" s="2">
        <v>11.86985868</v>
      </c>
      <c r="AA81" s="2">
        <v>11.72360533</v>
      </c>
      <c r="AB81" s="2">
        <v>11.567185800000001</v>
      </c>
      <c r="AC81" s="2">
        <v>11.38210971</v>
      </c>
      <c r="AD81" s="2">
        <v>11.18029237</v>
      </c>
      <c r="AE81" s="2">
        <v>10.979404690000001</v>
      </c>
      <c r="AF81" s="2">
        <v>10.788818020000001</v>
      </c>
      <c r="AG81" s="2">
        <v>10.61501762</v>
      </c>
      <c r="AH81" s="2">
        <v>10.465440579999999</v>
      </c>
      <c r="AI81" s="2">
        <v>10.344718200000001</v>
      </c>
      <c r="AJ81" s="2">
        <v>10.2568185</v>
      </c>
      <c r="AK81" s="2">
        <v>10.18913124</v>
      </c>
      <c r="AL81" s="2">
        <v>10.1481949</v>
      </c>
      <c r="AM81" s="2">
        <v>10.13820729</v>
      </c>
      <c r="AN81" s="2">
        <v>10.16117401</v>
      </c>
      <c r="AO81" s="2">
        <v>10.218085950000001</v>
      </c>
      <c r="AP81" s="2">
        <v>10.347246459999999</v>
      </c>
      <c r="AQ81" s="2">
        <v>10.52441065</v>
      </c>
      <c r="AR81" s="2">
        <v>10.738236860000001</v>
      </c>
      <c r="AS81" s="2">
        <v>10.98582023</v>
      </c>
      <c r="AT81" s="2">
        <v>11.26769251</v>
      </c>
    </row>
    <row r="82" spans="1:98" x14ac:dyDescent="0.25">
      <c r="A82" s="2" t="s">
        <v>154</v>
      </c>
      <c r="B82" s="134">
        <v>4.5698792999999998E-4</v>
      </c>
      <c r="C82" s="134">
        <v>6.8504224199999997E-4</v>
      </c>
      <c r="D82" s="134">
        <v>1.0885881200000001E-3</v>
      </c>
      <c r="E82" s="134">
        <v>1.6732753699999999E-3</v>
      </c>
      <c r="F82" s="134">
        <v>2.4049448099999998E-3</v>
      </c>
      <c r="G82" s="2">
        <v>3.38815822E-3</v>
      </c>
      <c r="H82" s="2">
        <v>4.66124296E-3</v>
      </c>
      <c r="I82" s="134">
        <v>6.3302262300000004E-3</v>
      </c>
      <c r="J82" s="134">
        <v>8.4936309500000008E-3</v>
      </c>
      <c r="K82" s="134">
        <v>1.08995888E-2</v>
      </c>
      <c r="L82" s="134">
        <v>1.4058934E-2</v>
      </c>
      <c r="M82" s="134">
        <v>1.8252746699999999E-2</v>
      </c>
      <c r="N82" s="134">
        <v>2.4088232099999999E-2</v>
      </c>
      <c r="O82" s="134">
        <v>3.1970609499999997E-2</v>
      </c>
      <c r="P82" s="134">
        <v>4.2807611799999999E-2</v>
      </c>
      <c r="Q82" s="134">
        <v>5.7493058299999997E-2</v>
      </c>
      <c r="R82" s="134">
        <v>7.6764897799999995E-2</v>
      </c>
      <c r="S82" s="134">
        <v>0.10141904559999999</v>
      </c>
      <c r="T82" s="134">
        <v>0.13245892179999999</v>
      </c>
      <c r="U82" s="134">
        <v>0.17086023810000001</v>
      </c>
      <c r="V82" s="134">
        <v>0.2176539421</v>
      </c>
      <c r="W82" s="134">
        <v>0.27388485950000002</v>
      </c>
      <c r="X82" s="134">
        <v>0.34092042509999998</v>
      </c>
      <c r="Y82" s="134">
        <v>0.42000569780000002</v>
      </c>
      <c r="Z82" s="134">
        <v>0.5123460581</v>
      </c>
      <c r="AA82" s="134">
        <v>0.61467590979999998</v>
      </c>
      <c r="AB82" s="134">
        <v>0.72612573390000001</v>
      </c>
      <c r="AC82" s="134">
        <v>0.84561038600000005</v>
      </c>
      <c r="AD82" s="134">
        <v>0.97206331199999996</v>
      </c>
      <c r="AE82" s="134">
        <v>1.1043377270000001</v>
      </c>
      <c r="AF82" s="134">
        <v>1.241303751</v>
      </c>
      <c r="AG82" s="134">
        <v>1.3818440320000001</v>
      </c>
      <c r="AH82" s="134">
        <v>1.524820437</v>
      </c>
      <c r="AI82" s="134">
        <v>1.669118857</v>
      </c>
      <c r="AJ82" s="134">
        <v>1.814375066</v>
      </c>
      <c r="AK82" s="134">
        <v>1.9542841179999999</v>
      </c>
      <c r="AL82" s="134">
        <v>2.0880299920000001</v>
      </c>
      <c r="AM82" s="134">
        <v>2.2150043519999998</v>
      </c>
      <c r="AN82" s="134">
        <v>2.334839766</v>
      </c>
      <c r="AO82" s="134">
        <v>2.447341915</v>
      </c>
      <c r="AP82" s="134">
        <v>2.552571715</v>
      </c>
      <c r="AQ82" s="134">
        <v>2.654891707</v>
      </c>
      <c r="AR82" s="134">
        <v>2.7533025630000001</v>
      </c>
      <c r="AS82" s="134">
        <v>2.847099284</v>
      </c>
      <c r="AT82" s="134">
        <v>2.935730951</v>
      </c>
      <c r="AU82" s="134"/>
      <c r="AV82" s="134"/>
    </row>
    <row r="83" spans="1:98" x14ac:dyDescent="0.25">
      <c r="A83" s="2" t="s">
        <v>155</v>
      </c>
      <c r="B83" s="2">
        <v>1.04</v>
      </c>
      <c r="C83" s="2">
        <v>1.0531687169999999</v>
      </c>
      <c r="D83" s="2">
        <v>1.0417599769999999</v>
      </c>
      <c r="E83" s="2">
        <v>0.93456506120000005</v>
      </c>
      <c r="F83" s="2">
        <v>0.95213460670000005</v>
      </c>
      <c r="G83" s="2">
        <v>0.97991616650000002</v>
      </c>
      <c r="H83" s="2">
        <v>0.9882622955</v>
      </c>
      <c r="I83" s="2">
        <v>0.98817986810000003</v>
      </c>
      <c r="J83" s="2">
        <v>0.98417384119999995</v>
      </c>
      <c r="K83" s="2">
        <v>0.91254702239999996</v>
      </c>
      <c r="L83" s="2">
        <v>1.084630703</v>
      </c>
      <c r="M83" s="2">
        <v>1.168921087</v>
      </c>
      <c r="N83" s="2">
        <v>1.244527272</v>
      </c>
      <c r="O83" s="2">
        <v>1.320796885</v>
      </c>
      <c r="P83" s="2">
        <v>1.396063447</v>
      </c>
      <c r="Q83" s="2">
        <v>1.4361749619999999</v>
      </c>
      <c r="R83" s="2">
        <v>1.4688599309999999</v>
      </c>
      <c r="S83" s="2">
        <v>1.5016214560000001</v>
      </c>
      <c r="T83" s="2">
        <v>1.5331903360000001</v>
      </c>
      <c r="U83" s="2">
        <v>1.558455114</v>
      </c>
      <c r="V83" s="2">
        <v>1.581459967</v>
      </c>
      <c r="W83" s="2">
        <v>1.609930912</v>
      </c>
      <c r="X83" s="2">
        <v>1.6417879630000001</v>
      </c>
      <c r="Y83" s="2">
        <v>1.6773669769999999</v>
      </c>
      <c r="Z83" s="2">
        <v>1.7162099399999999</v>
      </c>
      <c r="AA83" s="2">
        <v>2.02060657</v>
      </c>
      <c r="AB83" s="2">
        <v>2.3726770610000001</v>
      </c>
      <c r="AC83" s="2">
        <v>2.7119080549999999</v>
      </c>
      <c r="AD83" s="2">
        <v>3.0156442960000001</v>
      </c>
      <c r="AE83" s="2">
        <v>3.2801056150000001</v>
      </c>
      <c r="AF83" s="2">
        <v>3.4699201620000002</v>
      </c>
      <c r="AG83" s="2">
        <v>3.6152117750000001</v>
      </c>
      <c r="AH83" s="2">
        <v>3.7304251490000002</v>
      </c>
      <c r="AI83" s="2">
        <v>3.8209396149999999</v>
      </c>
      <c r="AJ83" s="2">
        <v>3.8884178170000001</v>
      </c>
      <c r="AK83" s="2">
        <v>3.9281308840000002</v>
      </c>
      <c r="AL83" s="2">
        <v>3.9413609080000001</v>
      </c>
      <c r="AM83" s="2">
        <v>3.9299389329999999</v>
      </c>
      <c r="AN83" s="2">
        <v>3.8964685819999998</v>
      </c>
      <c r="AO83" s="2">
        <v>3.8446948299999999</v>
      </c>
      <c r="AP83" s="2">
        <v>3.7798468170000001</v>
      </c>
      <c r="AQ83" s="2">
        <v>3.709190064</v>
      </c>
      <c r="AR83" s="2">
        <v>3.6393647680000001</v>
      </c>
      <c r="AS83" s="2">
        <v>3.580187708</v>
      </c>
      <c r="AT83" s="2">
        <v>3.545881208</v>
      </c>
    </row>
    <row r="84" spans="1:98" x14ac:dyDescent="0.25">
      <c r="A84" s="2" t="s">
        <v>156</v>
      </c>
      <c r="B84" s="2">
        <v>0.35</v>
      </c>
      <c r="C84" s="2">
        <v>0.35912811680000001</v>
      </c>
      <c r="D84" s="2">
        <v>0.351830645</v>
      </c>
      <c r="E84" s="2">
        <v>0.34608199039999998</v>
      </c>
      <c r="F84" s="2">
        <v>0.36618198709999999</v>
      </c>
      <c r="G84" s="2">
        <v>0.36485148919999999</v>
      </c>
      <c r="H84" s="2">
        <v>0.36294912689999997</v>
      </c>
      <c r="I84" s="2">
        <v>0.3442569982</v>
      </c>
      <c r="J84" s="2">
        <v>0.35315236560000002</v>
      </c>
      <c r="K84" s="2">
        <v>0.35064548400000001</v>
      </c>
      <c r="L84" s="2">
        <v>0.33268884679999999</v>
      </c>
      <c r="M84" s="2">
        <v>0.3348244232</v>
      </c>
      <c r="N84" s="2">
        <v>0.33358833319999998</v>
      </c>
      <c r="O84" s="2">
        <v>0.32954674229999997</v>
      </c>
      <c r="P84" s="2">
        <v>0.32155833569999998</v>
      </c>
      <c r="Q84" s="2">
        <v>0.31453313420000001</v>
      </c>
      <c r="R84" s="2">
        <v>0.30799715709999997</v>
      </c>
      <c r="S84" s="2">
        <v>0.30078093119999999</v>
      </c>
      <c r="T84" s="2">
        <v>0.29419993350000001</v>
      </c>
      <c r="U84" s="2">
        <v>0.28891275090000001</v>
      </c>
      <c r="V84" s="2">
        <v>0.2853863586</v>
      </c>
      <c r="W84" s="2">
        <v>0.28259689519999998</v>
      </c>
      <c r="X84" s="2">
        <v>0.2804894081</v>
      </c>
      <c r="Y84" s="2">
        <v>0.27893795840000002</v>
      </c>
      <c r="Z84" s="2">
        <v>0.27745309620000003</v>
      </c>
      <c r="AA84" s="2">
        <v>0.26870542069999998</v>
      </c>
      <c r="AB84" s="2">
        <v>0.2556366357</v>
      </c>
      <c r="AC84" s="2">
        <v>0.24135420269999999</v>
      </c>
      <c r="AD84" s="2">
        <v>0.22767037570000001</v>
      </c>
      <c r="AE84" s="2">
        <v>0.21537501589999999</v>
      </c>
      <c r="AF84" s="2">
        <v>0.20475047020000001</v>
      </c>
      <c r="AG84" s="2">
        <v>0.19578043040000001</v>
      </c>
      <c r="AH84" s="2">
        <v>0.18831292529999999</v>
      </c>
      <c r="AI84" s="2">
        <v>0.18213608210000001</v>
      </c>
      <c r="AJ84" s="2">
        <v>0.17704088209999999</v>
      </c>
      <c r="AK84" s="2">
        <v>0.1728254477</v>
      </c>
      <c r="AL84" s="2">
        <v>0.16927113169999999</v>
      </c>
      <c r="AM84" s="2">
        <v>0.16621746809999999</v>
      </c>
      <c r="AN84" s="2">
        <v>0.16354354970000001</v>
      </c>
      <c r="AO84" s="2">
        <v>0.16116068350000001</v>
      </c>
      <c r="AP84" s="2">
        <v>0.15902242229999999</v>
      </c>
      <c r="AQ84" s="2">
        <v>0.15711180399999999</v>
      </c>
      <c r="AR84" s="2">
        <v>0.15538418309999999</v>
      </c>
      <c r="AS84" s="2">
        <v>0.1538179633</v>
      </c>
      <c r="AT84" s="2">
        <v>0.1523939745</v>
      </c>
    </row>
    <row r="85" spans="1:98" x14ac:dyDescent="0.25">
      <c r="A85" s="2" t="s">
        <v>157</v>
      </c>
      <c r="B85" s="2">
        <v>13.26</v>
      </c>
      <c r="C85" s="2">
        <v>13.45912695</v>
      </c>
      <c r="D85" s="2">
        <v>13.030357759999999</v>
      </c>
      <c r="E85" s="2">
        <v>11.92790029</v>
      </c>
      <c r="F85" s="2">
        <v>12.31687266</v>
      </c>
      <c r="G85" s="2">
        <v>12.65139244</v>
      </c>
      <c r="H85" s="2">
        <v>12.085963769999999</v>
      </c>
      <c r="I85" s="2">
        <v>11.7656007</v>
      </c>
      <c r="J85" s="2">
        <v>11.814035349999999</v>
      </c>
      <c r="K85" s="2">
        <v>12.00709125</v>
      </c>
      <c r="L85" s="2">
        <v>11.339212229999999</v>
      </c>
      <c r="M85" s="2">
        <v>11.42560407</v>
      </c>
      <c r="N85" s="2">
        <v>11.3934561</v>
      </c>
      <c r="O85" s="134">
        <v>12.155835700000001</v>
      </c>
      <c r="P85" s="134">
        <v>13.049531529999999</v>
      </c>
      <c r="Q85" s="134">
        <v>13.364351989999999</v>
      </c>
      <c r="R85" s="134">
        <v>13.40573249</v>
      </c>
      <c r="S85" s="134">
        <v>13.28099448</v>
      </c>
      <c r="T85" s="134">
        <v>13.1158144</v>
      </c>
      <c r="U85" s="134">
        <v>12.95821241</v>
      </c>
      <c r="V85" s="134">
        <v>12.856494870000001</v>
      </c>
      <c r="W85" s="134">
        <v>12.78071267</v>
      </c>
      <c r="X85" s="134">
        <v>12.69169497</v>
      </c>
      <c r="Y85" s="134">
        <v>12.598966539999999</v>
      </c>
      <c r="Z85" s="134">
        <v>12.52519464</v>
      </c>
      <c r="AA85" s="134">
        <v>12.122939929999999</v>
      </c>
      <c r="AB85" s="134">
        <v>11.702017</v>
      </c>
      <c r="AC85" s="134">
        <v>11.22449321</v>
      </c>
      <c r="AD85" s="134">
        <v>10.726950990000001</v>
      </c>
      <c r="AE85" s="2">
        <v>10.243587</v>
      </c>
      <c r="AF85" s="2">
        <v>9.7980711209999996</v>
      </c>
      <c r="AG85" s="2">
        <v>9.3941224830000003</v>
      </c>
      <c r="AH85" s="2">
        <v>9.0325492260000004</v>
      </c>
      <c r="AI85" s="2">
        <v>8.7100663639999905</v>
      </c>
      <c r="AJ85" s="2">
        <v>8.4229388959999998</v>
      </c>
      <c r="AK85" s="2">
        <v>8.1696615969999904</v>
      </c>
      <c r="AL85" s="2">
        <v>7.9413270249999997</v>
      </c>
      <c r="AM85" s="2">
        <v>7.7333711459999996</v>
      </c>
      <c r="AN85" s="2">
        <v>7.54207743</v>
      </c>
      <c r="AO85" s="2">
        <v>7.3647660339999996</v>
      </c>
      <c r="AP85" s="2">
        <v>7.2004630140000003</v>
      </c>
      <c r="AQ85" s="2">
        <v>7.0500199940000003</v>
      </c>
      <c r="AR85" s="2">
        <v>6.9103031680000004</v>
      </c>
      <c r="AS85" s="2">
        <v>6.7799046049999996</v>
      </c>
      <c r="AT85" s="2">
        <v>6.6578798109999999</v>
      </c>
    </row>
    <row r="86" spans="1:98" x14ac:dyDescent="0.25">
      <c r="A86" s="2" t="s">
        <v>158</v>
      </c>
      <c r="B86" s="2">
        <v>17.667910710000001</v>
      </c>
      <c r="C86" s="2">
        <v>17.368325519999999</v>
      </c>
      <c r="D86" s="2">
        <v>16.68300713</v>
      </c>
      <c r="E86" s="2">
        <v>16.422196960000001</v>
      </c>
      <c r="F86" s="2">
        <v>16.31488323</v>
      </c>
      <c r="G86" s="2">
        <v>15.835219070000001</v>
      </c>
      <c r="H86" s="2">
        <v>15.103408480000001</v>
      </c>
      <c r="I86" s="2">
        <v>14.676759329999999</v>
      </c>
      <c r="J86" s="134">
        <v>14.37320034</v>
      </c>
      <c r="K86" s="134">
        <v>14.22698537</v>
      </c>
      <c r="L86" s="134">
        <v>14.16823851</v>
      </c>
      <c r="M86" s="134">
        <v>13.887988760000001</v>
      </c>
      <c r="N86" s="134">
        <v>12.834651620000001</v>
      </c>
      <c r="O86" s="134">
        <v>13.47633752</v>
      </c>
      <c r="P86" s="134">
        <v>13.92789468</v>
      </c>
      <c r="Q86" s="134">
        <v>13.71821418</v>
      </c>
      <c r="R86" s="134">
        <v>13.371502080000001</v>
      </c>
      <c r="S86" s="134">
        <v>12.8180703</v>
      </c>
      <c r="T86" s="134">
        <v>12.235310910000001</v>
      </c>
      <c r="U86" s="134">
        <v>11.631017460000001</v>
      </c>
      <c r="V86" s="134">
        <v>13.950163030000001</v>
      </c>
      <c r="W86" s="134">
        <v>14.560909580000001</v>
      </c>
      <c r="X86" s="134">
        <v>15.053816680000001</v>
      </c>
      <c r="Y86" s="2">
        <v>15.477713980000001</v>
      </c>
      <c r="Z86" s="2">
        <v>12.512100759999999</v>
      </c>
      <c r="AA86" s="2">
        <v>12.28414502</v>
      </c>
      <c r="AB86" s="2">
        <v>11.95537373</v>
      </c>
      <c r="AC86" s="2">
        <v>11.64874433</v>
      </c>
      <c r="AD86" s="2">
        <v>11.37694173</v>
      </c>
      <c r="AE86" s="2">
        <v>11.13954393</v>
      </c>
      <c r="AF86" s="2">
        <v>10.93929853</v>
      </c>
      <c r="AG86" s="2">
        <v>10.77341455</v>
      </c>
      <c r="AH86" s="2">
        <v>10.637040000000001</v>
      </c>
      <c r="AI86" s="2">
        <v>10.52533674</v>
      </c>
      <c r="AJ86" s="2">
        <v>10.433752269999999</v>
      </c>
      <c r="AK86" s="2">
        <v>10.373785890000001</v>
      </c>
      <c r="AL86" s="2">
        <v>10.32128148</v>
      </c>
      <c r="AM86" s="2">
        <v>10.273621329999999</v>
      </c>
      <c r="AN86" s="2">
        <v>10.228987610000001</v>
      </c>
      <c r="AO86" s="2">
        <v>10.18630284</v>
      </c>
      <c r="AP86" s="2">
        <v>10.1453256</v>
      </c>
      <c r="AQ86" s="2">
        <v>10.099243749999999</v>
      </c>
      <c r="AR86" s="2">
        <v>10.047909260000001</v>
      </c>
      <c r="AS86" s="134">
        <v>9.9916895910000001</v>
      </c>
      <c r="AT86" s="134">
        <v>9.9309582279999997</v>
      </c>
    </row>
    <row r="87" spans="1:98" x14ac:dyDescent="0.25">
      <c r="A87" s="2" t="s">
        <v>159</v>
      </c>
      <c r="B87" s="2">
        <v>5.8220892859999998</v>
      </c>
      <c r="C87" s="2">
        <v>6.1653733600000002</v>
      </c>
      <c r="D87" s="2">
        <v>6.4007051779999999</v>
      </c>
      <c r="E87" s="2">
        <v>6.6694999800000003</v>
      </c>
      <c r="F87" s="2">
        <v>7.1708043809999999</v>
      </c>
      <c r="G87" s="2">
        <v>7.4857281999999996</v>
      </c>
      <c r="H87" s="2">
        <v>7.5401676929999999</v>
      </c>
      <c r="I87" s="2">
        <v>7.709119362</v>
      </c>
      <c r="J87" s="2">
        <v>8.1073130249999998</v>
      </c>
      <c r="K87" s="2">
        <v>8.8905183910000005</v>
      </c>
      <c r="L87" s="2">
        <v>9.5215675090000005</v>
      </c>
      <c r="M87" s="2">
        <v>9.6704097170000001</v>
      </c>
      <c r="N87" s="2">
        <v>9.3654009909999996</v>
      </c>
      <c r="O87" s="2">
        <v>8.6167091679999999</v>
      </c>
      <c r="P87" s="2">
        <v>7.5793154009999997</v>
      </c>
      <c r="Q87" s="2">
        <v>7.3523764759999999</v>
      </c>
      <c r="R87" s="2">
        <v>7.4368341060000001</v>
      </c>
      <c r="S87" s="2">
        <v>7.6409158210000001</v>
      </c>
      <c r="T87" s="2">
        <v>7.9392176750000001</v>
      </c>
      <c r="U87" s="2">
        <v>8.3167410119999996</v>
      </c>
      <c r="V87" s="2">
        <v>8.4047118609999902</v>
      </c>
      <c r="W87" s="2">
        <v>8.1953752659999903</v>
      </c>
      <c r="X87" s="2">
        <v>7.8683593739999997</v>
      </c>
      <c r="Y87" s="2">
        <v>7.5065630030000001</v>
      </c>
      <c r="Z87" s="2">
        <v>7.1431343920000003</v>
      </c>
      <c r="AA87" s="2">
        <v>6.8923394230000001</v>
      </c>
      <c r="AB87" s="2">
        <v>6.6249233070000004</v>
      </c>
      <c r="AC87" s="2">
        <v>6.3530382569999997</v>
      </c>
      <c r="AD87" s="2">
        <v>6.0895703259999996</v>
      </c>
      <c r="AE87" s="2">
        <v>5.8406809659999999</v>
      </c>
      <c r="AF87" s="2">
        <v>5.6122821060000003</v>
      </c>
      <c r="AG87" s="2">
        <v>5.4054320950000001</v>
      </c>
      <c r="AH87" s="2">
        <v>5.2190948160000001</v>
      </c>
      <c r="AI87" s="2">
        <v>5.0504434610000004</v>
      </c>
      <c r="AJ87" s="2">
        <v>4.8963120509999998</v>
      </c>
      <c r="AK87" s="2">
        <v>4.7605912359999998</v>
      </c>
      <c r="AL87" s="2">
        <v>4.6333488789999997</v>
      </c>
      <c r="AM87" s="2">
        <v>4.5090271099999999</v>
      </c>
      <c r="AN87" s="2">
        <v>4.3839662910000001</v>
      </c>
      <c r="AO87" s="2">
        <v>4.2556650290000002</v>
      </c>
      <c r="AP87" s="2">
        <v>4.1348090209999997</v>
      </c>
      <c r="AQ87" s="2">
        <v>4.0108165150000001</v>
      </c>
      <c r="AR87" s="2">
        <v>3.8780861999999998</v>
      </c>
      <c r="AS87" s="2">
        <v>3.7341351789999999</v>
      </c>
      <c r="AT87" s="2">
        <v>3.5776961759999999</v>
      </c>
    </row>
    <row r="88" spans="1:98" x14ac:dyDescent="0.25">
      <c r="A88" s="2" t="s">
        <v>160</v>
      </c>
      <c r="B88" s="134">
        <v>1.1759185899999999E-6</v>
      </c>
      <c r="C88" s="134">
        <v>1.6865124400000001E-6</v>
      </c>
      <c r="D88" s="134">
        <v>4.3923791899999998E-6</v>
      </c>
      <c r="E88" s="134">
        <v>7.0109685300000003E-6</v>
      </c>
      <c r="F88" s="134">
        <v>9.8762149700000003E-6</v>
      </c>
      <c r="G88" s="134">
        <v>1.31138915E-5</v>
      </c>
      <c r="H88" s="134">
        <v>1.5890268200000002E-5</v>
      </c>
      <c r="I88" s="134">
        <v>1.86527138E-5</v>
      </c>
      <c r="J88" s="134">
        <v>2.1221197699999999E-5</v>
      </c>
      <c r="K88" s="134">
        <v>2.53037863E-5</v>
      </c>
      <c r="L88" s="134">
        <v>2.80215405E-5</v>
      </c>
      <c r="M88" s="134">
        <v>3.1354552000000002E-5</v>
      </c>
      <c r="N88" s="134">
        <v>3.51933178E-5</v>
      </c>
      <c r="O88" s="134">
        <v>3.8718496800000001E-5</v>
      </c>
      <c r="P88" s="134">
        <v>4.2500029299999997E-5</v>
      </c>
      <c r="Q88" s="134">
        <v>4.6566240299999999E-5</v>
      </c>
      <c r="R88" s="134">
        <v>5.0754544900000002E-5</v>
      </c>
      <c r="S88" s="134">
        <v>5.50027186E-5</v>
      </c>
      <c r="T88" s="134">
        <v>5.9211823900000002E-5</v>
      </c>
      <c r="U88" s="134">
        <v>6.3271813099999898E-5</v>
      </c>
      <c r="V88" s="134">
        <v>6.7431879400000003E-5</v>
      </c>
      <c r="W88" s="134">
        <v>7.1293884800000001E-5</v>
      </c>
      <c r="X88" s="134">
        <v>7.4773406100000006E-5</v>
      </c>
      <c r="Y88" s="134">
        <v>7.7773315399999997E-5</v>
      </c>
      <c r="Z88" s="134">
        <v>8.0200877300000005E-5</v>
      </c>
      <c r="AA88" s="134">
        <v>7.9207808699999994E-5</v>
      </c>
      <c r="AB88" s="134">
        <v>7.7436590400000002E-5</v>
      </c>
      <c r="AC88" s="134">
        <v>7.5055164399999994E-5</v>
      </c>
      <c r="AD88" s="134">
        <v>7.2203740299999999E-5</v>
      </c>
      <c r="AE88" s="134">
        <v>6.8998302000000005E-5</v>
      </c>
      <c r="AF88" s="134">
        <v>6.5538765199999997E-5</v>
      </c>
      <c r="AG88" s="134">
        <v>6.1911280300000005E-5</v>
      </c>
      <c r="AH88" s="134">
        <v>5.8189121899999997E-5</v>
      </c>
      <c r="AI88" s="134">
        <v>5.4435145799999999E-5</v>
      </c>
      <c r="AJ88" s="134">
        <v>5.0725898500000001E-5</v>
      </c>
      <c r="AK88" s="134">
        <v>4.7079641999999997E-5</v>
      </c>
      <c r="AL88" s="134">
        <v>4.3551888499999997E-5</v>
      </c>
      <c r="AM88" s="134">
        <v>4.0177713299999997E-5</v>
      </c>
      <c r="AN88" s="134">
        <v>3.6978168800000003E-5</v>
      </c>
      <c r="AO88" s="134">
        <v>3.3964431899999999E-5</v>
      </c>
      <c r="AP88" s="134">
        <v>3.1141268500000003E-5</v>
      </c>
      <c r="AQ88" s="134">
        <v>2.8520327399999999E-5</v>
      </c>
      <c r="AR88" s="134">
        <v>2.6089743700000001E-5</v>
      </c>
      <c r="AS88" s="134">
        <v>2.3838880400000001E-5</v>
      </c>
      <c r="AT88" s="134">
        <v>2.1757694900000001E-5</v>
      </c>
      <c r="AU88" s="134"/>
      <c r="AV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</row>
    <row r="89" spans="1:98" x14ac:dyDescent="0.25">
      <c r="A89" s="2" t="s">
        <v>161</v>
      </c>
      <c r="B89" s="134">
        <v>0.06</v>
      </c>
      <c r="C89" s="134">
        <v>6.0822699000000001E-2</v>
      </c>
      <c r="D89" s="134">
        <v>5.8754367699999997E-2</v>
      </c>
      <c r="E89" s="134">
        <v>5.3519924500000003E-2</v>
      </c>
      <c r="F89" s="134">
        <v>5.4889304200000003E-2</v>
      </c>
      <c r="G89" s="134">
        <v>5.52498825E-2</v>
      </c>
      <c r="H89" s="134">
        <v>5.40727077E-2</v>
      </c>
      <c r="I89" s="134">
        <v>5.2922796600000002E-2</v>
      </c>
      <c r="J89" s="134">
        <v>5.2989885799999997E-2</v>
      </c>
      <c r="K89" s="134">
        <v>5.0943893699999999E-2</v>
      </c>
      <c r="L89" s="134">
        <v>8.4653629600000002E-2</v>
      </c>
      <c r="M89" s="134">
        <v>0.1333575276</v>
      </c>
      <c r="N89" s="134">
        <v>0.21243284949999999</v>
      </c>
      <c r="O89" s="134">
        <v>0.31235919600000001</v>
      </c>
      <c r="P89" s="134">
        <v>0.41732514570000001</v>
      </c>
      <c r="Q89" s="134">
        <v>0.41873652280000001</v>
      </c>
      <c r="R89" s="134">
        <v>0.42013586149999999</v>
      </c>
      <c r="S89" s="134">
        <v>0.42300343130000001</v>
      </c>
      <c r="T89" s="134">
        <v>0.42608707400000001</v>
      </c>
      <c r="U89" s="134">
        <v>0.43948564530000001</v>
      </c>
      <c r="V89" s="134">
        <v>0.4571047144</v>
      </c>
      <c r="W89" s="134">
        <v>0.47731454940000001</v>
      </c>
      <c r="X89" s="134">
        <v>0.49938896490000001</v>
      </c>
      <c r="Y89" s="134">
        <v>0.52332500380000002</v>
      </c>
      <c r="Z89" s="134">
        <v>0.54891436969999996</v>
      </c>
      <c r="AA89" s="134">
        <v>0.70659380230000002</v>
      </c>
      <c r="AB89" s="134">
        <v>0.89531759399999999</v>
      </c>
      <c r="AC89" s="134">
        <v>1.0895475020000001</v>
      </c>
      <c r="AD89" s="134">
        <v>1.278989505</v>
      </c>
      <c r="AE89" s="134">
        <v>1.4614396059999999</v>
      </c>
      <c r="AF89" s="134">
        <v>1.617259456</v>
      </c>
      <c r="AG89" s="134">
        <v>1.762618402</v>
      </c>
      <c r="AH89" s="134">
        <v>1.9056149600000001</v>
      </c>
      <c r="AI89" s="134">
        <v>2.0494667629999999</v>
      </c>
      <c r="AJ89" s="134">
        <v>2.1950930400000002</v>
      </c>
      <c r="AK89" s="134">
        <v>2.3414774359999999</v>
      </c>
      <c r="AL89" s="134">
        <v>2.4872845130000001</v>
      </c>
      <c r="AM89" s="134">
        <v>2.6310290639999998</v>
      </c>
      <c r="AN89" s="134">
        <v>2.7711546380000001</v>
      </c>
      <c r="AO89" s="134">
        <v>2.9062665189999999</v>
      </c>
      <c r="AP89" s="134">
        <v>3.0355931439999999</v>
      </c>
      <c r="AQ89" s="134">
        <v>3.1592221899999999</v>
      </c>
      <c r="AR89" s="134">
        <v>3.2753667069999999</v>
      </c>
      <c r="AS89" s="134">
        <v>3.3827145779999999</v>
      </c>
      <c r="AT89" s="134">
        <v>3.4797141909999998</v>
      </c>
    </row>
    <row r="90" spans="1:98" x14ac:dyDescent="0.25">
      <c r="A90" s="2" t="s">
        <v>84</v>
      </c>
      <c r="B90" s="2">
        <v>2393165780</v>
      </c>
      <c r="C90" s="2">
        <v>2405118218</v>
      </c>
      <c r="D90" s="2">
        <v>2414498956</v>
      </c>
      <c r="E90" s="2">
        <v>2422996548</v>
      </c>
      <c r="F90" s="2">
        <v>2431263925</v>
      </c>
      <c r="G90" s="2">
        <v>2438773895</v>
      </c>
      <c r="H90" s="2">
        <v>2446030860</v>
      </c>
      <c r="I90" s="2">
        <v>2452410977</v>
      </c>
      <c r="J90" s="2">
        <v>2457866598</v>
      </c>
      <c r="K90" s="2">
        <v>2463062846</v>
      </c>
      <c r="L90" s="2">
        <v>2485162127</v>
      </c>
      <c r="M90" s="2">
        <v>2507073307</v>
      </c>
      <c r="N90" s="2">
        <v>2528796593</v>
      </c>
      <c r="O90" s="2">
        <v>2550332189</v>
      </c>
      <c r="P90" s="2">
        <v>2571680300</v>
      </c>
      <c r="Q90" s="2">
        <v>2592841129</v>
      </c>
      <c r="R90" s="2">
        <v>2613814878</v>
      </c>
      <c r="S90" s="2">
        <v>2634601749</v>
      </c>
      <c r="T90" s="2">
        <v>2655201943</v>
      </c>
      <c r="U90" s="2">
        <v>2675615661</v>
      </c>
      <c r="V90" s="2">
        <v>2695843102</v>
      </c>
      <c r="W90" s="2">
        <v>2715884465</v>
      </c>
      <c r="X90" s="2">
        <v>2735739948</v>
      </c>
      <c r="Y90" s="2">
        <v>2755409750</v>
      </c>
      <c r="Z90" s="2">
        <v>2774894066</v>
      </c>
      <c r="AA90" s="2">
        <v>2794193094</v>
      </c>
      <c r="AB90" s="2">
        <v>2813307029</v>
      </c>
      <c r="AC90" s="2">
        <v>2832236066</v>
      </c>
      <c r="AD90" s="2">
        <v>2850980400</v>
      </c>
      <c r="AE90" s="2">
        <v>2869540224</v>
      </c>
      <c r="AF90" s="2">
        <v>2887915733</v>
      </c>
      <c r="AG90" s="2">
        <v>2906107118</v>
      </c>
      <c r="AH90" s="2">
        <v>2924114573</v>
      </c>
      <c r="AI90" s="2">
        <v>2941938288</v>
      </c>
      <c r="AJ90" s="2">
        <v>2959578456</v>
      </c>
      <c r="AK90" s="2">
        <v>2977035266</v>
      </c>
      <c r="AL90" s="2">
        <v>2994308909</v>
      </c>
      <c r="AM90" s="2">
        <v>3011399574</v>
      </c>
      <c r="AN90" s="2">
        <v>3028307452</v>
      </c>
      <c r="AO90" s="2">
        <v>3045032729</v>
      </c>
      <c r="AP90" s="2">
        <v>3061575596</v>
      </c>
      <c r="AQ90" s="2">
        <v>3077936238</v>
      </c>
      <c r="AR90" s="2">
        <v>3094114845</v>
      </c>
      <c r="AS90" s="2">
        <v>3110111601</v>
      </c>
      <c r="AT90" s="2">
        <v>3125926695</v>
      </c>
    </row>
    <row r="91" spans="1:98" x14ac:dyDescent="0.25">
      <c r="A91" s="2" t="s">
        <v>85</v>
      </c>
      <c r="B91" s="2">
        <v>661127</v>
      </c>
      <c r="C91" s="2">
        <v>4615413.3499999996</v>
      </c>
      <c r="D91" s="2">
        <v>10679822.73</v>
      </c>
      <c r="E91" s="2">
        <v>17129436.93</v>
      </c>
      <c r="F91" s="2">
        <v>22323590.690000001</v>
      </c>
      <c r="G91" s="2">
        <v>26577290.719999999</v>
      </c>
      <c r="H91" s="2">
        <v>30870420.07</v>
      </c>
      <c r="I91" s="2">
        <v>35386256.810000002</v>
      </c>
      <c r="J91" s="2">
        <v>39341044.390000001</v>
      </c>
      <c r="K91" s="2">
        <v>41734029.609999999</v>
      </c>
      <c r="L91" s="2">
        <v>43618047.549999997</v>
      </c>
      <c r="M91" s="2">
        <v>45199616.710000001</v>
      </c>
      <c r="N91" s="2">
        <v>47131340.450000003</v>
      </c>
      <c r="O91" s="2">
        <v>49804716.710000001</v>
      </c>
      <c r="P91" s="2">
        <v>53382211.82</v>
      </c>
      <c r="Q91" s="2">
        <v>57946148.119999997</v>
      </c>
      <c r="R91" s="2">
        <v>63293773.549999997</v>
      </c>
      <c r="S91" s="2">
        <v>69481167.540000007</v>
      </c>
      <c r="T91" s="2">
        <v>76687333.390000001</v>
      </c>
      <c r="U91" s="2">
        <v>84931206.519999996</v>
      </c>
      <c r="V91" s="2">
        <v>94389370.670000002</v>
      </c>
      <c r="W91" s="2">
        <v>105524892.2</v>
      </c>
      <c r="X91" s="2">
        <v>117515696.7</v>
      </c>
      <c r="Y91" s="2">
        <v>129976260.90000001</v>
      </c>
      <c r="Z91" s="2">
        <v>142977917.90000001</v>
      </c>
      <c r="AA91" s="2">
        <v>156913388</v>
      </c>
      <c r="AB91" s="2">
        <v>170735516.80000001</v>
      </c>
      <c r="AC91" s="2">
        <v>183793468.09999999</v>
      </c>
      <c r="AD91" s="2">
        <v>195627076.80000001</v>
      </c>
      <c r="AE91" s="2">
        <v>206266405</v>
      </c>
      <c r="AF91" s="2">
        <v>217078041.90000001</v>
      </c>
      <c r="AG91" s="2">
        <v>228086548.5</v>
      </c>
      <c r="AH91" s="2">
        <v>239300084.30000001</v>
      </c>
      <c r="AI91" s="2">
        <v>250725244.90000001</v>
      </c>
      <c r="AJ91" s="2">
        <v>262366947.09999999</v>
      </c>
      <c r="AK91" s="2">
        <v>274342879.60000002</v>
      </c>
      <c r="AL91" s="2">
        <v>286654250.19999999</v>
      </c>
      <c r="AM91" s="2">
        <v>299295449.10000002</v>
      </c>
      <c r="AN91" s="2">
        <v>312260387.19999999</v>
      </c>
      <c r="AO91" s="2">
        <v>325542461.30000001</v>
      </c>
      <c r="AP91" s="2">
        <v>339134609.5</v>
      </c>
      <c r="AQ91" s="2">
        <v>353027958</v>
      </c>
      <c r="AR91" s="2">
        <v>367213422.89999998</v>
      </c>
      <c r="AS91" s="2">
        <v>381681869.89999998</v>
      </c>
      <c r="AT91" s="2">
        <v>396424106.39999998</v>
      </c>
    </row>
    <row r="92" spans="1:98" x14ac:dyDescent="0.25">
      <c r="A92" s="2" t="s">
        <v>86</v>
      </c>
      <c r="B92" s="2">
        <v>42391824</v>
      </c>
      <c r="C92" s="2">
        <v>55543179.350000001</v>
      </c>
      <c r="D92" s="2">
        <v>70873080.879999995</v>
      </c>
      <c r="E92" s="2">
        <v>86396293.980000004</v>
      </c>
      <c r="F92" s="2">
        <v>98867541.260000005</v>
      </c>
      <c r="G92" s="2">
        <v>109698628.5</v>
      </c>
      <c r="H92" s="2">
        <v>121132433.59999999</v>
      </c>
      <c r="I92" s="2">
        <v>133118884.8</v>
      </c>
      <c r="J92" s="2">
        <v>143878299.19999999</v>
      </c>
      <c r="K92" s="91">
        <v>151682767.09999999</v>
      </c>
      <c r="L92" s="2">
        <v>162429087.5</v>
      </c>
      <c r="M92" s="2">
        <v>173709381.30000001</v>
      </c>
      <c r="N92" s="2">
        <v>187962242.5</v>
      </c>
      <c r="O92" s="2">
        <v>207010647.40000001</v>
      </c>
      <c r="P92" s="2">
        <v>232089831.5</v>
      </c>
      <c r="Q92" s="2">
        <v>257895178.80000001</v>
      </c>
      <c r="R92" s="2">
        <v>283830533.80000001</v>
      </c>
      <c r="S92" s="2">
        <v>309707294.10000002</v>
      </c>
      <c r="T92" s="2">
        <v>335490087</v>
      </c>
      <c r="U92" s="2">
        <v>361000000.10000002</v>
      </c>
      <c r="V92" s="2">
        <v>386275659.39999998</v>
      </c>
      <c r="W92" s="2">
        <v>411698183.10000002</v>
      </c>
      <c r="X92" s="2">
        <v>436545512.19999999</v>
      </c>
      <c r="Y92" s="2">
        <v>460480848.69999999</v>
      </c>
      <c r="Z92" s="2">
        <v>483531788.10000002</v>
      </c>
      <c r="AA92" s="2">
        <v>505885975.30000001</v>
      </c>
      <c r="AB92" s="2">
        <v>526789988.89999998</v>
      </c>
      <c r="AC92" s="2">
        <v>545892485.5</v>
      </c>
      <c r="AD92" s="2">
        <v>563063114.60000002</v>
      </c>
      <c r="AE92" s="2">
        <v>577875723.89999998</v>
      </c>
      <c r="AF92" s="2">
        <v>590981742.70000005</v>
      </c>
      <c r="AG92" s="2">
        <v>602534532.79999995</v>
      </c>
      <c r="AH92" s="2">
        <v>612611055.79999995</v>
      </c>
      <c r="AI92" s="2">
        <v>621284595.20000005</v>
      </c>
      <c r="AJ92" s="2">
        <v>628623935.89999998</v>
      </c>
      <c r="AK92" s="2">
        <v>635212404</v>
      </c>
      <c r="AL92" s="2">
        <v>641109275.20000005</v>
      </c>
      <c r="AM92" s="2">
        <v>646345909.29999995</v>
      </c>
      <c r="AN92" s="2">
        <v>650952388.29999995</v>
      </c>
      <c r="AO92" s="2">
        <v>654956424.5</v>
      </c>
      <c r="AP92" s="2">
        <v>658383231.89999998</v>
      </c>
      <c r="AQ92" s="2">
        <v>661307698.10000002</v>
      </c>
      <c r="AR92" s="2">
        <v>663743761.89999998</v>
      </c>
      <c r="AS92" s="2">
        <v>665702650.29999995</v>
      </c>
      <c r="AT92" s="2">
        <v>667195303.70000005</v>
      </c>
    </row>
    <row r="93" spans="1:98" x14ac:dyDescent="0.25">
      <c r="A93" s="2" t="s">
        <v>87</v>
      </c>
      <c r="B93" s="2">
        <v>300942006</v>
      </c>
      <c r="C93" s="2">
        <v>325440608.60000002</v>
      </c>
      <c r="D93" s="2">
        <v>349479490.69999999</v>
      </c>
      <c r="E93" s="2">
        <v>373061175</v>
      </c>
      <c r="F93" s="2">
        <v>391372440.30000001</v>
      </c>
      <c r="G93" s="2">
        <v>408697864</v>
      </c>
      <c r="H93" s="2">
        <v>428598056.80000001</v>
      </c>
      <c r="I93" s="2">
        <v>450120393.19999999</v>
      </c>
      <c r="J93" s="2">
        <v>470040562.10000002</v>
      </c>
      <c r="K93" s="2">
        <v>486205420.60000002</v>
      </c>
      <c r="L93" s="2">
        <v>505515849.39999998</v>
      </c>
      <c r="M93" s="2">
        <v>519044438.80000001</v>
      </c>
      <c r="N93" s="2">
        <v>530302649</v>
      </c>
      <c r="O93" s="2">
        <v>541200554.89999998</v>
      </c>
      <c r="P93" s="2">
        <v>551759358.89999998</v>
      </c>
      <c r="Q93" s="2">
        <v>566437807.5</v>
      </c>
      <c r="R93" s="2">
        <v>583375702.60000002</v>
      </c>
      <c r="S93" s="2">
        <v>601592462.5</v>
      </c>
      <c r="T93" s="2">
        <v>620689788.89999998</v>
      </c>
      <c r="U93" s="2">
        <v>640214532.20000005</v>
      </c>
      <c r="V93" s="2">
        <v>659985957</v>
      </c>
      <c r="W93" s="2">
        <v>680203416.10000002</v>
      </c>
      <c r="X93" s="2">
        <v>700580788.39999998</v>
      </c>
      <c r="Y93" s="2">
        <v>720873283.89999998</v>
      </c>
      <c r="Z93" s="2">
        <v>740965453.89999998</v>
      </c>
      <c r="AA93" s="2">
        <v>760644397</v>
      </c>
      <c r="AB93" s="2">
        <v>779407569</v>
      </c>
      <c r="AC93" s="2">
        <v>797184746.60000002</v>
      </c>
      <c r="AD93" s="2">
        <v>814183776.29999995</v>
      </c>
      <c r="AE93" s="2">
        <v>830692980.89999998</v>
      </c>
      <c r="AF93" s="2">
        <v>844756409.5</v>
      </c>
      <c r="AG93" s="2">
        <v>856374297.5</v>
      </c>
      <c r="AH93" s="2">
        <v>865664031.20000005</v>
      </c>
      <c r="AI93" s="2">
        <v>872735388.20000005</v>
      </c>
      <c r="AJ93" s="2">
        <v>877689159.5</v>
      </c>
      <c r="AK93" s="2">
        <v>881623190.5</v>
      </c>
      <c r="AL93" s="2">
        <v>884647310.39999998</v>
      </c>
      <c r="AM93" s="2">
        <v>886839758.60000002</v>
      </c>
      <c r="AN93" s="2">
        <v>888282710.39999998</v>
      </c>
      <c r="AO93" s="2">
        <v>889053667.29999995</v>
      </c>
      <c r="AP93" s="2">
        <v>889222662.10000002</v>
      </c>
      <c r="AQ93" s="2">
        <v>889315399.60000002</v>
      </c>
      <c r="AR93" s="2">
        <v>889361376.89999998</v>
      </c>
      <c r="AS93" s="2">
        <v>889368603</v>
      </c>
      <c r="AT93" s="2">
        <v>889343969.39999998</v>
      </c>
    </row>
    <row r="94" spans="1:98" x14ac:dyDescent="0.25">
      <c r="A94" s="2" t="s">
        <v>88</v>
      </c>
      <c r="B94" s="2">
        <v>661409532</v>
      </c>
      <c r="C94" s="2">
        <v>657996429.20000005</v>
      </c>
      <c r="D94" s="2">
        <v>653330269.89999998</v>
      </c>
      <c r="E94" s="2">
        <v>648463459.70000005</v>
      </c>
      <c r="F94" s="2">
        <v>642980394.89999998</v>
      </c>
      <c r="G94" s="2">
        <v>638659060.10000002</v>
      </c>
      <c r="H94" s="2">
        <v>635633060.10000002</v>
      </c>
      <c r="I94" s="2">
        <v>633500694.39999998</v>
      </c>
      <c r="J94" s="2">
        <v>631675948.79999995</v>
      </c>
      <c r="K94" s="2">
        <v>630072615.20000005</v>
      </c>
      <c r="L94" s="2">
        <v>628789423.29999995</v>
      </c>
      <c r="M94" s="2">
        <v>628240663.29999995</v>
      </c>
      <c r="N94" s="2">
        <v>628103755.10000002</v>
      </c>
      <c r="O94" s="2">
        <v>628315946.79999995</v>
      </c>
      <c r="P94" s="2">
        <v>628882392.89999998</v>
      </c>
      <c r="Q94" s="2">
        <v>629747270.10000002</v>
      </c>
      <c r="R94" s="2">
        <v>630536724.79999995</v>
      </c>
      <c r="S94" s="2">
        <v>630987533.89999998</v>
      </c>
      <c r="T94" s="2">
        <v>630949621.79999995</v>
      </c>
      <c r="U94" s="2">
        <v>630343938.60000002</v>
      </c>
      <c r="V94" s="2">
        <v>629015859.20000005</v>
      </c>
      <c r="W94" s="2">
        <v>626671630</v>
      </c>
      <c r="X94" s="2">
        <v>623928117.39999998</v>
      </c>
      <c r="Y94" s="2">
        <v>621051547.70000005</v>
      </c>
      <c r="Z94" s="2">
        <v>617987537.70000005</v>
      </c>
      <c r="AA94" s="2">
        <v>614443327</v>
      </c>
      <c r="AB94" s="2">
        <v>610867899.60000002</v>
      </c>
      <c r="AC94" s="2">
        <v>607609582.10000002</v>
      </c>
      <c r="AD94" s="2">
        <v>604942588.70000005</v>
      </c>
      <c r="AE94" s="2">
        <v>603087148.20000005</v>
      </c>
      <c r="AF94" s="2">
        <v>602195266</v>
      </c>
      <c r="AG94" s="2">
        <v>602339703.20000005</v>
      </c>
      <c r="AH94" s="2">
        <v>603561356.5</v>
      </c>
      <c r="AI94" s="2">
        <v>605891961.29999995</v>
      </c>
      <c r="AJ94" s="2">
        <v>609357898.29999995</v>
      </c>
      <c r="AK94" s="2">
        <v>612314718.20000005</v>
      </c>
      <c r="AL94" s="2">
        <v>614693605.20000005</v>
      </c>
      <c r="AM94" s="2">
        <v>616537054.39999998</v>
      </c>
      <c r="AN94" s="2">
        <v>617891364.79999995</v>
      </c>
      <c r="AO94" s="2">
        <v>618800933.89999998</v>
      </c>
      <c r="AP94" s="2">
        <v>619306117</v>
      </c>
      <c r="AQ94" s="2">
        <v>619720403.79999995</v>
      </c>
      <c r="AR94" s="2">
        <v>620068346.60000002</v>
      </c>
      <c r="AS94" s="2">
        <v>620360954.10000002</v>
      </c>
      <c r="AT94" s="2">
        <v>620607738.10000002</v>
      </c>
    </row>
    <row r="95" spans="1:98" x14ac:dyDescent="0.25">
      <c r="A95" s="2" t="s">
        <v>89</v>
      </c>
      <c r="B95" s="2">
        <v>786713699</v>
      </c>
      <c r="C95" s="2">
        <v>775163039.20000005</v>
      </c>
      <c r="D95" s="2">
        <v>760784494</v>
      </c>
      <c r="E95" s="2">
        <v>745895134</v>
      </c>
      <c r="F95" s="2">
        <v>735487865.39999998</v>
      </c>
      <c r="G95" s="2">
        <v>726068227.10000002</v>
      </c>
      <c r="H95" s="2">
        <v>714701612.70000005</v>
      </c>
      <c r="I95" s="2">
        <v>701546939</v>
      </c>
      <c r="J95" s="2">
        <v>689365491.20000005</v>
      </c>
      <c r="K95" s="2">
        <v>680792867.39999998</v>
      </c>
      <c r="L95" s="2">
        <v>677415640.39999998</v>
      </c>
      <c r="M95" s="2">
        <v>676333749.39999998</v>
      </c>
      <c r="N95" s="2">
        <v>674539888.70000005</v>
      </c>
      <c r="O95" s="2">
        <v>670114736.60000002</v>
      </c>
      <c r="P95" s="2">
        <v>662375424.5</v>
      </c>
      <c r="Q95" s="2">
        <v>651663815.10000002</v>
      </c>
      <c r="R95" s="2">
        <v>639275224.39999998</v>
      </c>
      <c r="S95" s="2">
        <v>625788013.20000005</v>
      </c>
      <c r="T95" s="2">
        <v>611364432.29999995</v>
      </c>
      <c r="U95" s="2">
        <v>596318007.39999998</v>
      </c>
      <c r="V95" s="2">
        <v>580609216.60000002</v>
      </c>
      <c r="W95" s="2">
        <v>563660193.79999995</v>
      </c>
      <c r="X95" s="2">
        <v>546319384.20000005</v>
      </c>
      <c r="Y95" s="2">
        <v>529045437.60000002</v>
      </c>
      <c r="Z95" s="2">
        <v>511856995.80000001</v>
      </c>
      <c r="AA95" s="2">
        <v>494630074.89999998</v>
      </c>
      <c r="AB95" s="2">
        <v>478433903.69999999</v>
      </c>
      <c r="AC95" s="2">
        <v>463744930.89999998</v>
      </c>
      <c r="AD95" s="2">
        <v>450689952</v>
      </c>
      <c r="AE95" s="2">
        <v>439265373</v>
      </c>
      <c r="AF95" s="2">
        <v>429398029.19999999</v>
      </c>
      <c r="AG95" s="2">
        <v>420978977.39999998</v>
      </c>
      <c r="AH95" s="2">
        <v>413894957.39999998</v>
      </c>
      <c r="AI95" s="2">
        <v>408040303.30000001</v>
      </c>
      <c r="AJ95" s="2">
        <v>403317201.10000002</v>
      </c>
      <c r="AK95" s="2">
        <v>399649943.10000002</v>
      </c>
      <c r="AL95" s="2">
        <v>396987062.89999998</v>
      </c>
      <c r="AM95" s="2">
        <v>395252254.19999999</v>
      </c>
      <c r="AN95" s="2">
        <v>394365888.10000002</v>
      </c>
      <c r="AO95" s="2">
        <v>394253185</v>
      </c>
      <c r="AP95" s="2">
        <v>394846688.39999998</v>
      </c>
      <c r="AQ95" s="2">
        <v>395294192.30000001</v>
      </c>
      <c r="AR95" s="2">
        <v>395581586.10000002</v>
      </c>
      <c r="AS95" s="2">
        <v>395728048.5</v>
      </c>
      <c r="AT95" s="2">
        <v>395751186.69999999</v>
      </c>
    </row>
    <row r="96" spans="1:98" x14ac:dyDescent="0.25">
      <c r="A96" s="2" t="s">
        <v>90</v>
      </c>
      <c r="B96" s="2">
        <v>412154138</v>
      </c>
      <c r="C96" s="2">
        <v>406757639.10000002</v>
      </c>
      <c r="D96" s="2">
        <v>399402512.19999999</v>
      </c>
      <c r="E96" s="2">
        <v>391555539.80000001</v>
      </c>
      <c r="F96" s="2">
        <v>387170076.39999998</v>
      </c>
      <c r="G96" s="2">
        <v>382924865.19999999</v>
      </c>
      <c r="H96" s="2">
        <v>376443299.5</v>
      </c>
      <c r="I96" s="2">
        <v>368022748.19999999</v>
      </c>
      <c r="J96" s="2">
        <v>360164518.39999998</v>
      </c>
      <c r="K96" s="2">
        <v>355087885.10000002</v>
      </c>
      <c r="L96" s="2">
        <v>354091342.89999998</v>
      </c>
      <c r="M96" s="2">
        <v>354671849.19999999</v>
      </c>
      <c r="N96" s="2">
        <v>354462168.39999998</v>
      </c>
      <c r="O96" s="2">
        <v>351879553</v>
      </c>
      <c r="P96" s="2">
        <v>346321955.10000002</v>
      </c>
      <c r="Q96" s="2">
        <v>338083474.30000001</v>
      </c>
      <c r="R96" s="2">
        <v>328402690.10000002</v>
      </c>
      <c r="S96" s="2">
        <v>317866140.5</v>
      </c>
      <c r="T96" s="2">
        <v>306655131.30000001</v>
      </c>
      <c r="U96" s="2">
        <v>295056010.89999998</v>
      </c>
      <c r="V96" s="2">
        <v>283182733</v>
      </c>
      <c r="W96" s="2">
        <v>270878433.30000001</v>
      </c>
      <c r="X96" s="2">
        <v>258455185.30000001</v>
      </c>
      <c r="Y96" s="2">
        <v>246127250.80000001</v>
      </c>
      <c r="Z96" s="2">
        <v>233950633.69999999</v>
      </c>
      <c r="AA96" s="2">
        <v>221971342.5</v>
      </c>
      <c r="AB96" s="2">
        <v>210851352.5</v>
      </c>
      <c r="AC96" s="2">
        <v>200833694.19999999</v>
      </c>
      <c r="AD96" s="2">
        <v>191938788.80000001</v>
      </c>
      <c r="AE96" s="2">
        <v>184107824.5</v>
      </c>
      <c r="AF96" s="2">
        <v>177249892.69999999</v>
      </c>
      <c r="AG96" s="2">
        <v>171267701.40000001</v>
      </c>
      <c r="AH96" s="2">
        <v>166069507.90000001</v>
      </c>
      <c r="AI96" s="2">
        <v>161572302.59999999</v>
      </c>
      <c r="AJ96" s="2">
        <v>157701006.09999999</v>
      </c>
      <c r="AK96" s="2">
        <v>154399045.5</v>
      </c>
      <c r="AL96" s="2">
        <v>151632760.09999999</v>
      </c>
      <c r="AM96" s="2">
        <v>149349789.5</v>
      </c>
      <c r="AN96" s="2">
        <v>147493919.69999999</v>
      </c>
      <c r="AO96" s="2">
        <v>146011497.90000001</v>
      </c>
      <c r="AP96" s="2">
        <v>144853808.69999999</v>
      </c>
      <c r="AQ96" s="2">
        <v>143978100.30000001</v>
      </c>
      <c r="AR96" s="2">
        <v>143347932.59999999</v>
      </c>
      <c r="AS96" s="2">
        <v>142930080.69999999</v>
      </c>
      <c r="AT96" s="2">
        <v>142694687.90000001</v>
      </c>
    </row>
    <row r="97" spans="1:48" x14ac:dyDescent="0.25">
      <c r="A97" s="2" t="s">
        <v>91</v>
      </c>
      <c r="B97" s="2">
        <v>188893454</v>
      </c>
      <c r="C97" s="2">
        <v>179601909</v>
      </c>
      <c r="D97" s="2">
        <v>169949285.80000001</v>
      </c>
      <c r="E97" s="2">
        <v>160495509</v>
      </c>
      <c r="F97" s="2">
        <v>153062015.69999999</v>
      </c>
      <c r="G97" s="2">
        <v>146147958.90000001</v>
      </c>
      <c r="H97" s="2">
        <v>138651977.59999999</v>
      </c>
      <c r="I97" s="2">
        <v>130715060.8</v>
      </c>
      <c r="J97" s="2">
        <v>123400734.40000001</v>
      </c>
      <c r="K97" s="2">
        <v>117487261</v>
      </c>
      <c r="L97" s="2">
        <v>113302735.8</v>
      </c>
      <c r="M97" s="2">
        <v>109873608.40000001</v>
      </c>
      <c r="N97" s="2">
        <v>106294549</v>
      </c>
      <c r="O97" s="2">
        <v>102006034.09999999</v>
      </c>
      <c r="P97" s="2">
        <v>96869125.379999995</v>
      </c>
      <c r="Q97" s="2">
        <v>91067434.810000002</v>
      </c>
      <c r="R97" s="2">
        <v>85100228.420000002</v>
      </c>
      <c r="S97" s="2">
        <v>79179137.109999999</v>
      </c>
      <c r="T97" s="2">
        <v>73365548.409999996</v>
      </c>
      <c r="U97" s="2">
        <v>67751965.150000006</v>
      </c>
      <c r="V97" s="2">
        <v>62384306.030000001</v>
      </c>
      <c r="W97" s="2">
        <v>57247716.450000003</v>
      </c>
      <c r="X97" s="2">
        <v>52395264.259999998</v>
      </c>
      <c r="Y97" s="2">
        <v>47855120.420000002</v>
      </c>
      <c r="Z97" s="2">
        <v>43623739.380000003</v>
      </c>
      <c r="AA97" s="2">
        <v>39704589.600000001</v>
      </c>
      <c r="AB97" s="2">
        <v>36220798.649999999</v>
      </c>
      <c r="AC97" s="2">
        <v>33177158.870000001</v>
      </c>
      <c r="AD97" s="2">
        <v>30535102.93</v>
      </c>
      <c r="AE97" s="2">
        <v>28244768.890000001</v>
      </c>
      <c r="AF97" s="2">
        <v>26256351.02</v>
      </c>
      <c r="AG97" s="2">
        <v>24525357.510000002</v>
      </c>
      <c r="AH97" s="2">
        <v>23013579.699999999</v>
      </c>
      <c r="AI97" s="2">
        <v>21688492.699999999</v>
      </c>
      <c r="AJ97" s="2">
        <v>20522307.640000001</v>
      </c>
      <c r="AK97" s="2">
        <v>19493084.789999999</v>
      </c>
      <c r="AL97" s="2">
        <v>18584644.719999999</v>
      </c>
      <c r="AM97" s="2">
        <v>17779359.27</v>
      </c>
      <c r="AN97" s="2">
        <v>17060793.25</v>
      </c>
      <c r="AO97" s="2">
        <v>16414559.390000001</v>
      </c>
      <c r="AP97" s="2">
        <v>15828478.17</v>
      </c>
      <c r="AQ97" s="2">
        <v>15292486.42</v>
      </c>
      <c r="AR97" s="2">
        <v>14798417.779999999</v>
      </c>
      <c r="AS97" s="2">
        <v>14339394.85</v>
      </c>
      <c r="AT97" s="2">
        <v>13909702.560000001</v>
      </c>
    </row>
    <row r="98" spans="1:48" x14ac:dyDescent="0.25">
      <c r="A98" s="2" t="s">
        <v>166</v>
      </c>
      <c r="B98" s="2">
        <v>117.92603870000001</v>
      </c>
      <c r="C98" s="2">
        <v>58.646672180000003</v>
      </c>
      <c r="D98" s="2">
        <v>58.676521450000003</v>
      </c>
      <c r="E98" s="2">
        <v>59.438730710000002</v>
      </c>
      <c r="F98" s="2">
        <v>58.108162540000002</v>
      </c>
      <c r="G98" s="2">
        <v>57.837911050000002</v>
      </c>
      <c r="H98" s="2">
        <v>57.789940819999998</v>
      </c>
      <c r="I98" s="2">
        <v>57.438597790000003</v>
      </c>
      <c r="J98" s="2">
        <v>61.102515339999997</v>
      </c>
      <c r="K98" s="2">
        <v>64.640835100000004</v>
      </c>
      <c r="L98" s="2">
        <v>69.743612299999995</v>
      </c>
      <c r="M98" s="2">
        <v>74.423879959999894</v>
      </c>
      <c r="N98" s="2">
        <v>81.261398929999999</v>
      </c>
      <c r="O98" s="2">
        <v>89.59749042</v>
      </c>
      <c r="P98" s="2">
        <v>98.739856739999894</v>
      </c>
      <c r="Q98" s="2">
        <v>102.4397352</v>
      </c>
      <c r="R98" s="2">
        <v>108.439217</v>
      </c>
      <c r="S98" s="2">
        <v>118.4896241</v>
      </c>
      <c r="T98" s="2">
        <v>127.7901458</v>
      </c>
      <c r="U98" s="2">
        <v>136.50991160000001</v>
      </c>
      <c r="V98" s="2">
        <v>143.60112899999999</v>
      </c>
      <c r="W98" s="2">
        <v>151.45251630000001</v>
      </c>
      <c r="X98" s="2">
        <v>160.30094349999999</v>
      </c>
      <c r="Y98" s="2">
        <v>170.25796539999999</v>
      </c>
      <c r="Z98" s="2">
        <v>181.49062409999999</v>
      </c>
      <c r="AA98" s="2">
        <v>192.3393165</v>
      </c>
      <c r="AB98" s="2">
        <v>203.7501086</v>
      </c>
      <c r="AC98" s="2">
        <v>215.5640464</v>
      </c>
      <c r="AD98" s="2">
        <v>227.80441300000001</v>
      </c>
      <c r="AE98" s="2">
        <v>240.46338650000001</v>
      </c>
      <c r="AF98" s="2">
        <v>253.4909135</v>
      </c>
      <c r="AG98" s="2">
        <v>266.83481879999999</v>
      </c>
      <c r="AH98" s="2">
        <v>280.4083827</v>
      </c>
      <c r="AI98" s="2">
        <v>294.10141049999999</v>
      </c>
      <c r="AJ98" s="2">
        <v>307.77705250000002</v>
      </c>
      <c r="AK98" s="2">
        <v>318.34366210000002</v>
      </c>
      <c r="AL98" s="2">
        <v>328.43523169999997</v>
      </c>
      <c r="AM98" s="2">
        <v>337.91651860000002</v>
      </c>
      <c r="AN98" s="2">
        <v>346.6563246</v>
      </c>
      <c r="AO98" s="2">
        <v>354.52769039999998</v>
      </c>
      <c r="AP98" s="2">
        <v>361.30704170000001</v>
      </c>
      <c r="AQ98" s="2">
        <v>366.86287499999997</v>
      </c>
      <c r="AR98" s="2">
        <v>371.10977279999997</v>
      </c>
      <c r="AS98" s="2">
        <v>373.94276530000002</v>
      </c>
      <c r="AT98" s="2">
        <v>375.2781999</v>
      </c>
    </row>
    <row r="99" spans="1:48" x14ac:dyDescent="0.25">
      <c r="A99" s="2" t="s">
        <v>167</v>
      </c>
      <c r="B99" s="2">
        <v>117.92603870000001</v>
      </c>
      <c r="C99" s="2">
        <v>58.646672180000003</v>
      </c>
      <c r="D99" s="2">
        <v>58.676521450000003</v>
      </c>
      <c r="E99" s="2">
        <v>59.438730710000002</v>
      </c>
      <c r="F99" s="2">
        <v>58.108162540000002</v>
      </c>
      <c r="G99" s="2">
        <v>57.837911050000002</v>
      </c>
      <c r="H99" s="2">
        <v>57.789940819999998</v>
      </c>
      <c r="I99" s="2">
        <v>57.438597790000003</v>
      </c>
      <c r="J99" s="2">
        <v>61.102515339999997</v>
      </c>
      <c r="K99" s="2">
        <v>64.640835100000004</v>
      </c>
      <c r="L99" s="2">
        <v>69.743612299999995</v>
      </c>
      <c r="M99" s="2">
        <v>74.423879959999894</v>
      </c>
      <c r="N99" s="2">
        <v>78.672428019999998</v>
      </c>
      <c r="O99" s="2">
        <v>82.284449390000006</v>
      </c>
      <c r="P99" s="2">
        <v>85.124079429999995</v>
      </c>
      <c r="Q99" s="2">
        <v>84.969468180000007</v>
      </c>
      <c r="R99" s="2">
        <v>84.565847869999999</v>
      </c>
      <c r="S99" s="2">
        <v>84.068453610000006</v>
      </c>
      <c r="T99" s="2">
        <v>83.613754810000003</v>
      </c>
      <c r="U99" s="2">
        <v>83.264994299999998</v>
      </c>
      <c r="V99" s="2">
        <v>83.121112550000007</v>
      </c>
      <c r="W99" s="2">
        <v>83.126008060000004</v>
      </c>
      <c r="X99" s="2">
        <v>83.262707489999997</v>
      </c>
      <c r="Y99" s="2">
        <v>83.509371590000001</v>
      </c>
      <c r="Z99" s="2">
        <v>83.835616110000004</v>
      </c>
      <c r="AA99" s="2">
        <v>82.257096919999995</v>
      </c>
      <c r="AB99" s="2">
        <v>80.765257090000006</v>
      </c>
      <c r="AC99" s="2">
        <v>79.349385889999894</v>
      </c>
      <c r="AD99" s="2">
        <v>77.966422449999996</v>
      </c>
      <c r="AE99" s="2">
        <v>76.611014890000007</v>
      </c>
      <c r="AF99" s="2">
        <v>75.266741569999894</v>
      </c>
      <c r="AG99" s="2">
        <v>73.933218089999997</v>
      </c>
      <c r="AH99" s="2">
        <v>72.607348290000004</v>
      </c>
      <c r="AI99" s="2">
        <v>71.289706390000006</v>
      </c>
      <c r="AJ99" s="2">
        <v>69.983472000000006</v>
      </c>
      <c r="AK99" s="2">
        <v>68.689977029999994</v>
      </c>
      <c r="AL99" s="2">
        <v>67.41661904</v>
      </c>
      <c r="AM99" s="2">
        <v>66.165386530000006</v>
      </c>
      <c r="AN99" s="2">
        <v>64.938764699999894</v>
      </c>
      <c r="AO99" s="2">
        <v>63.738501429999999</v>
      </c>
      <c r="AP99" s="2">
        <v>62.563189999999999</v>
      </c>
      <c r="AQ99" s="2">
        <v>61.412365860000001</v>
      </c>
      <c r="AR99" s="2">
        <v>60.284547709999998</v>
      </c>
      <c r="AS99" s="2">
        <v>59.177360350000001</v>
      </c>
      <c r="AT99" s="2">
        <v>58.089208239999998</v>
      </c>
    </row>
    <row r="100" spans="1:48" x14ac:dyDescent="0.25">
      <c r="A100" s="2" t="s">
        <v>162</v>
      </c>
      <c r="B100" s="2">
        <v>0.99999999799999995</v>
      </c>
      <c r="C100" s="2">
        <v>1.0229744549999999</v>
      </c>
      <c r="D100" s="2">
        <v>1.043301104</v>
      </c>
      <c r="E100" s="2">
        <v>1.0605658090000001</v>
      </c>
      <c r="F100" s="2">
        <v>1.0729569750000001</v>
      </c>
      <c r="G100" s="2">
        <v>1.0826604360000001</v>
      </c>
      <c r="H100" s="2">
        <v>1.090746199</v>
      </c>
      <c r="I100" s="2">
        <v>1.1019524469999999</v>
      </c>
      <c r="J100" s="2">
        <v>1.114409075</v>
      </c>
      <c r="K100" s="2">
        <v>1.127714898</v>
      </c>
      <c r="L100" s="2">
        <v>1.14516661</v>
      </c>
      <c r="M100" s="2">
        <v>1.1610188829999999</v>
      </c>
      <c r="N100" s="2">
        <v>1.1822233639999999</v>
      </c>
      <c r="O100" s="2">
        <v>1.210485488</v>
      </c>
      <c r="P100" s="2">
        <v>1.2480909259999999</v>
      </c>
      <c r="Q100" s="2">
        <v>1.2932682769999999</v>
      </c>
      <c r="R100" s="2">
        <v>1.343855692</v>
      </c>
      <c r="S100" s="2">
        <v>1.398368042</v>
      </c>
      <c r="T100" s="2">
        <v>1.454479181</v>
      </c>
      <c r="U100" s="2">
        <v>1.5107647749999999</v>
      </c>
      <c r="V100" s="2">
        <v>1.566152765</v>
      </c>
      <c r="W100" s="2">
        <v>1.6201209860000001</v>
      </c>
      <c r="X100" s="2">
        <v>1.6721936879999999</v>
      </c>
      <c r="Y100" s="2">
        <v>1.722149366</v>
      </c>
      <c r="Z100" s="2">
        <v>1.7702710770000001</v>
      </c>
      <c r="AA100" s="2">
        <v>1.8165196509999999</v>
      </c>
      <c r="AB100" s="2">
        <v>1.8618445770000001</v>
      </c>
      <c r="AC100" s="2">
        <v>1.906775903</v>
      </c>
      <c r="AD100" s="2">
        <v>1.9518008090000001</v>
      </c>
      <c r="AE100" s="2">
        <v>1.9971980540000001</v>
      </c>
      <c r="AF100" s="2">
        <v>2.04337481</v>
      </c>
      <c r="AG100" s="2">
        <v>2.0904195959999998</v>
      </c>
      <c r="AH100" s="2">
        <v>2.1384763160000002</v>
      </c>
      <c r="AI100" s="2">
        <v>2.18764045</v>
      </c>
      <c r="AJ100" s="2">
        <v>2.237988385</v>
      </c>
      <c r="AK100" s="2">
        <v>2.289316275</v>
      </c>
      <c r="AL100" s="2">
        <v>2.341589752</v>
      </c>
      <c r="AM100" s="2">
        <v>2.3946722629999999</v>
      </c>
      <c r="AN100" s="2">
        <v>2.4483830439999998</v>
      </c>
      <c r="AO100" s="2">
        <v>2.502523133</v>
      </c>
      <c r="AP100" s="2">
        <v>2.5569895109999998</v>
      </c>
      <c r="AQ100" s="2">
        <v>2.6118547319999998</v>
      </c>
      <c r="AR100" s="2">
        <v>2.6670854159999999</v>
      </c>
      <c r="AS100" s="2">
        <v>2.7227852220000002</v>
      </c>
      <c r="AT100" s="2">
        <v>2.7791205479999999</v>
      </c>
    </row>
    <row r="101" spans="1:48" x14ac:dyDescent="0.25">
      <c r="A101" s="2" t="s">
        <v>163</v>
      </c>
      <c r="B101" s="2">
        <v>0.99999999799999995</v>
      </c>
      <c r="C101" s="2">
        <v>1.0229744549999999</v>
      </c>
      <c r="D101" s="2">
        <v>1.043301104</v>
      </c>
      <c r="E101" s="2">
        <v>1.0605658090000001</v>
      </c>
      <c r="F101" s="2">
        <v>1.0729569750000001</v>
      </c>
      <c r="G101" s="2">
        <v>1.0826604360000001</v>
      </c>
      <c r="H101" s="2">
        <v>1.090746199</v>
      </c>
      <c r="I101" s="2">
        <v>1.1019524469999999</v>
      </c>
      <c r="J101" s="2">
        <v>1.114409075</v>
      </c>
      <c r="K101" s="2">
        <v>1.127714898</v>
      </c>
      <c r="L101" s="2">
        <v>1.14516661</v>
      </c>
      <c r="M101" s="2">
        <v>1.1610188829999999</v>
      </c>
      <c r="N101" s="2">
        <v>1.1813780629999999</v>
      </c>
      <c r="O101" s="2">
        <v>1.2074808260000001</v>
      </c>
      <c r="P101" s="2">
        <v>1.2413690719999999</v>
      </c>
      <c r="Q101" s="2">
        <v>1.2817545560000001</v>
      </c>
      <c r="R101" s="2">
        <v>1.325535385</v>
      </c>
      <c r="S101" s="2">
        <v>1.370967227</v>
      </c>
      <c r="T101" s="2">
        <v>1.416361811</v>
      </c>
      <c r="U101" s="2">
        <v>1.4603367840000001</v>
      </c>
      <c r="V101" s="2">
        <v>1.5020292609999999</v>
      </c>
      <c r="W101" s="2">
        <v>1.5409852479999999</v>
      </c>
      <c r="X101" s="2">
        <v>1.5770715369999999</v>
      </c>
      <c r="Y101" s="2">
        <v>1.6105036829999999</v>
      </c>
      <c r="Z101" s="2">
        <v>1.6417626590000001</v>
      </c>
      <c r="AA101" s="2">
        <v>1.671337152</v>
      </c>
      <c r="AB101" s="2">
        <v>1.6997258749999999</v>
      </c>
      <c r="AC101" s="2">
        <v>1.7274788409999999</v>
      </c>
      <c r="AD101" s="2">
        <v>1.7555221350000001</v>
      </c>
      <c r="AE101" s="2">
        <v>1.784055621</v>
      </c>
      <c r="AF101" s="2">
        <v>1.813530852</v>
      </c>
      <c r="AG101" s="2">
        <v>1.844115655</v>
      </c>
      <c r="AH101" s="2">
        <v>1.875977021</v>
      </c>
      <c r="AI101" s="2">
        <v>1.9091872459999999</v>
      </c>
      <c r="AJ101" s="2">
        <v>1.9437404970000001</v>
      </c>
      <c r="AK101" s="2">
        <v>1.9796493159999999</v>
      </c>
      <c r="AL101" s="2">
        <v>2.0167844719999999</v>
      </c>
      <c r="AM101" s="2">
        <v>2.0551050050000002</v>
      </c>
      <c r="AN101" s="2">
        <v>2.0945443890000002</v>
      </c>
      <c r="AO101" s="2">
        <v>2.135044562</v>
      </c>
      <c r="AP101" s="2">
        <v>2.1766312019999998</v>
      </c>
      <c r="AQ101" s="2">
        <v>2.2193128039999999</v>
      </c>
      <c r="AR101" s="2">
        <v>2.2631317929999999</v>
      </c>
      <c r="AS101" s="2">
        <v>2.3081676839999998</v>
      </c>
      <c r="AT101" s="2">
        <v>2.3544876220000002</v>
      </c>
    </row>
    <row r="102" spans="1:48" x14ac:dyDescent="0.25">
      <c r="A102" s="2" t="s">
        <v>168</v>
      </c>
      <c r="B102" s="2">
        <v>0</v>
      </c>
      <c r="C102" s="134">
        <v>0</v>
      </c>
      <c r="D102" s="134">
        <v>0</v>
      </c>
      <c r="E102" s="134">
        <v>0</v>
      </c>
      <c r="F102" s="134">
        <v>0</v>
      </c>
      <c r="G102" s="134">
        <v>0</v>
      </c>
      <c r="H102" s="134">
        <v>0</v>
      </c>
      <c r="I102" s="134">
        <v>0</v>
      </c>
      <c r="J102" s="134">
        <v>0</v>
      </c>
      <c r="K102" s="134">
        <v>0</v>
      </c>
      <c r="L102" s="134">
        <v>0</v>
      </c>
      <c r="M102" s="134">
        <v>0</v>
      </c>
      <c r="N102" s="134">
        <v>0.113387516772212</v>
      </c>
      <c r="O102" s="134">
        <v>0.37870731971008098</v>
      </c>
      <c r="P102" s="2">
        <v>0.63834660009514099</v>
      </c>
      <c r="Q102" s="2">
        <v>0.89885320266642699</v>
      </c>
      <c r="R102" s="2">
        <v>1.1274049144446301</v>
      </c>
      <c r="S102" s="2">
        <v>1.33836619901526</v>
      </c>
      <c r="T102" s="2">
        <v>1.51695798184117</v>
      </c>
      <c r="U102" s="2">
        <v>1.66584355197352</v>
      </c>
      <c r="V102" s="2">
        <v>1.6277576379213301</v>
      </c>
      <c r="W102" s="2">
        <v>1.8226759424999099</v>
      </c>
      <c r="X102" s="2">
        <v>1.91461903660419</v>
      </c>
      <c r="Y102" s="2">
        <v>1.99531725657795</v>
      </c>
      <c r="Z102" s="2">
        <v>2.2513316360664501</v>
      </c>
      <c r="AA102" s="2">
        <v>2.3470629718416798</v>
      </c>
      <c r="AB102" s="2">
        <v>2.4867754861408198</v>
      </c>
      <c r="AC102" s="2">
        <v>2.6137791185919301</v>
      </c>
      <c r="AD102" s="2">
        <v>2.73000448387852</v>
      </c>
      <c r="AE102" s="2">
        <v>2.8441286699338399</v>
      </c>
      <c r="AF102" s="134">
        <v>2.9680016984548101</v>
      </c>
      <c r="AG102" s="134">
        <v>3.0960979710735299</v>
      </c>
      <c r="AH102" s="2">
        <v>3.2234902376543801</v>
      </c>
      <c r="AI102" s="2">
        <v>3.3474570059051301</v>
      </c>
      <c r="AJ102" s="2">
        <v>3.4780781647656598</v>
      </c>
      <c r="AK102" s="134">
        <v>3.54431103544943</v>
      </c>
      <c r="AL102" s="2">
        <v>3.5814201862569299</v>
      </c>
      <c r="AM102" s="2">
        <v>3.5865765750961098</v>
      </c>
      <c r="AN102" s="2">
        <v>3.5651037908607601</v>
      </c>
      <c r="AO102" s="2">
        <v>3.5212568649418601</v>
      </c>
      <c r="AP102" s="2">
        <v>3.4611376781271899</v>
      </c>
      <c r="AQ102" s="2">
        <v>3.4361392792078198</v>
      </c>
      <c r="AR102" s="2">
        <v>3.4104171800500098</v>
      </c>
      <c r="AS102" s="2">
        <v>3.38384678937713</v>
      </c>
      <c r="AT102" s="2">
        <v>3.3588888336998299</v>
      </c>
    </row>
    <row r="103" spans="1:48" x14ac:dyDescent="0.25">
      <c r="A103" s="2" t="s">
        <v>169</v>
      </c>
      <c r="B103" s="134">
        <v>0</v>
      </c>
      <c r="C103" s="134">
        <v>0</v>
      </c>
      <c r="D103" s="134">
        <v>0</v>
      </c>
      <c r="E103" s="134">
        <v>0</v>
      </c>
      <c r="F103" s="134">
        <v>0</v>
      </c>
      <c r="G103" s="134">
        <v>0</v>
      </c>
      <c r="H103" s="134">
        <v>0</v>
      </c>
      <c r="I103" s="134">
        <v>0</v>
      </c>
      <c r="J103" s="134">
        <v>0</v>
      </c>
      <c r="K103" s="134">
        <v>0</v>
      </c>
      <c r="L103" s="134">
        <v>0</v>
      </c>
      <c r="M103" s="134">
        <v>0</v>
      </c>
      <c r="N103" s="134">
        <v>2.1890749701758399E-2</v>
      </c>
      <c r="O103" s="134">
        <v>0.118698070474554</v>
      </c>
      <c r="P103" s="2">
        <v>0.27838777398394499</v>
      </c>
      <c r="Q103" s="2">
        <v>0.51590666300431698</v>
      </c>
      <c r="R103" s="2">
        <v>0.79370419760293998</v>
      </c>
      <c r="S103" s="2">
        <v>1.0976007950418201</v>
      </c>
      <c r="T103" s="2">
        <v>1.4320482709823299</v>
      </c>
      <c r="U103" s="2">
        <v>1.77505311623615</v>
      </c>
      <c r="V103" s="2">
        <v>2.0971392454850601</v>
      </c>
      <c r="W103" s="2">
        <v>2.4041138470565402</v>
      </c>
      <c r="X103" s="2">
        <v>2.7205398787063699</v>
      </c>
      <c r="Y103" s="2">
        <v>3.0515420936554101</v>
      </c>
      <c r="Z103" s="2">
        <v>3.44938793247595</v>
      </c>
      <c r="AA103" s="2">
        <v>3.7905621157125098</v>
      </c>
      <c r="AB103" s="2">
        <v>4.1318167232180496</v>
      </c>
      <c r="AC103" s="2">
        <v>4.4582004404448696</v>
      </c>
      <c r="AD103" s="2">
        <v>4.7578490016287596</v>
      </c>
      <c r="AE103" s="2">
        <v>5.0376800319464197</v>
      </c>
      <c r="AF103" s="2">
        <v>5.3271970232497896</v>
      </c>
      <c r="AG103" s="2">
        <v>5.5985767889901403</v>
      </c>
      <c r="AH103" s="2">
        <v>5.8500920944329904</v>
      </c>
      <c r="AI103" s="2">
        <v>6.0763053823211104</v>
      </c>
      <c r="AJ103" s="2">
        <v>6.3064534607207401</v>
      </c>
      <c r="AK103" s="2">
        <v>6.3392767336226399</v>
      </c>
      <c r="AL103" s="2">
        <v>6.2971446848437198</v>
      </c>
      <c r="AM103" s="2">
        <v>6.1810076270019696</v>
      </c>
      <c r="AN103" s="2">
        <v>6.0032510890393596</v>
      </c>
      <c r="AO103" s="2">
        <v>5.7748266360297702</v>
      </c>
      <c r="AP103" s="2">
        <v>5.50553255094301</v>
      </c>
      <c r="AQ103" s="2">
        <v>5.3444771233035002</v>
      </c>
      <c r="AR103" s="2">
        <v>5.1723097968854299</v>
      </c>
      <c r="AS103" s="2">
        <v>4.99397104422005</v>
      </c>
      <c r="AT103" s="2">
        <v>4.81001732096047</v>
      </c>
    </row>
    <row r="104" spans="1:48" x14ac:dyDescent="0.25">
      <c r="A104" s="2" t="s">
        <v>170</v>
      </c>
      <c r="B104" s="2">
        <v>0</v>
      </c>
      <c r="C104" s="134">
        <v>0</v>
      </c>
      <c r="D104" s="134">
        <v>0</v>
      </c>
      <c r="E104" s="134">
        <v>0</v>
      </c>
      <c r="F104" s="134">
        <v>0</v>
      </c>
      <c r="G104" s="134">
        <v>0</v>
      </c>
      <c r="H104" s="134">
        <v>0</v>
      </c>
      <c r="I104" s="134">
        <v>0</v>
      </c>
      <c r="J104" s="134">
        <v>0</v>
      </c>
      <c r="K104" s="134">
        <v>0</v>
      </c>
      <c r="L104" s="134">
        <v>0</v>
      </c>
      <c r="M104" s="134">
        <v>0</v>
      </c>
      <c r="N104" s="134">
        <v>0.67164762852476301</v>
      </c>
      <c r="O104" s="134">
        <v>1.79656348649524</v>
      </c>
      <c r="P104" s="2">
        <v>2.6804424613589002</v>
      </c>
      <c r="Q104" s="2">
        <v>3.8459505795120199</v>
      </c>
      <c r="R104" s="2">
        <v>4.8214420967170204</v>
      </c>
      <c r="S104" s="2">
        <v>5.7193753278945199</v>
      </c>
      <c r="T104" s="2">
        <v>6.4036036206860096</v>
      </c>
      <c r="U104" s="2">
        <v>6.99853971574304</v>
      </c>
      <c r="V104" s="2">
        <v>6.0069064020603102</v>
      </c>
      <c r="W104" s="2">
        <v>7.5342962492049104</v>
      </c>
      <c r="X104" s="2">
        <v>8.1372835515219002</v>
      </c>
      <c r="Y104" s="2">
        <v>8.6579021559851999</v>
      </c>
      <c r="Z104" s="2">
        <v>10.8400545929942</v>
      </c>
      <c r="AA104" s="2">
        <v>10.908842612535199</v>
      </c>
      <c r="AB104" s="2">
        <v>11.4801961152874</v>
      </c>
      <c r="AC104" s="2">
        <v>12.0308173581908</v>
      </c>
      <c r="AD104" s="2">
        <v>12.624785514048201</v>
      </c>
      <c r="AE104" s="2">
        <v>13.2742676024512</v>
      </c>
      <c r="AF104" s="2">
        <v>13.894369896565401</v>
      </c>
      <c r="AG104" s="2">
        <v>14.609331958555799</v>
      </c>
      <c r="AH104" s="2">
        <v>15.3410481000173</v>
      </c>
      <c r="AI104" s="2">
        <v>16.0762877588656</v>
      </c>
      <c r="AJ104" s="2">
        <v>16.825235476142598</v>
      </c>
      <c r="AK104" s="2">
        <v>17.492103637313299</v>
      </c>
      <c r="AL104" s="2">
        <v>18.149666019294699</v>
      </c>
      <c r="AM104" s="2">
        <v>18.764212337116501</v>
      </c>
      <c r="AN104" s="2">
        <v>19.3400442577578</v>
      </c>
      <c r="AO104" s="2">
        <v>19.877263272358</v>
      </c>
      <c r="AP104" s="2">
        <v>20.397483875254899</v>
      </c>
      <c r="AQ104" s="2">
        <v>20.909085763798799</v>
      </c>
      <c r="AR104" s="2">
        <v>21.396768307990101</v>
      </c>
      <c r="AS104" s="2">
        <v>21.835362059425002</v>
      </c>
      <c r="AT104" s="2">
        <v>22.261171186032499</v>
      </c>
      <c r="AV104" s="134"/>
    </row>
    <row r="105" spans="1:48" x14ac:dyDescent="0.25">
      <c r="A105" s="2" t="s">
        <v>171</v>
      </c>
      <c r="B105" s="134">
        <v>0</v>
      </c>
      <c r="C105" s="134">
        <v>0</v>
      </c>
      <c r="D105" s="134">
        <v>0</v>
      </c>
      <c r="E105" s="134">
        <v>0</v>
      </c>
      <c r="F105" s="134">
        <v>0</v>
      </c>
      <c r="G105" s="134">
        <v>0</v>
      </c>
      <c r="H105" s="134">
        <v>0</v>
      </c>
      <c r="I105" s="134">
        <v>0</v>
      </c>
      <c r="J105" s="134">
        <v>0</v>
      </c>
      <c r="K105" s="134">
        <v>0</v>
      </c>
      <c r="L105" s="134">
        <v>0</v>
      </c>
      <c r="M105" s="134">
        <v>0</v>
      </c>
      <c r="N105" s="134">
        <v>-8.4891012804844102E-4</v>
      </c>
      <c r="O105" s="134">
        <v>4.76360825669042E-2</v>
      </c>
      <c r="P105" s="134">
        <v>0.10405666746082699</v>
      </c>
      <c r="Q105" s="134">
        <v>5.8250213630683903E-2</v>
      </c>
      <c r="R105" s="2">
        <v>-2.7334812091384102E-2</v>
      </c>
      <c r="S105" s="2">
        <v>-0.15422692105417901</v>
      </c>
      <c r="T105" s="2">
        <v>-0.31646914017745498</v>
      </c>
      <c r="U105" s="2">
        <v>-0.51029813976153304</v>
      </c>
      <c r="V105" s="2">
        <v>-0.716710465337422</v>
      </c>
      <c r="W105" s="2">
        <v>-0.95301163721559501</v>
      </c>
      <c r="X105" s="2">
        <v>-1.2128457298612101</v>
      </c>
      <c r="Y105" s="2">
        <v>-1.4876140021761799</v>
      </c>
      <c r="Z105" s="2">
        <v>-1.7761767424027599</v>
      </c>
      <c r="AA105" s="2">
        <v>-2.0471445797542001</v>
      </c>
      <c r="AB105" s="2">
        <v>-2.3236229744465402</v>
      </c>
      <c r="AC105" s="2">
        <v>-2.6011514176233002</v>
      </c>
      <c r="AD105" s="2">
        <v>-2.8823751859760498</v>
      </c>
      <c r="AE105" s="2">
        <v>-3.1546949650548202</v>
      </c>
      <c r="AF105" s="2">
        <v>-3.4129639431296401</v>
      </c>
      <c r="AG105" s="2">
        <v>-3.65386154742257</v>
      </c>
      <c r="AH105" s="2">
        <v>-3.87540189958689</v>
      </c>
      <c r="AI105" s="2">
        <v>-4.0768840912295303</v>
      </c>
      <c r="AJ105" s="2">
        <v>-4.2592565433985996</v>
      </c>
      <c r="AK105" s="2">
        <v>-4.4231631536793197</v>
      </c>
      <c r="AL105" s="2">
        <v>-4.5691970645879296</v>
      </c>
      <c r="AM105" s="2">
        <v>-4.6987036606452701</v>
      </c>
      <c r="AN105" s="2">
        <v>-4.8132364813594899</v>
      </c>
      <c r="AO105" s="2">
        <v>-4.9141032102883697</v>
      </c>
      <c r="AP105" s="2">
        <v>-5.0022222765601203</v>
      </c>
      <c r="AQ105" s="2">
        <v>-5.0787868999633599</v>
      </c>
      <c r="AR105" s="2">
        <v>-5.14458571895101</v>
      </c>
      <c r="AS105" s="2">
        <v>-5.1997611519044096</v>
      </c>
      <c r="AT105" s="2">
        <v>-5.2444380303216898</v>
      </c>
    </row>
    <row r="106" spans="1:48" x14ac:dyDescent="0.25">
      <c r="A106" s="2" t="s">
        <v>172</v>
      </c>
      <c r="B106" s="2">
        <v>0</v>
      </c>
      <c r="C106" s="134">
        <v>0</v>
      </c>
      <c r="D106" s="134">
        <v>0</v>
      </c>
      <c r="E106" s="134">
        <v>0</v>
      </c>
      <c r="F106" s="134">
        <v>0</v>
      </c>
      <c r="G106" s="134">
        <v>0</v>
      </c>
      <c r="H106" s="134">
        <v>0</v>
      </c>
      <c r="I106" s="134">
        <v>0</v>
      </c>
      <c r="J106" s="134">
        <v>0</v>
      </c>
      <c r="K106" s="134">
        <v>0</v>
      </c>
      <c r="L106" s="134">
        <v>0</v>
      </c>
      <c r="M106" s="134">
        <v>0</v>
      </c>
      <c r="N106" s="134">
        <v>-6.7754180748447104E-3</v>
      </c>
      <c r="O106" s="134">
        <v>-9.1141556130591703E-2</v>
      </c>
      <c r="P106" s="134">
        <v>-0.13571043608016001</v>
      </c>
      <c r="Q106" s="2">
        <v>9.9925628938457509E-3</v>
      </c>
      <c r="R106" s="2">
        <v>0.21355015412935999</v>
      </c>
      <c r="S106" s="2">
        <v>0.45208014156694598</v>
      </c>
      <c r="T106" s="2">
        <v>0.72008597815118502</v>
      </c>
      <c r="U106" s="2">
        <v>1.02209968428319</v>
      </c>
      <c r="V106" s="2">
        <v>1.1109228547846599</v>
      </c>
      <c r="W106" s="2">
        <v>1.6042523934972801</v>
      </c>
      <c r="X106" s="2">
        <v>1.9833018752456399</v>
      </c>
      <c r="Y106" s="2">
        <v>2.3749972607481</v>
      </c>
      <c r="Z106" s="2">
        <v>3.1221174233219799</v>
      </c>
      <c r="AA106" s="2">
        <v>3.28921286520103</v>
      </c>
      <c r="AB106" s="2">
        <v>3.5454263355125999</v>
      </c>
      <c r="AC106" s="2">
        <v>3.8032400850167298</v>
      </c>
      <c r="AD106" s="2">
        <v>4.0615667911461699</v>
      </c>
      <c r="AE106" s="2">
        <v>4.3230977511978796</v>
      </c>
      <c r="AF106" s="2">
        <v>4.5803524677502097</v>
      </c>
      <c r="AG106" s="2">
        <v>4.8414063502306703</v>
      </c>
      <c r="AH106" s="2">
        <v>5.0918875734239499</v>
      </c>
      <c r="AI106" s="2">
        <v>5.3244309653380304</v>
      </c>
      <c r="AJ106" s="2">
        <v>5.5681388233147198</v>
      </c>
      <c r="AK106" s="2">
        <v>5.6180510141065501</v>
      </c>
      <c r="AL106" s="2">
        <v>5.6199559942846804</v>
      </c>
      <c r="AM106" s="2">
        <v>5.5752264051184701</v>
      </c>
      <c r="AN106" s="2">
        <v>5.4908616189670498</v>
      </c>
      <c r="AO106" s="2">
        <v>5.3734736770159</v>
      </c>
      <c r="AP106" s="2">
        <v>5.2327812051086298</v>
      </c>
      <c r="AQ106" s="2">
        <v>5.19892968581863</v>
      </c>
      <c r="AR106" s="2">
        <v>5.1457830720864104</v>
      </c>
      <c r="AS106" s="2">
        <v>5.0725796280159896</v>
      </c>
      <c r="AT106" s="2">
        <v>4.9875528584299698</v>
      </c>
    </row>
    <row r="107" spans="1:48" x14ac:dyDescent="0.25">
      <c r="A107" s="2" t="s">
        <v>186</v>
      </c>
      <c r="B107" s="2">
        <v>0</v>
      </c>
      <c r="C107" s="134">
        <v>0</v>
      </c>
      <c r="D107" s="134">
        <v>0</v>
      </c>
      <c r="E107" s="134">
        <v>5.2548625173454104E-10</v>
      </c>
      <c r="F107" s="134">
        <v>0</v>
      </c>
      <c r="G107" s="134">
        <v>0</v>
      </c>
      <c r="H107" s="134">
        <v>0</v>
      </c>
      <c r="I107" s="134">
        <v>0</v>
      </c>
      <c r="J107" s="134">
        <v>0</v>
      </c>
      <c r="K107" s="134">
        <v>4.6334810988035703E-10</v>
      </c>
      <c r="L107" s="134">
        <v>0</v>
      </c>
      <c r="M107" s="134">
        <v>0</v>
      </c>
      <c r="N107" s="134">
        <v>1.9203318352197601E-2</v>
      </c>
      <c r="O107" s="134">
        <v>8.6494025917244796E-2</v>
      </c>
      <c r="P107" s="134">
        <v>0.17880182434290401</v>
      </c>
      <c r="Q107" s="2">
        <v>0.18170637896338099</v>
      </c>
      <c r="R107" s="2">
        <v>0.17050357651526499</v>
      </c>
      <c r="S107" s="2">
        <v>0.155304957636132</v>
      </c>
      <c r="T107" s="2">
        <v>0.13187412141964</v>
      </c>
      <c r="U107" s="2">
        <v>0.10138814122499901</v>
      </c>
      <c r="V107" s="2">
        <v>0.104119181194852</v>
      </c>
      <c r="W107" s="2">
        <v>7.9788735010584404E-3</v>
      </c>
      <c r="X107" s="2">
        <v>-5.1682431102766102E-2</v>
      </c>
      <c r="Y107" s="134">
        <v>-0.112415722652794</v>
      </c>
      <c r="Z107" s="2">
        <v>-0.26913111145368201</v>
      </c>
      <c r="AA107" s="2">
        <v>-0.23046898034854399</v>
      </c>
      <c r="AB107" s="2">
        <v>-0.215633100920822</v>
      </c>
      <c r="AC107" s="2">
        <v>-0.20284349330280799</v>
      </c>
      <c r="AD107" s="2">
        <v>-0.19280872868226001</v>
      </c>
      <c r="AE107" s="2">
        <v>-0.18735440131397799</v>
      </c>
      <c r="AF107" s="2">
        <v>-0.18366477686618099</v>
      </c>
      <c r="AG107" s="2">
        <v>-0.185842521735332</v>
      </c>
      <c r="AH107" s="2">
        <v>-0.18950506913145701</v>
      </c>
      <c r="AI107" s="2">
        <v>-0.19258895405951801</v>
      </c>
      <c r="AJ107" s="2">
        <v>-0.20353921903216499</v>
      </c>
      <c r="AK107" s="2">
        <v>-0.161436344286365</v>
      </c>
      <c r="AL107" s="2">
        <v>-0.11151855401069299</v>
      </c>
      <c r="AM107" s="2">
        <v>-5.3763438105841603E-2</v>
      </c>
      <c r="AN107" s="2">
        <v>1.02298652673603E-2</v>
      </c>
      <c r="AO107" s="2">
        <v>7.8991154049037199E-2</v>
      </c>
      <c r="AP107" s="2">
        <v>0.150638005626553</v>
      </c>
      <c r="AQ107" s="2">
        <v>0.18693525938685099</v>
      </c>
      <c r="AR107" s="2">
        <v>0.22649565181033501</v>
      </c>
      <c r="AS107" s="2">
        <v>0.26975067919318602</v>
      </c>
      <c r="AT107" s="2">
        <v>0.314264570245471</v>
      </c>
    </row>
    <row r="108" spans="1:48" x14ac:dyDescent="0.25">
      <c r="A108" s="2" t="s">
        <v>182</v>
      </c>
      <c r="B108" s="2">
        <v>0</v>
      </c>
      <c r="C108" s="134">
        <v>0</v>
      </c>
      <c r="D108" s="134">
        <v>0</v>
      </c>
      <c r="E108" s="134">
        <v>0</v>
      </c>
      <c r="F108" s="134">
        <v>0</v>
      </c>
      <c r="G108" s="134">
        <v>0</v>
      </c>
      <c r="H108" s="134">
        <v>0</v>
      </c>
      <c r="I108" s="134">
        <v>0</v>
      </c>
      <c r="J108" s="134">
        <v>0</v>
      </c>
      <c r="K108" s="134">
        <v>0</v>
      </c>
      <c r="L108" s="134">
        <v>0</v>
      </c>
      <c r="M108" s="134">
        <v>0</v>
      </c>
      <c r="N108" s="134">
        <v>-1.98312000000006E-2</v>
      </c>
      <c r="O108" s="134">
        <v>-9.7932019999999398E-2</v>
      </c>
      <c r="P108" s="2">
        <v>-0.21153822</v>
      </c>
      <c r="Q108" s="2">
        <v>-0.35372656000000002</v>
      </c>
      <c r="R108" s="2">
        <v>-0.50593202999999998</v>
      </c>
      <c r="S108" s="2">
        <v>-0.658753589999999</v>
      </c>
      <c r="T108" s="2">
        <v>-0.80110725000000005</v>
      </c>
      <c r="U108" s="2">
        <v>-0.92647230999999897</v>
      </c>
      <c r="V108" s="2">
        <v>-0.98414855999999895</v>
      </c>
      <c r="W108" s="2">
        <v>-1.0671731200000001</v>
      </c>
      <c r="X108" s="2">
        <v>-1.1357136299999999</v>
      </c>
      <c r="Y108" s="2">
        <v>-1.1890742700000001</v>
      </c>
      <c r="Z108" s="2">
        <v>-1.2816676300000001</v>
      </c>
      <c r="AA108" s="2">
        <v>-1.35910087</v>
      </c>
      <c r="AB108" s="2">
        <v>-1.43501433</v>
      </c>
      <c r="AC108" s="134">
        <v>-1.5053761000000001</v>
      </c>
      <c r="AD108" s="2">
        <v>-1.56879503</v>
      </c>
      <c r="AE108" s="2">
        <v>-1.6276719399999999</v>
      </c>
      <c r="AF108" s="2">
        <v>-1.6875673200000001</v>
      </c>
      <c r="AG108" s="2">
        <v>-1.7505622199999999</v>
      </c>
      <c r="AH108" s="2">
        <v>-1.81650322</v>
      </c>
      <c r="AI108" s="2">
        <v>-1.88440502</v>
      </c>
      <c r="AJ108" s="134">
        <v>-1.9556908</v>
      </c>
      <c r="AK108" s="2">
        <v>-2.0158563300000001</v>
      </c>
      <c r="AL108" s="134">
        <v>-2.0612162999999999</v>
      </c>
      <c r="AM108" s="134">
        <v>-2.0892281499999998</v>
      </c>
      <c r="AN108" s="2">
        <v>-2.09987404</v>
      </c>
      <c r="AO108" s="2">
        <v>-2.0943805499999901</v>
      </c>
      <c r="AP108" s="2">
        <v>-2.0754558999999899</v>
      </c>
      <c r="AQ108" s="2">
        <v>-2.05648267999999</v>
      </c>
      <c r="AR108" s="2">
        <v>-2.0390019700000002</v>
      </c>
      <c r="AS108" s="134">
        <v>-2.0230492899999901</v>
      </c>
      <c r="AT108" s="2">
        <v>-2.0092475699999999</v>
      </c>
    </row>
    <row r="109" spans="1:48" x14ac:dyDescent="0.25">
      <c r="A109" s="2" t="s">
        <v>183</v>
      </c>
      <c r="B109" s="2">
        <v>0</v>
      </c>
      <c r="C109" s="134">
        <v>0</v>
      </c>
      <c r="D109" s="134">
        <v>0</v>
      </c>
      <c r="E109" s="134">
        <v>0</v>
      </c>
      <c r="F109" s="134">
        <v>0</v>
      </c>
      <c r="G109" s="134">
        <v>0</v>
      </c>
      <c r="H109" s="134">
        <v>0</v>
      </c>
      <c r="I109" s="134">
        <v>0</v>
      </c>
      <c r="J109" s="134">
        <v>0</v>
      </c>
      <c r="K109" s="134">
        <v>0</v>
      </c>
      <c r="L109" s="134">
        <v>0</v>
      </c>
      <c r="M109" s="134">
        <v>0</v>
      </c>
      <c r="N109" s="134">
        <v>3.11742497734579E-2</v>
      </c>
      <c r="O109" s="134">
        <v>0.15144374857551901</v>
      </c>
      <c r="P109" s="2">
        <v>0.321018630833736</v>
      </c>
      <c r="Q109" s="2">
        <v>0.52867828856735199</v>
      </c>
      <c r="R109" s="2">
        <v>0.74652891041382397</v>
      </c>
      <c r="S109" s="2">
        <v>0.96223697599884195</v>
      </c>
      <c r="T109" s="2">
        <v>1.16071748461521</v>
      </c>
      <c r="U109" s="2">
        <v>1.3337228317721499</v>
      </c>
      <c r="V109" s="2">
        <v>1.4029699688138999</v>
      </c>
      <c r="W109" s="2">
        <v>1.5179856418447499</v>
      </c>
      <c r="X109" s="2">
        <v>1.6124859272934999</v>
      </c>
      <c r="Y109" s="2">
        <v>1.6849324114822599</v>
      </c>
      <c r="Z109" s="2">
        <v>1.8211580394854801</v>
      </c>
      <c r="AA109" s="2">
        <v>1.93134332711895</v>
      </c>
      <c r="AB109" s="2">
        <v>2.0382115107290399</v>
      </c>
      <c r="AC109" s="2">
        <v>2.13546417748642</v>
      </c>
      <c r="AD109" s="2">
        <v>2.2213426368143701</v>
      </c>
      <c r="AE109" s="2">
        <v>2.3001844432287202</v>
      </c>
      <c r="AF109" s="2">
        <v>2.3809443821887402</v>
      </c>
      <c r="AG109" s="2">
        <v>2.4669128093186998</v>
      </c>
      <c r="AH109" s="2">
        <v>2.5576099824257499</v>
      </c>
      <c r="AI109" s="2">
        <v>2.6513376277743399</v>
      </c>
      <c r="AJ109" s="2">
        <v>2.7503135516974102</v>
      </c>
      <c r="AK109" s="2">
        <v>2.8314498805121802</v>
      </c>
      <c r="AL109" s="2">
        <v>2.8899901893596001</v>
      </c>
      <c r="AM109" s="2">
        <v>2.9228198951375099</v>
      </c>
      <c r="AN109" s="2">
        <v>2.93070083998396</v>
      </c>
      <c r="AO109" s="2">
        <v>2.9160675313081001</v>
      </c>
      <c r="AP109" s="2">
        <v>2.8831497217751898</v>
      </c>
      <c r="AQ109" s="2">
        <v>2.8528341610257502</v>
      </c>
      <c r="AR109" s="2">
        <v>2.82646212391928</v>
      </c>
      <c r="AS109" s="2">
        <v>2.8032065249320399</v>
      </c>
      <c r="AT109" s="2">
        <v>2.7835026305699402</v>
      </c>
    </row>
    <row r="110" spans="1:48" x14ac:dyDescent="0.25">
      <c r="A110" s="2" t="s">
        <v>173</v>
      </c>
      <c r="B110" s="134">
        <v>0</v>
      </c>
      <c r="C110" s="134">
        <v>0</v>
      </c>
      <c r="D110" s="134">
        <v>0</v>
      </c>
      <c r="E110" s="134">
        <v>0</v>
      </c>
      <c r="F110" s="134">
        <v>0</v>
      </c>
      <c r="G110" s="134">
        <v>0</v>
      </c>
      <c r="H110" s="134">
        <v>0</v>
      </c>
      <c r="I110" s="134">
        <v>0</v>
      </c>
      <c r="J110" s="134">
        <v>0</v>
      </c>
      <c r="K110" s="134">
        <v>0</v>
      </c>
      <c r="L110" s="134">
        <v>0</v>
      </c>
      <c r="M110" s="134">
        <v>0</v>
      </c>
      <c r="N110" s="134">
        <v>-9.4258025006965701E-2</v>
      </c>
      <c r="O110" s="134">
        <v>-0.27196486778402401</v>
      </c>
      <c r="P110" s="134">
        <v>-0.43187624308903499</v>
      </c>
      <c r="Q110" s="2">
        <v>-0.47509925141929699</v>
      </c>
      <c r="R110" s="2">
        <v>-0.48402447197299903</v>
      </c>
      <c r="S110" s="2">
        <v>-0.47473378142240902</v>
      </c>
      <c r="T110" s="2">
        <v>-0.36639443992793003</v>
      </c>
      <c r="U110" s="2">
        <v>-0.17174458203311699</v>
      </c>
      <c r="V110" s="2">
        <v>-7.1120177872474599E-4</v>
      </c>
      <c r="W110" s="2">
        <v>0.21462274809611601</v>
      </c>
      <c r="X110" s="2">
        <v>0.454709009078957</v>
      </c>
      <c r="Y110" s="2">
        <v>0.71101938925390795</v>
      </c>
      <c r="Z110" s="2">
        <v>1.00285421147678</v>
      </c>
      <c r="AA110" s="2">
        <v>1.36742724380547</v>
      </c>
      <c r="AB110" s="2">
        <v>1.7117464269798599</v>
      </c>
      <c r="AC110" s="2">
        <v>2.0280509520050201</v>
      </c>
      <c r="AD110" s="2">
        <v>2.32267915849524</v>
      </c>
      <c r="AE110" s="2">
        <v>2.5933002699431702</v>
      </c>
      <c r="AF110" s="2">
        <v>2.8375852309296699</v>
      </c>
      <c r="AG110" s="2">
        <v>3.0631592431561399</v>
      </c>
      <c r="AH110" s="2">
        <v>3.2745812083395598</v>
      </c>
      <c r="AI110" s="2">
        <v>3.4739556247627799</v>
      </c>
      <c r="AJ110" s="2">
        <v>3.6592710554707</v>
      </c>
      <c r="AK110" s="2">
        <v>3.8534895492963401</v>
      </c>
      <c r="AL110" s="2">
        <v>4.0322918395765397</v>
      </c>
      <c r="AM110" s="134">
        <v>4.1884361595561304</v>
      </c>
      <c r="AN110" s="2">
        <v>4.3164874954552097</v>
      </c>
      <c r="AO110" s="2">
        <v>4.4138717381335004</v>
      </c>
      <c r="AP110" s="2">
        <v>4.4794043237344798</v>
      </c>
      <c r="AQ110" s="2">
        <v>4.5023654244140197</v>
      </c>
      <c r="AR110" s="2">
        <v>4.5011923291590596</v>
      </c>
      <c r="AS110" s="2">
        <v>4.4834638972269101</v>
      </c>
      <c r="AT110" s="2">
        <v>4.4517921786408596</v>
      </c>
    </row>
    <row r="111" spans="1:48" x14ac:dyDescent="0.25">
      <c r="A111" s="2" t="s">
        <v>174</v>
      </c>
      <c r="B111" s="2">
        <v>0</v>
      </c>
      <c r="C111" s="134">
        <v>0</v>
      </c>
      <c r="D111" s="134">
        <v>0</v>
      </c>
      <c r="E111" s="134">
        <v>0</v>
      </c>
      <c r="F111" s="134">
        <v>0</v>
      </c>
      <c r="G111" s="134">
        <v>0</v>
      </c>
      <c r="H111" s="134">
        <v>0</v>
      </c>
      <c r="I111" s="134">
        <v>0</v>
      </c>
      <c r="J111" s="134">
        <v>0</v>
      </c>
      <c r="K111" s="134">
        <v>0</v>
      </c>
      <c r="L111" s="134">
        <v>0</v>
      </c>
      <c r="M111" s="134">
        <v>0</v>
      </c>
      <c r="N111" s="134">
        <v>7.6504589999999695E-4</v>
      </c>
      <c r="O111" s="134">
        <v>1.8917560999999899E-3</v>
      </c>
      <c r="P111" s="134">
        <v>2.7686607999999899E-3</v>
      </c>
      <c r="Q111" s="134">
        <v>3.1842538E-3</v>
      </c>
      <c r="R111" s="134">
        <v>4.3831028999999997E-3</v>
      </c>
      <c r="S111" s="134">
        <v>5.6355850999999998E-3</v>
      </c>
      <c r="T111" s="134">
        <v>6.1256892000000002E-3</v>
      </c>
      <c r="U111" s="134">
        <v>6.4952344999999901E-3</v>
      </c>
      <c r="V111" s="134">
        <v>7.3972320999999997E-3</v>
      </c>
      <c r="W111" s="134">
        <v>7.2402988999999999E-3</v>
      </c>
      <c r="X111" s="134">
        <v>7.3214918999999897E-3</v>
      </c>
      <c r="Y111" s="134">
        <v>7.1993023999999996E-3</v>
      </c>
      <c r="Z111" s="134">
        <v>6.7696859999999996E-3</v>
      </c>
      <c r="AA111" s="134">
        <v>6.0998064999999903E-3</v>
      </c>
      <c r="AB111" s="134">
        <v>5.9414981000000004E-3</v>
      </c>
      <c r="AC111" s="134">
        <v>5.7608677E-3</v>
      </c>
      <c r="AD111" s="134">
        <v>5.4682734000000002E-3</v>
      </c>
      <c r="AE111" s="134">
        <v>5.1514745000000002E-3</v>
      </c>
      <c r="AF111" s="134">
        <v>4.8349562999999898E-3</v>
      </c>
      <c r="AG111" s="134">
        <v>4.4914180999999897E-3</v>
      </c>
      <c r="AH111" s="134">
        <v>4.1585620000000002E-3</v>
      </c>
      <c r="AI111" s="134">
        <v>3.8524928000000002E-3</v>
      </c>
      <c r="AJ111" s="134">
        <v>3.6052272E-3</v>
      </c>
      <c r="AK111" s="134">
        <v>3.2024478999999901E-3</v>
      </c>
      <c r="AL111" s="134">
        <v>2.9313371E-3</v>
      </c>
      <c r="AM111" s="134">
        <v>2.6464839000000001E-3</v>
      </c>
      <c r="AN111" s="134">
        <v>2.3358986000000001E-3</v>
      </c>
      <c r="AO111" s="134">
        <v>1.9894063999999901E-3</v>
      </c>
      <c r="AP111" s="134">
        <v>1.6125783E-3</v>
      </c>
      <c r="AQ111" s="134">
        <v>1.322335E-3</v>
      </c>
      <c r="AR111" s="134">
        <v>9.6924720000000203E-4</v>
      </c>
      <c r="AS111" s="134">
        <v>6.3724550000000097E-4</v>
      </c>
      <c r="AT111" s="134">
        <v>3.5481659999999802E-4</v>
      </c>
      <c r="AU111" s="134"/>
      <c r="AV111" s="134"/>
    </row>
    <row r="112" spans="1:48" x14ac:dyDescent="0.25">
      <c r="A112" s="2" t="s">
        <v>175</v>
      </c>
      <c r="B112" s="134">
        <v>0</v>
      </c>
      <c r="C112" s="134">
        <v>0</v>
      </c>
      <c r="D112" s="134">
        <v>0</v>
      </c>
      <c r="E112" s="134">
        <v>0</v>
      </c>
      <c r="F112" s="134">
        <v>0</v>
      </c>
      <c r="G112" s="134">
        <v>0</v>
      </c>
      <c r="H112" s="134">
        <v>0</v>
      </c>
      <c r="I112" s="134">
        <v>0</v>
      </c>
      <c r="J112" s="134">
        <v>0</v>
      </c>
      <c r="K112" s="134">
        <v>0</v>
      </c>
      <c r="L112" s="134">
        <v>0</v>
      </c>
      <c r="M112" s="134">
        <v>0</v>
      </c>
      <c r="N112" s="134">
        <v>4.0164909999999799E-4</v>
      </c>
      <c r="O112" s="134">
        <v>1.2021251000000001E-3</v>
      </c>
      <c r="P112" s="134">
        <v>2.0772078E-3</v>
      </c>
      <c r="Q112" s="134">
        <v>2.7456308999999901E-3</v>
      </c>
      <c r="R112" s="134">
        <v>3.7144589000000002E-3</v>
      </c>
      <c r="S112" s="134">
        <v>4.8656374999999901E-3</v>
      </c>
      <c r="T112" s="134">
        <v>5.70824939999999E-3</v>
      </c>
      <c r="U112" s="134">
        <v>6.3233732999999999E-3</v>
      </c>
      <c r="V112" s="134">
        <v>7.0976988999999898E-3</v>
      </c>
      <c r="W112" s="134">
        <v>7.3980903999999997E-3</v>
      </c>
      <c r="X112" s="134">
        <v>7.5755131000000003E-3</v>
      </c>
      <c r="Y112" s="134">
        <v>7.5829382999999997E-3</v>
      </c>
      <c r="Z112" s="134">
        <v>7.3417348999999998E-3</v>
      </c>
      <c r="AA112" s="134">
        <v>6.8468739999999898E-3</v>
      </c>
      <c r="AB112" s="134">
        <v>6.4913498999999899E-3</v>
      </c>
      <c r="AC112" s="134">
        <v>6.2001523999999902E-3</v>
      </c>
      <c r="AD112" s="134">
        <v>5.8862573000000003E-3</v>
      </c>
      <c r="AE112" s="134">
        <v>5.5499386000000001E-3</v>
      </c>
      <c r="AF112" s="134">
        <v>5.2040919E-3</v>
      </c>
      <c r="AG112" s="134">
        <v>4.8410004E-3</v>
      </c>
      <c r="AH112" s="134">
        <v>4.4763032999999997E-3</v>
      </c>
      <c r="AI112" s="134">
        <v>4.1264988000000004E-3</v>
      </c>
      <c r="AJ112" s="134">
        <v>3.8168268999999901E-3</v>
      </c>
      <c r="AK112" s="134">
        <v>3.4476937000000002E-3</v>
      </c>
      <c r="AL112" s="134">
        <v>3.1177599000000002E-3</v>
      </c>
      <c r="AM112" s="134">
        <v>2.80217229999999E-3</v>
      </c>
      <c r="AN112" s="134">
        <v>2.4814264999999999E-3</v>
      </c>
      <c r="AO112" s="134">
        <v>2.1398873999999902E-3</v>
      </c>
      <c r="AP112" s="134">
        <v>1.7722975999999999E-3</v>
      </c>
      <c r="AQ112" s="134">
        <v>1.4373285999999901E-3</v>
      </c>
      <c r="AR112" s="134">
        <v>1.08709769999999E-3</v>
      </c>
      <c r="AS112" s="134">
        <v>7.4054459999999998E-4</v>
      </c>
      <c r="AT112" s="134">
        <v>4.2249169999999898E-4</v>
      </c>
      <c r="AU112" s="134"/>
      <c r="AV112" s="134"/>
    </row>
    <row r="113" spans="1:48" x14ac:dyDescent="0.25">
      <c r="A113" s="2" t="s">
        <v>184</v>
      </c>
      <c r="B113" s="2">
        <v>0</v>
      </c>
      <c r="C113" s="134">
        <v>0</v>
      </c>
      <c r="D113" s="134">
        <v>0</v>
      </c>
      <c r="E113" s="134">
        <v>0</v>
      </c>
      <c r="F113" s="134">
        <v>0</v>
      </c>
      <c r="G113" s="134">
        <v>0</v>
      </c>
      <c r="H113" s="134">
        <v>0</v>
      </c>
      <c r="I113" s="134">
        <v>0</v>
      </c>
      <c r="J113" s="134">
        <v>0</v>
      </c>
      <c r="K113" s="134">
        <v>0</v>
      </c>
      <c r="L113" s="134">
        <v>0</v>
      </c>
      <c r="M113" s="134">
        <v>0</v>
      </c>
      <c r="N113" s="134">
        <v>-0.169480928586796</v>
      </c>
      <c r="O113" s="134">
        <v>-0.55559929411104203</v>
      </c>
      <c r="P113" s="2">
        <v>-1.0651582359008001</v>
      </c>
      <c r="Q113" s="134">
        <v>-1.6726162193557701</v>
      </c>
      <c r="R113" s="2">
        <v>-2.4429175973011699</v>
      </c>
      <c r="S113" s="2">
        <v>-3.3682838575967602</v>
      </c>
      <c r="T113" s="2">
        <v>-4.3572621489842396</v>
      </c>
      <c r="U113" s="2">
        <v>-5.42080021629077</v>
      </c>
      <c r="V113" s="2">
        <v>-6.39057410919456</v>
      </c>
      <c r="W113" s="2">
        <v>-7.5528474439003199</v>
      </c>
      <c r="X113" s="2">
        <v>-8.7160566602540293</v>
      </c>
      <c r="Y113" s="2">
        <v>-9.9157280483386092</v>
      </c>
      <c r="Z113" s="2">
        <v>-11.326249644712201</v>
      </c>
      <c r="AA113" s="2">
        <v>-12.654507588656401</v>
      </c>
      <c r="AB113" s="2">
        <v>-14.0908987879039</v>
      </c>
      <c r="AC113" s="2">
        <v>-15.6053701837417</v>
      </c>
      <c r="AD113" s="2">
        <v>-17.1401991860672</v>
      </c>
      <c r="AE113" s="2">
        <v>-18.720556409460301</v>
      </c>
      <c r="AF113" s="2">
        <v>-20.3541592486193</v>
      </c>
      <c r="AG113" s="2">
        <v>-22.046547729782301</v>
      </c>
      <c r="AH113" s="2">
        <v>-23.793923919439301</v>
      </c>
      <c r="AI113" s="2">
        <v>-25.595536421955</v>
      </c>
      <c r="AJ113" s="2">
        <v>-27.4517346228414</v>
      </c>
      <c r="AK113" s="2">
        <v>-29.324602100415099</v>
      </c>
      <c r="AL113" s="2">
        <v>-31.23657725328</v>
      </c>
      <c r="AM113" s="2">
        <v>-33.160335009060603</v>
      </c>
      <c r="AN113" s="2">
        <v>-35.080753524551</v>
      </c>
      <c r="AO113" s="2">
        <v>-36.9836534940397</v>
      </c>
      <c r="AP113" s="2">
        <v>-38.850859977069199</v>
      </c>
      <c r="AQ113" s="2">
        <v>-40.694380157788601</v>
      </c>
      <c r="AR113" s="2">
        <v>-42.4942888185629</v>
      </c>
      <c r="AS113" s="2">
        <v>-44.252710407738299</v>
      </c>
      <c r="AT113" s="2">
        <v>-45.975503971209598</v>
      </c>
    </row>
    <row r="114" spans="1:48" x14ac:dyDescent="0.25">
      <c r="A114" s="2" t="s">
        <v>185</v>
      </c>
      <c r="B114" s="2">
        <v>0</v>
      </c>
      <c r="C114" s="134">
        <v>0</v>
      </c>
      <c r="D114" s="134">
        <v>0</v>
      </c>
      <c r="E114" s="134">
        <v>0</v>
      </c>
      <c r="F114" s="134">
        <v>0</v>
      </c>
      <c r="G114" s="134">
        <v>0</v>
      </c>
      <c r="H114" s="134">
        <v>0</v>
      </c>
      <c r="I114" s="134">
        <v>0</v>
      </c>
      <c r="J114" s="134">
        <v>0</v>
      </c>
      <c r="K114" s="134">
        <v>0</v>
      </c>
      <c r="L114" s="134">
        <v>0</v>
      </c>
      <c r="M114" s="134">
        <v>0</v>
      </c>
      <c r="N114" s="134">
        <v>-2.7738100000000002E-2</v>
      </c>
      <c r="O114" s="134">
        <v>-5.9602690000000097E-2</v>
      </c>
      <c r="P114" s="134">
        <v>-0.12765743999999901</v>
      </c>
      <c r="Q114" s="2">
        <v>-0.21392090999999999</v>
      </c>
      <c r="R114" s="2">
        <v>-0.34832695000000002</v>
      </c>
      <c r="S114" s="2">
        <v>-0.46901662</v>
      </c>
      <c r="T114" s="2">
        <v>-0.55153302000000004</v>
      </c>
      <c r="U114" s="2">
        <v>-0.644342359999999</v>
      </c>
      <c r="V114" s="2">
        <v>-0.68091379999999901</v>
      </c>
      <c r="W114" s="2">
        <v>-0.72110419999999997</v>
      </c>
      <c r="X114" s="2">
        <v>-0.80963484999999902</v>
      </c>
      <c r="Y114" s="2">
        <v>-0.88714598999999905</v>
      </c>
      <c r="Z114" s="2">
        <v>-1.0233223499999999</v>
      </c>
      <c r="AA114" s="2">
        <v>-1.1167439100000001</v>
      </c>
      <c r="AB114" s="2">
        <v>-1.24163395</v>
      </c>
      <c r="AC114" s="2">
        <v>-1.3825435399999999</v>
      </c>
      <c r="AD114" s="2">
        <v>-1.4905516400000001</v>
      </c>
      <c r="AE114" s="2">
        <v>-1.61531983</v>
      </c>
      <c r="AF114" s="2">
        <v>-1.7500256000000001</v>
      </c>
      <c r="AG114" s="2">
        <v>-1.8933646399999999</v>
      </c>
      <c r="AH114" s="2">
        <v>-2.0430877700000001</v>
      </c>
      <c r="AI114" s="2">
        <v>-2.1951620200000002</v>
      </c>
      <c r="AJ114" s="2">
        <v>-2.3404718600000001</v>
      </c>
      <c r="AK114" s="2">
        <v>-2.5012538700000002</v>
      </c>
      <c r="AL114" s="2">
        <v>-2.6523551799999998</v>
      </c>
      <c r="AM114" s="2">
        <v>-2.78359069</v>
      </c>
      <c r="AN114" s="2">
        <v>-2.8963562899999999</v>
      </c>
      <c r="AO114" s="2">
        <v>-2.9929550800000002</v>
      </c>
      <c r="AP114" s="2">
        <v>-3.0766843100000001</v>
      </c>
      <c r="AQ114" s="2">
        <v>-3.1365993300000001</v>
      </c>
      <c r="AR114" s="2">
        <v>-3.19510535</v>
      </c>
      <c r="AS114" s="2">
        <v>-3.25309428</v>
      </c>
      <c r="AT114" s="2">
        <v>-3.3094929500000001</v>
      </c>
    </row>
    <row r="115" spans="1:48" x14ac:dyDescent="0.25">
      <c r="A115" s="135" t="s">
        <v>176</v>
      </c>
      <c r="B115" s="2">
        <v>60.177206050911799</v>
      </c>
      <c r="C115" s="2">
        <v>112.113867909411</v>
      </c>
      <c r="D115" s="2">
        <v>107.00066120025799</v>
      </c>
      <c r="E115" s="2">
        <v>100.83959492531299</v>
      </c>
      <c r="F115" s="2">
        <v>101.249576063482</v>
      </c>
      <c r="G115" s="2">
        <v>98.750460024831796</v>
      </c>
      <c r="H115" s="2">
        <v>94.683809534550505</v>
      </c>
      <c r="I115" s="2">
        <v>91.606841002709004</v>
      </c>
      <c r="J115" s="2">
        <v>90.572677237576698</v>
      </c>
      <c r="K115" s="2">
        <v>90.575009264434598</v>
      </c>
      <c r="L115" s="2">
        <v>88.5078904299518</v>
      </c>
      <c r="M115" s="2">
        <v>87.931510175939195</v>
      </c>
      <c r="N115" s="2">
        <v>86.347097873706801</v>
      </c>
      <c r="O115" s="2">
        <v>83.215830417835804</v>
      </c>
      <c r="P115" s="2">
        <v>79.125972228648294</v>
      </c>
      <c r="Q115" s="2">
        <v>75.859885942295406</v>
      </c>
      <c r="R115" s="2">
        <v>73.0928750215365</v>
      </c>
      <c r="S115" s="2">
        <v>70.486383194010401</v>
      </c>
      <c r="T115" s="2">
        <v>68.107491540454802</v>
      </c>
      <c r="U115" s="2">
        <v>65.886347798168899</v>
      </c>
      <c r="V115" s="2">
        <v>65.285992217225996</v>
      </c>
      <c r="W115" s="2">
        <v>63.280624655658997</v>
      </c>
      <c r="X115" s="2">
        <v>61.245367165805199</v>
      </c>
      <c r="Y115" s="2">
        <v>59.218625384187902</v>
      </c>
      <c r="Z115" s="2">
        <v>56.456910950829197</v>
      </c>
      <c r="AA115" s="2">
        <v>51.388795630887699</v>
      </c>
      <c r="AB115" s="2">
        <v>46.563349947645001</v>
      </c>
      <c r="AC115" s="2">
        <v>42.115268107166003</v>
      </c>
      <c r="AD115" s="2">
        <v>38.031720765589</v>
      </c>
      <c r="AE115" s="2">
        <v>34.297486504969598</v>
      </c>
      <c r="AF115" s="2">
        <v>30.934308611811701</v>
      </c>
      <c r="AG115" s="2">
        <v>27.891391361501501</v>
      </c>
      <c r="AH115" s="2">
        <v>25.145676924047699</v>
      </c>
      <c r="AI115" s="2">
        <v>22.6797337636017</v>
      </c>
      <c r="AJ115" s="2">
        <v>20.480621250119999</v>
      </c>
      <c r="AK115" s="2">
        <v>18.535025250254598</v>
      </c>
      <c r="AL115" s="2">
        <v>16.822168221102501</v>
      </c>
      <c r="AM115" s="2">
        <v>15.327106275645701</v>
      </c>
      <c r="AN115" s="2">
        <v>14.033411821839</v>
      </c>
      <c r="AO115" s="2">
        <v>12.9238659906705</v>
      </c>
      <c r="AP115" s="2">
        <v>11.981675735031599</v>
      </c>
      <c r="AQ115" s="2">
        <v>11.192377812471101</v>
      </c>
      <c r="AR115" s="2">
        <v>10.5358742405241</v>
      </c>
      <c r="AS115" s="2">
        <v>9.9946058288801201</v>
      </c>
      <c r="AT115" s="2">
        <v>9.5525753977636896</v>
      </c>
    </row>
    <row r="116" spans="1:48" x14ac:dyDescent="0.25">
      <c r="A116" s="2" t="s">
        <v>340</v>
      </c>
      <c r="B116" s="2">
        <v>0</v>
      </c>
      <c r="C116" s="134">
        <v>0</v>
      </c>
      <c r="D116" s="134">
        <v>0</v>
      </c>
      <c r="E116" s="134">
        <v>0</v>
      </c>
      <c r="F116" s="134">
        <v>0</v>
      </c>
      <c r="G116" s="134">
        <v>0</v>
      </c>
      <c r="H116" s="134">
        <v>0</v>
      </c>
      <c r="I116" s="134">
        <v>0</v>
      </c>
      <c r="J116" s="134">
        <v>0</v>
      </c>
      <c r="K116" s="134">
        <v>0</v>
      </c>
      <c r="L116" s="134">
        <v>0</v>
      </c>
      <c r="M116" s="134">
        <v>0</v>
      </c>
      <c r="N116" s="134">
        <v>0.113387516772212</v>
      </c>
      <c r="O116" s="134">
        <v>0.37870731971008098</v>
      </c>
      <c r="P116" s="2">
        <v>0.63834660009514099</v>
      </c>
      <c r="Q116" s="2">
        <v>0.89885320266642699</v>
      </c>
      <c r="R116" s="2">
        <v>1.1274049144446301</v>
      </c>
      <c r="S116" s="2">
        <v>1.33836619901526</v>
      </c>
      <c r="T116" s="2">
        <v>1.51695798184117</v>
      </c>
      <c r="U116" s="2">
        <v>1.66584355197352</v>
      </c>
      <c r="V116" s="2">
        <v>1.6277576379213301</v>
      </c>
      <c r="W116" s="2">
        <v>1.8226759424999099</v>
      </c>
      <c r="X116" s="2">
        <v>1.91461903660419</v>
      </c>
      <c r="Y116" s="2">
        <v>1.99531725657795</v>
      </c>
      <c r="Z116" s="2">
        <v>2.2513316360664501</v>
      </c>
      <c r="AA116" s="2">
        <v>2.3470629718416798</v>
      </c>
      <c r="AB116" s="2">
        <v>2.4867754861408198</v>
      </c>
      <c r="AC116" s="2">
        <v>2.6137791185919301</v>
      </c>
      <c r="AD116" s="2">
        <v>2.73000448387852</v>
      </c>
      <c r="AE116" s="2">
        <v>2.8441286699338399</v>
      </c>
      <c r="AF116" s="134">
        <v>2.9680016984548101</v>
      </c>
      <c r="AG116" s="134">
        <v>3.0960979710735299</v>
      </c>
      <c r="AH116" s="2">
        <v>3.2234902376543801</v>
      </c>
      <c r="AI116" s="2">
        <v>3.3474570059051301</v>
      </c>
      <c r="AJ116" s="2">
        <v>3.4780781647656598</v>
      </c>
      <c r="AK116" s="134">
        <v>3.54431103544943</v>
      </c>
      <c r="AL116" s="2">
        <v>3.5814201862569299</v>
      </c>
      <c r="AM116" s="2">
        <v>3.5865765750961098</v>
      </c>
      <c r="AN116" s="2">
        <v>3.5651037908607601</v>
      </c>
      <c r="AO116" s="2">
        <v>3.5212568649418601</v>
      </c>
      <c r="AP116" s="2">
        <v>3.4611376781271899</v>
      </c>
      <c r="AQ116" s="2">
        <v>3.4361392792078198</v>
      </c>
      <c r="AR116" s="2">
        <v>3.4104171800500098</v>
      </c>
      <c r="AS116" s="2">
        <v>3.38384678937713</v>
      </c>
      <c r="AT116" s="2">
        <v>3.3588888336998299</v>
      </c>
    </row>
    <row r="117" spans="1:48" x14ac:dyDescent="0.25">
      <c r="A117" s="2" t="s">
        <v>341</v>
      </c>
      <c r="B117" s="134">
        <v>0</v>
      </c>
      <c r="C117" s="134">
        <v>0</v>
      </c>
      <c r="D117" s="134">
        <v>0</v>
      </c>
      <c r="E117" s="134">
        <v>0</v>
      </c>
      <c r="F117" s="134">
        <v>0</v>
      </c>
      <c r="G117" s="134">
        <v>0</v>
      </c>
      <c r="H117" s="134">
        <v>0</v>
      </c>
      <c r="I117" s="134">
        <v>0</v>
      </c>
      <c r="J117" s="134">
        <v>0</v>
      </c>
      <c r="K117" s="134">
        <v>0</v>
      </c>
      <c r="L117" s="134">
        <v>0</v>
      </c>
      <c r="M117" s="134">
        <v>0</v>
      </c>
      <c r="N117" s="134">
        <v>2.1890749701758399E-2</v>
      </c>
      <c r="O117" s="134">
        <v>0.118698070474554</v>
      </c>
      <c r="P117" s="2">
        <v>0.27838777398394499</v>
      </c>
      <c r="Q117" s="2">
        <v>0.51590666300431698</v>
      </c>
      <c r="R117" s="2">
        <v>0.79370419760293998</v>
      </c>
      <c r="S117" s="2">
        <v>1.0976007950418201</v>
      </c>
      <c r="T117" s="2">
        <v>1.4320482709823299</v>
      </c>
      <c r="U117" s="2">
        <v>1.77505311623615</v>
      </c>
      <c r="V117" s="2">
        <v>2.0971392454850601</v>
      </c>
      <c r="W117" s="2">
        <v>2.4041138470565402</v>
      </c>
      <c r="X117" s="2">
        <v>2.7205398787063699</v>
      </c>
      <c r="Y117" s="2">
        <v>3.0515420936554101</v>
      </c>
      <c r="Z117" s="2">
        <v>3.44938793247595</v>
      </c>
      <c r="AA117" s="2">
        <v>3.7905621157125098</v>
      </c>
      <c r="AB117" s="2">
        <v>4.1318167232180496</v>
      </c>
      <c r="AC117" s="2">
        <v>4.4582004404448696</v>
      </c>
      <c r="AD117" s="2">
        <v>4.7578490016287596</v>
      </c>
      <c r="AE117" s="2">
        <v>5.0376800319464197</v>
      </c>
      <c r="AF117" s="2">
        <v>5.3271970232497896</v>
      </c>
      <c r="AG117" s="2">
        <v>5.5985767889901403</v>
      </c>
      <c r="AH117" s="2">
        <v>5.8500920944329904</v>
      </c>
      <c r="AI117" s="2">
        <v>6.0763053823211104</v>
      </c>
      <c r="AJ117" s="2">
        <v>6.3064534607207401</v>
      </c>
      <c r="AK117" s="2">
        <v>6.3392767336226399</v>
      </c>
      <c r="AL117" s="2">
        <v>6.2971446848437198</v>
      </c>
      <c r="AM117" s="2">
        <v>6.1810076270019696</v>
      </c>
      <c r="AN117" s="2">
        <v>6.0032510890393596</v>
      </c>
      <c r="AO117" s="2">
        <v>5.7748266360297702</v>
      </c>
      <c r="AP117" s="2">
        <v>5.50553255094301</v>
      </c>
      <c r="AQ117" s="2">
        <v>5.3444771233035002</v>
      </c>
      <c r="AR117" s="2">
        <v>5.1723097968854299</v>
      </c>
      <c r="AS117" s="2">
        <v>4.99397104422005</v>
      </c>
      <c r="AT117" s="2">
        <v>4.81001732096047</v>
      </c>
    </row>
    <row r="118" spans="1:48" x14ac:dyDescent="0.25">
      <c r="A118" s="2" t="s">
        <v>342</v>
      </c>
      <c r="B118" s="2">
        <v>0</v>
      </c>
      <c r="C118" s="134">
        <v>0</v>
      </c>
      <c r="D118" s="134">
        <v>0</v>
      </c>
      <c r="E118" s="134">
        <v>0</v>
      </c>
      <c r="F118" s="134">
        <v>0</v>
      </c>
      <c r="G118" s="134">
        <v>0</v>
      </c>
      <c r="H118" s="134">
        <v>0</v>
      </c>
      <c r="I118" s="134">
        <v>0</v>
      </c>
      <c r="J118" s="134">
        <v>0</v>
      </c>
      <c r="K118" s="134">
        <v>0</v>
      </c>
      <c r="L118" s="134">
        <v>0</v>
      </c>
      <c r="M118" s="134">
        <v>0</v>
      </c>
      <c r="N118" s="134">
        <v>0.67164762852476301</v>
      </c>
      <c r="O118" s="134">
        <v>1.79656348649524</v>
      </c>
      <c r="P118" s="2">
        <v>2.6804424613589002</v>
      </c>
      <c r="Q118" s="2">
        <v>3.8459505795120199</v>
      </c>
      <c r="R118" s="2">
        <v>4.8214420967170204</v>
      </c>
      <c r="S118" s="2">
        <v>5.7193753278945199</v>
      </c>
      <c r="T118" s="2">
        <v>6.4036036206860096</v>
      </c>
      <c r="U118" s="2">
        <v>6.99853971574304</v>
      </c>
      <c r="V118" s="2">
        <v>6.0069064020603102</v>
      </c>
      <c r="W118" s="2">
        <v>7.5342962492049104</v>
      </c>
      <c r="X118" s="2">
        <v>8.1372835515219002</v>
      </c>
      <c r="Y118" s="2">
        <v>8.6579021559851999</v>
      </c>
      <c r="Z118" s="2">
        <v>10.8400545929942</v>
      </c>
      <c r="AA118" s="2">
        <v>10.908842612535199</v>
      </c>
      <c r="AB118" s="2">
        <v>11.4801961152874</v>
      </c>
      <c r="AC118" s="2">
        <v>12.0308173581908</v>
      </c>
      <c r="AD118" s="2">
        <v>12.624785514048201</v>
      </c>
      <c r="AE118" s="2">
        <v>13.2742676024512</v>
      </c>
      <c r="AF118" s="2">
        <v>13.894369896565401</v>
      </c>
      <c r="AG118" s="2">
        <v>14.609331958555799</v>
      </c>
      <c r="AH118" s="2">
        <v>15.3410481000173</v>
      </c>
      <c r="AI118" s="2">
        <v>16.0762877588656</v>
      </c>
      <c r="AJ118" s="2">
        <v>16.825235476142598</v>
      </c>
      <c r="AK118" s="2">
        <v>17.492103637313299</v>
      </c>
      <c r="AL118" s="2">
        <v>18.149666019294699</v>
      </c>
      <c r="AM118" s="2">
        <v>18.764212337116501</v>
      </c>
      <c r="AN118" s="2">
        <v>19.3400442577578</v>
      </c>
      <c r="AO118" s="2">
        <v>19.877263272358</v>
      </c>
      <c r="AP118" s="2">
        <v>20.397483875254899</v>
      </c>
      <c r="AQ118" s="2">
        <v>20.909085763798799</v>
      </c>
      <c r="AR118" s="2">
        <v>21.396768307990101</v>
      </c>
      <c r="AS118" s="2">
        <v>21.835362059425002</v>
      </c>
      <c r="AT118" s="2">
        <v>22.261171186032499</v>
      </c>
      <c r="AV118" s="134"/>
    </row>
    <row r="119" spans="1:48" x14ac:dyDescent="0.25">
      <c r="A119" s="2" t="s">
        <v>343</v>
      </c>
      <c r="B119" s="134">
        <v>0</v>
      </c>
      <c r="C119" s="134">
        <v>0</v>
      </c>
      <c r="D119" s="134">
        <v>0</v>
      </c>
      <c r="E119" s="134">
        <v>0</v>
      </c>
      <c r="F119" s="134">
        <v>0</v>
      </c>
      <c r="G119" s="134">
        <v>0</v>
      </c>
      <c r="H119" s="134">
        <v>0</v>
      </c>
      <c r="I119" s="134">
        <v>0</v>
      </c>
      <c r="J119" s="134">
        <v>0</v>
      </c>
      <c r="K119" s="134">
        <v>0</v>
      </c>
      <c r="L119" s="134">
        <v>0</v>
      </c>
      <c r="M119" s="134">
        <v>0</v>
      </c>
      <c r="N119" s="134">
        <v>-8.4891012804844102E-4</v>
      </c>
      <c r="O119" s="134">
        <v>4.76360825669042E-2</v>
      </c>
      <c r="P119" s="134">
        <v>0.10405666746082699</v>
      </c>
      <c r="Q119" s="134">
        <v>5.8250213630683903E-2</v>
      </c>
      <c r="R119" s="2">
        <v>-2.7334812091384102E-2</v>
      </c>
      <c r="S119" s="2">
        <v>-0.15422692105417901</v>
      </c>
      <c r="T119" s="2">
        <v>-0.31646914017745498</v>
      </c>
      <c r="U119" s="2">
        <v>-0.51029813976153304</v>
      </c>
      <c r="V119" s="2">
        <v>-0.716710465337422</v>
      </c>
      <c r="W119" s="2">
        <v>-0.95301163721559501</v>
      </c>
      <c r="X119" s="2">
        <v>-1.2128457298612101</v>
      </c>
      <c r="Y119" s="2">
        <v>-1.4876140021761799</v>
      </c>
      <c r="Z119" s="2">
        <v>-1.7761767424027599</v>
      </c>
      <c r="AA119" s="2">
        <v>-2.0471445797542001</v>
      </c>
      <c r="AB119" s="2">
        <v>-2.3236229744465402</v>
      </c>
      <c r="AC119" s="2">
        <v>-2.6011514176233002</v>
      </c>
      <c r="AD119" s="2">
        <v>-2.8823751859760498</v>
      </c>
      <c r="AE119" s="2">
        <v>-3.1546949650548202</v>
      </c>
      <c r="AF119" s="2">
        <v>-3.4129639431296401</v>
      </c>
      <c r="AG119" s="2">
        <v>-3.65386154742257</v>
      </c>
      <c r="AH119" s="2">
        <v>-3.87540189958689</v>
      </c>
      <c r="AI119" s="2">
        <v>-4.0768840912295303</v>
      </c>
      <c r="AJ119" s="2">
        <v>-4.2592565433985996</v>
      </c>
      <c r="AK119" s="2">
        <v>-4.4231631536793197</v>
      </c>
      <c r="AL119" s="2">
        <v>-4.5691970645879296</v>
      </c>
      <c r="AM119" s="2">
        <v>-4.6987036606452701</v>
      </c>
      <c r="AN119" s="2">
        <v>-4.8132364813594899</v>
      </c>
      <c r="AO119" s="2">
        <v>-4.9141032102883697</v>
      </c>
      <c r="AP119" s="2">
        <v>-5.0022222765601203</v>
      </c>
      <c r="AQ119" s="2">
        <v>-5.0787868999633599</v>
      </c>
      <c r="AR119" s="2">
        <v>-5.14458571895101</v>
      </c>
      <c r="AS119" s="2">
        <v>-5.1997611519044096</v>
      </c>
      <c r="AT119" s="2">
        <v>-5.2444380303216898</v>
      </c>
    </row>
    <row r="120" spans="1:48" x14ac:dyDescent="0.25">
      <c r="A120" s="2" t="s">
        <v>344</v>
      </c>
      <c r="B120" s="2">
        <v>0</v>
      </c>
      <c r="C120" s="134">
        <v>0</v>
      </c>
      <c r="D120" s="134">
        <v>0</v>
      </c>
      <c r="E120" s="134">
        <v>0</v>
      </c>
      <c r="F120" s="134">
        <v>0</v>
      </c>
      <c r="G120" s="134">
        <v>0</v>
      </c>
      <c r="H120" s="134">
        <v>0</v>
      </c>
      <c r="I120" s="134">
        <v>0</v>
      </c>
      <c r="J120" s="134">
        <v>0</v>
      </c>
      <c r="K120" s="134">
        <v>0</v>
      </c>
      <c r="L120" s="134">
        <v>0</v>
      </c>
      <c r="M120" s="134">
        <v>0</v>
      </c>
      <c r="N120" s="134">
        <v>-6.7754180748447104E-3</v>
      </c>
      <c r="O120" s="134">
        <v>-9.1141556130591703E-2</v>
      </c>
      <c r="P120" s="134">
        <v>-0.13571043608016001</v>
      </c>
      <c r="Q120" s="2">
        <v>9.9925628938457509E-3</v>
      </c>
      <c r="R120" s="2">
        <v>0.21355015412935999</v>
      </c>
      <c r="S120" s="2">
        <v>0.45208014156694598</v>
      </c>
      <c r="T120" s="2">
        <v>0.72008597815118502</v>
      </c>
      <c r="U120" s="2">
        <v>1.02209968428319</v>
      </c>
      <c r="V120" s="2">
        <v>1.1109228547846599</v>
      </c>
      <c r="W120" s="2">
        <v>1.6042523934972801</v>
      </c>
      <c r="X120" s="2">
        <v>1.9833018752456399</v>
      </c>
      <c r="Y120" s="2">
        <v>2.3749972607481</v>
      </c>
      <c r="Z120" s="2">
        <v>3.1221174233219799</v>
      </c>
      <c r="AA120" s="2">
        <v>3.28921286520103</v>
      </c>
      <c r="AB120" s="2">
        <v>3.5454263355125999</v>
      </c>
      <c r="AC120" s="2">
        <v>3.8032400850167298</v>
      </c>
      <c r="AD120" s="2">
        <v>4.0615667911461699</v>
      </c>
      <c r="AE120" s="2">
        <v>4.3230977511978796</v>
      </c>
      <c r="AF120" s="2">
        <v>4.5803524677502097</v>
      </c>
      <c r="AG120" s="2">
        <v>4.8414063502306703</v>
      </c>
      <c r="AH120" s="2">
        <v>5.0918875734239499</v>
      </c>
      <c r="AI120" s="2">
        <v>5.3244309653380304</v>
      </c>
      <c r="AJ120" s="2">
        <v>5.5681388233147198</v>
      </c>
      <c r="AK120" s="2">
        <v>5.6180510141065501</v>
      </c>
      <c r="AL120" s="2">
        <v>5.6199559942846804</v>
      </c>
      <c r="AM120" s="2">
        <v>5.5752264051184701</v>
      </c>
      <c r="AN120" s="2">
        <v>5.4908616189670498</v>
      </c>
      <c r="AO120" s="2">
        <v>5.3734736770159</v>
      </c>
      <c r="AP120" s="2">
        <v>5.2327812051086298</v>
      </c>
      <c r="AQ120" s="2">
        <v>5.19892968581863</v>
      </c>
      <c r="AR120" s="2">
        <v>5.1457830720864104</v>
      </c>
      <c r="AS120" s="2">
        <v>5.0725796280159896</v>
      </c>
      <c r="AT120" s="2">
        <v>4.9875528584299698</v>
      </c>
    </row>
    <row r="121" spans="1:48" x14ac:dyDescent="0.25">
      <c r="A121" s="2" t="s">
        <v>345</v>
      </c>
      <c r="B121" s="2">
        <v>0</v>
      </c>
      <c r="C121" s="134">
        <v>0</v>
      </c>
      <c r="D121" s="134">
        <v>0</v>
      </c>
      <c r="E121" s="134">
        <v>0</v>
      </c>
      <c r="F121" s="134">
        <v>0</v>
      </c>
      <c r="G121" s="134">
        <v>0</v>
      </c>
      <c r="H121" s="134">
        <v>0</v>
      </c>
      <c r="I121" s="134">
        <v>0</v>
      </c>
      <c r="J121" s="134">
        <v>0</v>
      </c>
      <c r="K121" s="134">
        <v>0</v>
      </c>
      <c r="L121" s="134">
        <v>0</v>
      </c>
      <c r="M121" s="134">
        <v>0</v>
      </c>
      <c r="N121" s="134">
        <v>-1.98312000000006E-2</v>
      </c>
      <c r="O121" s="134">
        <v>-9.7932019999999398E-2</v>
      </c>
      <c r="P121" s="2">
        <v>-0.21153822</v>
      </c>
      <c r="Q121" s="2">
        <v>-0.35372656000000002</v>
      </c>
      <c r="R121" s="2">
        <v>-0.50593202999999998</v>
      </c>
      <c r="S121" s="2">
        <v>-0.658753589999999</v>
      </c>
      <c r="T121" s="2">
        <v>-0.80110725000000005</v>
      </c>
      <c r="U121" s="2">
        <v>-0.92647230999999897</v>
      </c>
      <c r="V121" s="2">
        <v>-0.98414855999999895</v>
      </c>
      <c r="W121" s="2">
        <v>-1.0671731200000001</v>
      </c>
      <c r="X121" s="2">
        <v>-1.1357136299999999</v>
      </c>
      <c r="Y121" s="2">
        <v>-1.1890742700000001</v>
      </c>
      <c r="Z121" s="2">
        <v>-1.2816676300000001</v>
      </c>
      <c r="AA121" s="2">
        <v>-1.35910087</v>
      </c>
      <c r="AB121" s="2">
        <v>-1.43501433</v>
      </c>
      <c r="AC121" s="134">
        <v>-1.5053761000000001</v>
      </c>
      <c r="AD121" s="2">
        <v>-1.56879503</v>
      </c>
      <c r="AE121" s="2">
        <v>-1.6276719399999999</v>
      </c>
      <c r="AF121" s="2">
        <v>-1.6875673200000001</v>
      </c>
      <c r="AG121" s="2">
        <v>-1.7505622199999999</v>
      </c>
      <c r="AH121" s="2">
        <v>-1.81650322</v>
      </c>
      <c r="AI121" s="2">
        <v>-1.88440502</v>
      </c>
      <c r="AJ121" s="134">
        <v>-1.9556908</v>
      </c>
      <c r="AK121" s="2">
        <v>-2.0158563300000001</v>
      </c>
      <c r="AL121" s="134">
        <v>-2.0612162999999999</v>
      </c>
      <c r="AM121" s="134">
        <v>-2.0892281499999998</v>
      </c>
      <c r="AN121" s="2">
        <v>-2.09987404</v>
      </c>
      <c r="AO121" s="2">
        <v>-2.0943805499999901</v>
      </c>
      <c r="AP121" s="2">
        <v>-2.0754558999999899</v>
      </c>
      <c r="AQ121" s="2">
        <v>-2.05648267999999</v>
      </c>
      <c r="AR121" s="2">
        <v>-2.0390019700000002</v>
      </c>
      <c r="AS121" s="134">
        <v>-2.0230492899999901</v>
      </c>
      <c r="AT121" s="2">
        <v>-2.0092475699999999</v>
      </c>
    </row>
    <row r="122" spans="1:48" x14ac:dyDescent="0.25">
      <c r="A122" s="2" t="s">
        <v>346</v>
      </c>
      <c r="B122" s="2">
        <v>0</v>
      </c>
      <c r="C122" s="134">
        <v>0</v>
      </c>
      <c r="D122" s="134">
        <v>0</v>
      </c>
      <c r="E122" s="134">
        <v>0</v>
      </c>
      <c r="F122" s="134">
        <v>0</v>
      </c>
      <c r="G122" s="134">
        <v>0</v>
      </c>
      <c r="H122" s="134">
        <v>0</v>
      </c>
      <c r="I122" s="134">
        <v>0</v>
      </c>
      <c r="J122" s="134">
        <v>0</v>
      </c>
      <c r="K122" s="134">
        <v>0</v>
      </c>
      <c r="L122" s="134">
        <v>0</v>
      </c>
      <c r="M122" s="134">
        <v>0</v>
      </c>
      <c r="N122" s="134">
        <v>3.11742497734579E-2</v>
      </c>
      <c r="O122" s="134">
        <v>0.15144374857551901</v>
      </c>
      <c r="P122" s="2">
        <v>0.321018630833736</v>
      </c>
      <c r="Q122" s="2">
        <v>0.52867828856735199</v>
      </c>
      <c r="R122" s="2">
        <v>0.74652891041382397</v>
      </c>
      <c r="S122" s="2">
        <v>0.96223697599884195</v>
      </c>
      <c r="T122" s="2">
        <v>1.16071748461521</v>
      </c>
      <c r="U122" s="2">
        <v>1.3337228317721499</v>
      </c>
      <c r="V122" s="2">
        <v>1.4029699688138999</v>
      </c>
      <c r="W122" s="2">
        <v>1.5179856418447499</v>
      </c>
      <c r="X122" s="2">
        <v>1.6124859272934999</v>
      </c>
      <c r="Y122" s="2">
        <v>1.6849324114822599</v>
      </c>
      <c r="Z122" s="2">
        <v>1.8211580394854801</v>
      </c>
      <c r="AA122" s="2">
        <v>1.93134332711895</v>
      </c>
      <c r="AB122" s="2">
        <v>2.0382115107290399</v>
      </c>
      <c r="AC122" s="2">
        <v>2.13546417748642</v>
      </c>
      <c r="AD122" s="2">
        <v>2.2213426368143701</v>
      </c>
      <c r="AE122" s="2">
        <v>2.3001844432287202</v>
      </c>
      <c r="AF122" s="2">
        <v>2.3809443821887402</v>
      </c>
      <c r="AG122" s="2">
        <v>2.4669128093186998</v>
      </c>
      <c r="AH122" s="2">
        <v>2.5576099824257499</v>
      </c>
      <c r="AI122" s="2">
        <v>2.6513376277743399</v>
      </c>
      <c r="AJ122" s="2">
        <v>2.7503135516974102</v>
      </c>
      <c r="AK122" s="2">
        <v>2.8314498805121802</v>
      </c>
      <c r="AL122" s="2">
        <v>2.8899901893596001</v>
      </c>
      <c r="AM122" s="2">
        <v>2.9228198951375099</v>
      </c>
      <c r="AN122" s="2">
        <v>2.93070083998396</v>
      </c>
      <c r="AO122" s="2">
        <v>2.9160675313081001</v>
      </c>
      <c r="AP122" s="2">
        <v>2.8831497217751898</v>
      </c>
      <c r="AQ122" s="2">
        <v>2.8528341610257502</v>
      </c>
      <c r="AR122" s="2">
        <v>2.82646212391928</v>
      </c>
      <c r="AS122" s="2">
        <v>2.8032065249320399</v>
      </c>
      <c r="AT122" s="2">
        <v>2.7835026305699402</v>
      </c>
    </row>
    <row r="123" spans="1:48" x14ac:dyDescent="0.25">
      <c r="A123" s="2" t="s">
        <v>347</v>
      </c>
      <c r="B123" s="2">
        <v>0</v>
      </c>
      <c r="C123" s="134">
        <v>0</v>
      </c>
      <c r="D123" s="134">
        <v>0</v>
      </c>
      <c r="E123" s="134">
        <v>0</v>
      </c>
      <c r="F123" s="134">
        <v>0</v>
      </c>
      <c r="G123" s="134">
        <v>0</v>
      </c>
      <c r="H123" s="134">
        <v>0</v>
      </c>
      <c r="I123" s="134">
        <v>0</v>
      </c>
      <c r="J123" s="134">
        <v>0</v>
      </c>
      <c r="K123" s="134">
        <v>0</v>
      </c>
      <c r="L123" s="134">
        <v>0</v>
      </c>
      <c r="M123" s="134">
        <v>0</v>
      </c>
      <c r="N123" s="134">
        <v>-9.3440332528848993E-2</v>
      </c>
      <c r="O123" s="134">
        <v>-0.270282214844141</v>
      </c>
      <c r="P123" s="134">
        <v>-0.42871902052062899</v>
      </c>
      <c r="Q123" s="2">
        <v>-0.47015596522952402</v>
      </c>
      <c r="R123" s="2">
        <v>-0.47702942222561601</v>
      </c>
      <c r="S123" s="2">
        <v>-0.46562777902900898</v>
      </c>
      <c r="T123" s="134">
        <v>-0.355327267840721</v>
      </c>
      <c r="U123" s="2">
        <v>-0.15894021687229401</v>
      </c>
      <c r="V123" s="2">
        <v>1.48701828212249E-2</v>
      </c>
      <c r="W123" s="2">
        <v>0.23210839186902299</v>
      </c>
      <c r="X123" s="2">
        <v>0.47412471913945697</v>
      </c>
      <c r="Y123" s="2">
        <v>0.73251261265827605</v>
      </c>
      <c r="Z123" s="2">
        <v>1.0260616310226101</v>
      </c>
      <c r="AA123" s="134">
        <v>1.3921277604651301</v>
      </c>
      <c r="AB123" s="2">
        <v>1.7381197235541901</v>
      </c>
      <c r="AC123" s="2">
        <v>2.0564335503260498</v>
      </c>
      <c r="AD123" s="2">
        <v>2.3533691250023598</v>
      </c>
      <c r="AE123" s="2">
        <v>2.6265120842007001</v>
      </c>
      <c r="AF123" s="2">
        <v>2.8733712344184599</v>
      </c>
      <c r="AG123" s="2">
        <v>3.1015595428270899</v>
      </c>
      <c r="AH123" s="2">
        <v>3.3156112116396801</v>
      </c>
      <c r="AI123" s="2">
        <v>3.51758269238002</v>
      </c>
      <c r="AJ123" s="2">
        <v>3.7054894573653701</v>
      </c>
      <c r="AK123" s="2">
        <v>3.9018090498581302</v>
      </c>
      <c r="AL123" s="2">
        <v>4.0821083071352602</v>
      </c>
      <c r="AM123" s="2">
        <v>4.2391321740077297</v>
      </c>
      <c r="AN123" s="2">
        <v>4.3674483000160498</v>
      </c>
      <c r="AO123" s="2">
        <v>4.4645234225796102</v>
      </c>
      <c r="AP123" s="2">
        <v>4.5292320478774304</v>
      </c>
      <c r="AQ123" s="2">
        <v>4.55121268838358</v>
      </c>
      <c r="AR123" s="2">
        <v>4.5490521410891303</v>
      </c>
      <c r="AS123" s="2">
        <v>4.5303936521325197</v>
      </c>
      <c r="AT123" s="2">
        <v>4.4978613438873003</v>
      </c>
    </row>
    <row r="124" spans="1:48" x14ac:dyDescent="0.25">
      <c r="A124" s="2" t="s">
        <v>348</v>
      </c>
      <c r="B124" s="2">
        <v>0</v>
      </c>
      <c r="C124" s="134">
        <v>0</v>
      </c>
      <c r="D124" s="134">
        <v>0</v>
      </c>
      <c r="E124" s="134">
        <v>0</v>
      </c>
      <c r="F124" s="134">
        <v>0</v>
      </c>
      <c r="G124" s="134">
        <v>0</v>
      </c>
      <c r="H124" s="134">
        <v>0</v>
      </c>
      <c r="I124" s="134">
        <v>0</v>
      </c>
      <c r="J124" s="134">
        <v>0</v>
      </c>
      <c r="K124" s="134">
        <v>0</v>
      </c>
      <c r="L124" s="134">
        <v>0</v>
      </c>
      <c r="M124" s="134">
        <v>0</v>
      </c>
      <c r="N124" s="134">
        <v>7.50164575309408E-2</v>
      </c>
      <c r="O124" s="134">
        <v>0.26001505137001002</v>
      </c>
      <c r="P124" s="134">
        <v>0.53010178018952903</v>
      </c>
      <c r="Q124" s="2">
        <v>0.84114871416964798</v>
      </c>
      <c r="R124" s="2">
        <v>1.2701129844387</v>
      </c>
      <c r="S124" s="134">
        <v>1.8239126226374101</v>
      </c>
      <c r="T124" s="2">
        <v>2.4296985896970602</v>
      </c>
      <c r="U124" s="2">
        <v>3.0767473508299901</v>
      </c>
      <c r="V124" s="2">
        <v>3.8195722055329502</v>
      </c>
      <c r="W124" s="2">
        <v>4.5532092537060302</v>
      </c>
      <c r="X124" s="2">
        <v>5.3016363846230803</v>
      </c>
      <c r="Y124" s="2">
        <v>6.0440098902279704</v>
      </c>
      <c r="Z124" s="2">
        <v>6.7479082685976302</v>
      </c>
      <c r="AA124" s="2">
        <v>7.3872655066875099</v>
      </c>
      <c r="AB124" s="2">
        <v>8.0142263677951409</v>
      </c>
      <c r="AC124" s="2">
        <v>8.6259483466871494</v>
      </c>
      <c r="AD124" s="2">
        <v>9.2099664029320696</v>
      </c>
      <c r="AE124" s="2">
        <v>9.76309411529874</v>
      </c>
      <c r="AF124" s="2">
        <v>10.284765646477</v>
      </c>
      <c r="AG124" s="2">
        <v>10.771553198813899</v>
      </c>
      <c r="AH124" s="2">
        <v>11.2241235103739</v>
      </c>
      <c r="AI124" s="2">
        <v>11.644972125832</v>
      </c>
      <c r="AJ124" s="2">
        <v>12.0401896837339</v>
      </c>
      <c r="AK124" s="2">
        <v>12.392402961959601</v>
      </c>
      <c r="AL124" s="2">
        <v>12.715746318289</v>
      </c>
      <c r="AM124" s="2">
        <v>13.0084587189838</v>
      </c>
      <c r="AN124" s="2">
        <v>13.2674558528205</v>
      </c>
      <c r="AO124" s="2">
        <v>13.4885187489086</v>
      </c>
      <c r="AP124" s="2">
        <v>13.6680417955019</v>
      </c>
      <c r="AQ124" s="2">
        <v>13.8154728683777</v>
      </c>
      <c r="AR124" s="2">
        <v>13.9236673880268</v>
      </c>
      <c r="AS124" s="2">
        <v>13.9948616250499</v>
      </c>
      <c r="AT124" s="2">
        <v>14.0345226790818</v>
      </c>
    </row>
    <row r="125" spans="1:48" x14ac:dyDescent="0.25">
      <c r="A125" s="2" t="s">
        <v>349</v>
      </c>
      <c r="B125" s="134">
        <v>0</v>
      </c>
      <c r="C125" s="134">
        <v>0</v>
      </c>
      <c r="D125" s="134">
        <v>0</v>
      </c>
      <c r="E125" s="134">
        <v>0</v>
      </c>
      <c r="F125" s="134">
        <v>0</v>
      </c>
      <c r="G125" s="134">
        <v>0</v>
      </c>
      <c r="H125" s="134">
        <v>0</v>
      </c>
      <c r="I125" s="134">
        <v>0</v>
      </c>
      <c r="J125" s="134">
        <v>0</v>
      </c>
      <c r="K125" s="134">
        <v>0</v>
      </c>
      <c r="L125" s="134">
        <v>0</v>
      </c>
      <c r="M125" s="134">
        <v>0</v>
      </c>
      <c r="N125" s="134">
        <v>4.0164909999999797E-2</v>
      </c>
      <c r="O125" s="134">
        <v>0.12021250999999999</v>
      </c>
      <c r="P125" s="134">
        <v>0.20772077999999999</v>
      </c>
      <c r="Q125" s="2">
        <v>0.27456308999999901</v>
      </c>
      <c r="R125" s="134">
        <v>0.37144589</v>
      </c>
      <c r="S125" s="2">
        <v>0.48656374999999902</v>
      </c>
      <c r="T125" s="2">
        <v>0.57082493999999895</v>
      </c>
      <c r="U125" s="2">
        <v>0.63233733000000003</v>
      </c>
      <c r="V125" s="2">
        <v>0.70976988999999902</v>
      </c>
      <c r="W125" s="2">
        <v>0.73980904000000003</v>
      </c>
      <c r="X125" s="2">
        <v>0.75755130999999998</v>
      </c>
      <c r="Y125" s="2">
        <v>0.75829382999999995</v>
      </c>
      <c r="Z125" s="2">
        <v>0.73417348999999998</v>
      </c>
      <c r="AA125" s="2">
        <v>0.68468739999999895</v>
      </c>
      <c r="AB125" s="2">
        <v>0.64913498999999897</v>
      </c>
      <c r="AC125" s="2">
        <v>0.62001523999999897</v>
      </c>
      <c r="AD125" s="2">
        <v>0.58862572999999996</v>
      </c>
      <c r="AE125" s="2">
        <v>0.55499385999999995</v>
      </c>
      <c r="AF125" s="2">
        <v>0.52040918999999897</v>
      </c>
      <c r="AG125" s="2">
        <v>0.48410004000000001</v>
      </c>
      <c r="AH125" s="2">
        <v>0.44763033000000002</v>
      </c>
      <c r="AI125" s="2">
        <v>0.41264988000000002</v>
      </c>
      <c r="AJ125" s="2">
        <v>0.38168268999999899</v>
      </c>
      <c r="AK125" s="2">
        <v>0.34476937000000002</v>
      </c>
      <c r="AL125" s="2">
        <v>0.31177599</v>
      </c>
      <c r="AM125" s="2">
        <v>0.28021722999999898</v>
      </c>
      <c r="AN125" s="134">
        <v>0.24814264999999999</v>
      </c>
      <c r="AO125" s="2">
        <v>0.21398873999999901</v>
      </c>
      <c r="AP125" s="134">
        <v>0.17722975999999999</v>
      </c>
      <c r="AQ125" s="2">
        <v>0.14373285999999899</v>
      </c>
      <c r="AR125" s="2">
        <v>0.108709769999999</v>
      </c>
      <c r="AS125" s="2">
        <v>7.4054460000000003E-2</v>
      </c>
      <c r="AT125" s="2">
        <v>4.2249169999999898E-2</v>
      </c>
    </row>
    <row r="126" spans="1:48" x14ac:dyDescent="0.25">
      <c r="A126" s="2" t="s">
        <v>350</v>
      </c>
      <c r="B126" s="2">
        <v>0</v>
      </c>
      <c r="C126" s="134">
        <v>0</v>
      </c>
      <c r="D126" s="134">
        <v>0</v>
      </c>
      <c r="E126" s="134">
        <v>0</v>
      </c>
      <c r="F126" s="134">
        <v>0</v>
      </c>
      <c r="G126" s="134">
        <v>0</v>
      </c>
      <c r="H126" s="134">
        <v>0</v>
      </c>
      <c r="I126" s="134">
        <v>0</v>
      </c>
      <c r="J126" s="134">
        <v>0</v>
      </c>
      <c r="K126" s="134">
        <v>0</v>
      </c>
      <c r="L126" s="134">
        <v>0</v>
      </c>
      <c r="M126" s="134">
        <v>0</v>
      </c>
      <c r="N126" s="134">
        <v>-0.169480928586796</v>
      </c>
      <c r="O126" s="134">
        <v>-0.55559929411104203</v>
      </c>
      <c r="P126" s="2">
        <v>-1.0651582359008001</v>
      </c>
      <c r="Q126" s="134">
        <v>-1.6726162193557701</v>
      </c>
      <c r="R126" s="2">
        <v>-2.4429175973011699</v>
      </c>
      <c r="S126" s="2">
        <v>-3.3682838575967602</v>
      </c>
      <c r="T126" s="2">
        <v>-4.3572621489842396</v>
      </c>
      <c r="U126" s="2">
        <v>-5.42080021629077</v>
      </c>
      <c r="V126" s="2">
        <v>-6.39057410919456</v>
      </c>
      <c r="W126" s="2">
        <v>-7.5528474439003199</v>
      </c>
      <c r="X126" s="2">
        <v>-8.7160566602540293</v>
      </c>
      <c r="Y126" s="2">
        <v>-9.9157280483386092</v>
      </c>
      <c r="Z126" s="2">
        <v>-11.326249644712201</v>
      </c>
      <c r="AA126" s="2">
        <v>-12.654507588656401</v>
      </c>
      <c r="AB126" s="2">
        <v>-14.0908987879039</v>
      </c>
      <c r="AC126" s="2">
        <v>-15.6053701837417</v>
      </c>
      <c r="AD126" s="2">
        <v>-17.1401991860672</v>
      </c>
      <c r="AE126" s="2">
        <v>-18.720556409460301</v>
      </c>
      <c r="AF126" s="2">
        <v>-20.3541592486193</v>
      </c>
      <c r="AG126" s="2">
        <v>-22.046547729782301</v>
      </c>
      <c r="AH126" s="2">
        <v>-23.793923919439301</v>
      </c>
      <c r="AI126" s="2">
        <v>-25.595536421955</v>
      </c>
      <c r="AJ126" s="2">
        <v>-27.4517346228414</v>
      </c>
      <c r="AK126" s="2">
        <v>-29.324602100415099</v>
      </c>
      <c r="AL126" s="2">
        <v>-31.23657725328</v>
      </c>
      <c r="AM126" s="2">
        <v>-33.160335009060603</v>
      </c>
      <c r="AN126" s="2">
        <v>-35.080753524551</v>
      </c>
      <c r="AO126" s="2">
        <v>-36.9836534940397</v>
      </c>
      <c r="AP126" s="2">
        <v>-38.850859977069199</v>
      </c>
      <c r="AQ126" s="2">
        <v>-40.694380157788601</v>
      </c>
      <c r="AR126" s="2">
        <v>-42.4942888185629</v>
      </c>
      <c r="AS126" s="2">
        <v>-44.252710407738299</v>
      </c>
      <c r="AT126" s="2">
        <v>-45.975503971209598</v>
      </c>
    </row>
    <row r="127" spans="1:48" x14ac:dyDescent="0.25">
      <c r="A127" s="2" t="s">
        <v>351</v>
      </c>
      <c r="B127" s="2">
        <v>0</v>
      </c>
      <c r="C127" s="134">
        <v>0</v>
      </c>
      <c r="D127" s="134">
        <v>0</v>
      </c>
      <c r="E127" s="134">
        <v>0</v>
      </c>
      <c r="F127" s="134">
        <v>0</v>
      </c>
      <c r="G127" s="134">
        <v>0</v>
      </c>
      <c r="H127" s="134">
        <v>0</v>
      </c>
      <c r="I127" s="134">
        <v>0</v>
      </c>
      <c r="J127" s="134">
        <v>0</v>
      </c>
      <c r="K127" s="134">
        <v>0</v>
      </c>
      <c r="L127" s="134">
        <v>0</v>
      </c>
      <c r="M127" s="134">
        <v>0</v>
      </c>
      <c r="N127" s="134">
        <v>-2.7738100000000002E-2</v>
      </c>
      <c r="O127" s="134">
        <v>-5.9602690000000097E-2</v>
      </c>
      <c r="P127" s="134">
        <v>-0.12765743999999901</v>
      </c>
      <c r="Q127" s="2">
        <v>-0.21392090999999999</v>
      </c>
      <c r="R127" s="2">
        <v>-0.34832695000000002</v>
      </c>
      <c r="S127" s="2">
        <v>-0.46901662</v>
      </c>
      <c r="T127" s="2">
        <v>-0.55153302000000004</v>
      </c>
      <c r="U127" s="2">
        <v>-0.644342359999999</v>
      </c>
      <c r="V127" s="2">
        <v>-0.68091379999999901</v>
      </c>
      <c r="W127" s="2">
        <v>-0.72110419999999997</v>
      </c>
      <c r="X127" s="2">
        <v>-0.80963484999999902</v>
      </c>
      <c r="Y127" s="2">
        <v>-0.88714598999999905</v>
      </c>
      <c r="Z127" s="2">
        <v>-1.0233223499999999</v>
      </c>
      <c r="AA127" s="2">
        <v>-1.1167439100000001</v>
      </c>
      <c r="AB127" s="2">
        <v>-1.24163395</v>
      </c>
      <c r="AC127" s="2">
        <v>-1.3825435399999999</v>
      </c>
      <c r="AD127" s="2">
        <v>-1.4905516400000001</v>
      </c>
      <c r="AE127" s="2">
        <v>-1.61531983</v>
      </c>
      <c r="AF127" s="2">
        <v>-1.7500256000000001</v>
      </c>
      <c r="AG127" s="2">
        <v>-1.8933646399999999</v>
      </c>
      <c r="AH127" s="2">
        <v>-2.0430877700000001</v>
      </c>
      <c r="AI127" s="2">
        <v>-2.1951620200000002</v>
      </c>
      <c r="AJ127" s="2">
        <v>-2.3404718600000001</v>
      </c>
      <c r="AK127" s="2">
        <v>-2.5012538700000002</v>
      </c>
      <c r="AL127" s="2">
        <v>-2.6523551799999998</v>
      </c>
      <c r="AM127" s="2">
        <v>-2.78359069</v>
      </c>
      <c r="AN127" s="2">
        <v>-2.8963562899999999</v>
      </c>
      <c r="AO127" s="2">
        <v>-2.9929550800000002</v>
      </c>
      <c r="AP127" s="2">
        <v>-3.0766843100000001</v>
      </c>
      <c r="AQ127" s="2">
        <v>-3.1365993300000001</v>
      </c>
      <c r="AR127" s="2">
        <v>-3.19510535</v>
      </c>
      <c r="AS127" s="2">
        <v>-3.25309428</v>
      </c>
      <c r="AT127" s="2">
        <v>-3.3094929500000001</v>
      </c>
    </row>
    <row r="128" spans="1:48" x14ac:dyDescent="0.25">
      <c r="A128" s="2" t="s">
        <v>352</v>
      </c>
      <c r="B128" s="2">
        <v>100</v>
      </c>
      <c r="C128" s="2">
        <v>102.456630893328</v>
      </c>
      <c r="D128" s="2">
        <v>102.260571612956</v>
      </c>
      <c r="E128" s="2">
        <v>99.273123918308798</v>
      </c>
      <c r="F128" s="2">
        <v>101.506349230284</v>
      </c>
      <c r="G128" s="2">
        <v>103.250138804439</v>
      </c>
      <c r="H128" s="2">
        <v>103.816774726614</v>
      </c>
      <c r="I128" s="2">
        <v>103.945871437557</v>
      </c>
      <c r="J128" s="2">
        <v>104.894876725223</v>
      </c>
      <c r="K128" s="2">
        <v>105.88252741722199</v>
      </c>
      <c r="L128" s="2">
        <v>111.971936693629</v>
      </c>
      <c r="M128" s="2">
        <v>114.29444349509301</v>
      </c>
      <c r="N128" s="2">
        <v>116.801931999671</v>
      </c>
      <c r="O128" s="2">
        <v>119.379521230931</v>
      </c>
      <c r="P128" s="2">
        <v>121.713475575936</v>
      </c>
      <c r="Q128" s="2">
        <v>123.81145870892</v>
      </c>
      <c r="R128" s="2">
        <v>125.687813946606</v>
      </c>
      <c r="S128" s="2">
        <v>127.45416294380099</v>
      </c>
      <c r="T128" s="2">
        <v>129.18329909789699</v>
      </c>
      <c r="U128" s="2">
        <v>130.92908450930301</v>
      </c>
      <c r="V128" s="2">
        <v>132.54034908468199</v>
      </c>
      <c r="W128" s="2">
        <v>134.633201764039</v>
      </c>
      <c r="X128" s="2">
        <v>136.75772238432199</v>
      </c>
      <c r="Y128" s="2">
        <v>139.03169759853401</v>
      </c>
      <c r="Z128" s="2">
        <v>141.697908720355</v>
      </c>
      <c r="AA128" s="2">
        <v>144.28457498889401</v>
      </c>
      <c r="AB128" s="2">
        <v>147.014232257678</v>
      </c>
      <c r="AC128" s="2">
        <v>149.80236173761199</v>
      </c>
      <c r="AD128" s="2">
        <v>152.63070108076701</v>
      </c>
      <c r="AE128" s="2">
        <v>155.49073132522</v>
      </c>
      <c r="AF128" s="2">
        <v>158.41366524327</v>
      </c>
      <c r="AG128" s="2">
        <v>161.336660241441</v>
      </c>
      <c r="AH128" s="2">
        <v>164.27723049149199</v>
      </c>
      <c r="AI128" s="2">
        <v>167.23314889266501</v>
      </c>
      <c r="AJ128" s="2">
        <v>170.226519090784</v>
      </c>
      <c r="AK128" s="2">
        <v>173.16567653105301</v>
      </c>
      <c r="AL128" s="2">
        <v>176.07790704292</v>
      </c>
      <c r="AM128" s="2">
        <v>178.98616269944699</v>
      </c>
      <c r="AN128" s="2">
        <v>181.89754008134699</v>
      </c>
      <c r="AO128" s="2">
        <v>184.82208410239801</v>
      </c>
      <c r="AP128" s="2">
        <v>187.81364308678701</v>
      </c>
      <c r="AQ128" s="2">
        <v>190.95129150446499</v>
      </c>
      <c r="AR128" s="2">
        <v>194.16575409561599</v>
      </c>
      <c r="AS128" s="2">
        <v>197.45585357408299</v>
      </c>
      <c r="AT128" s="2">
        <v>200.81651730211601</v>
      </c>
    </row>
    <row r="129" spans="1:46" x14ac:dyDescent="0.25">
      <c r="A129" s="2" t="s">
        <v>353</v>
      </c>
      <c r="B129" s="2">
        <v>0</v>
      </c>
      <c r="C129" s="134">
        <v>0</v>
      </c>
      <c r="D129" s="134">
        <v>0</v>
      </c>
      <c r="E129" s="134">
        <v>0</v>
      </c>
      <c r="F129" s="134">
        <v>0</v>
      </c>
      <c r="G129" s="134">
        <v>0</v>
      </c>
      <c r="H129" s="134">
        <v>0</v>
      </c>
      <c r="I129" s="134">
        <v>0</v>
      </c>
      <c r="J129" s="134">
        <v>0</v>
      </c>
      <c r="K129" s="134">
        <v>0</v>
      </c>
      <c r="L129" s="134">
        <v>0</v>
      </c>
      <c r="M129" s="134">
        <v>0</v>
      </c>
      <c r="N129" s="134">
        <v>-0.61478952443076995</v>
      </c>
      <c r="O129" s="134">
        <v>-2.5190463346438401</v>
      </c>
      <c r="P129" s="134">
        <v>-5.2587645497274904</v>
      </c>
      <c r="Q129" s="2">
        <v>-7.9746145164126903</v>
      </c>
      <c r="R129" s="2">
        <v>-10.362451397910201</v>
      </c>
      <c r="S129" s="2">
        <v>-12.7496168372439</v>
      </c>
      <c r="T129" s="2">
        <v>-15.0146002786949</v>
      </c>
      <c r="U129" s="2">
        <v>-17.189521448617299</v>
      </c>
      <c r="V129" s="2">
        <v>-17.435171226471599</v>
      </c>
      <c r="W129" s="2">
        <v>-19.531455285195001</v>
      </c>
      <c r="X129" s="2">
        <v>-21.730250032050801</v>
      </c>
      <c r="Y129" s="2">
        <v>-23.9667456368845</v>
      </c>
      <c r="Z129" s="2">
        <v>-27.1858856478162</v>
      </c>
      <c r="AA129" s="2">
        <v>-33.640750168644203</v>
      </c>
      <c r="AB129" s="2">
        <v>-39.860578677144098</v>
      </c>
      <c r="AC129" s="2">
        <v>-45.622987391043601</v>
      </c>
      <c r="AD129" s="2">
        <v>-50.921103576898702</v>
      </c>
      <c r="AE129" s="2">
        <v>-55.760960490375403</v>
      </c>
      <c r="AF129" s="2">
        <v>-60.115690142120698</v>
      </c>
      <c r="AG129" s="2">
        <v>-64.040687935581602</v>
      </c>
      <c r="AH129" s="2">
        <v>-67.569885485905502</v>
      </c>
      <c r="AI129" s="2">
        <v>-70.729234349134899</v>
      </c>
      <c r="AJ129" s="2">
        <v>-73.538617550210006</v>
      </c>
      <c r="AK129" s="2">
        <v>-76.020505376282401</v>
      </c>
      <c r="AL129" s="2">
        <v>-78.199721087329493</v>
      </c>
      <c r="AM129" s="2">
        <v>-80.097769828706802</v>
      </c>
      <c r="AN129" s="2">
        <v>-81.736311992798804</v>
      </c>
      <c r="AO129" s="2">
        <v>-83.137843024948694</v>
      </c>
      <c r="AP129" s="2">
        <v>-84.325376642376995</v>
      </c>
      <c r="AQ129" s="2">
        <v>-85.316828487873195</v>
      </c>
      <c r="AR129" s="2">
        <v>-86.137568935743403</v>
      </c>
      <c r="AS129" s="2">
        <v>-86.809985104516898</v>
      </c>
      <c r="AT129" s="2">
        <v>-87.354057110129006</v>
      </c>
    </row>
    <row r="130" spans="1:46" x14ac:dyDescent="0.25">
      <c r="A130" s="2" t="s">
        <v>354</v>
      </c>
      <c r="B130" s="2">
        <v>100</v>
      </c>
      <c r="C130" s="2">
        <v>186.306203406252</v>
      </c>
      <c r="D130" s="2">
        <v>177.809287306778</v>
      </c>
      <c r="E130" s="2">
        <v>167.57108138254199</v>
      </c>
      <c r="F130" s="2">
        <v>168.25237113504701</v>
      </c>
      <c r="G130" s="2">
        <v>164.099443136801</v>
      </c>
      <c r="H130" s="2">
        <v>157.341651013915</v>
      </c>
      <c r="I130" s="2">
        <v>152.228471566471</v>
      </c>
      <c r="J130" s="2">
        <v>150.509940858585</v>
      </c>
      <c r="K130" s="2">
        <v>150.51381612467199</v>
      </c>
      <c r="L130" s="2">
        <v>147.07876326971899</v>
      </c>
      <c r="M130" s="2">
        <v>146.120958326889</v>
      </c>
      <c r="N130" s="2">
        <v>143.48804728596801</v>
      </c>
      <c r="O130" s="2">
        <v>138.28463612523399</v>
      </c>
      <c r="P130" s="2">
        <v>131.48827840512399</v>
      </c>
      <c r="Q130" s="2">
        <v>126.060830870272</v>
      </c>
      <c r="R130" s="2">
        <v>121.46272620184</v>
      </c>
      <c r="S130" s="2">
        <v>117.131365544582</v>
      </c>
      <c r="T130" s="2">
        <v>113.178221472817</v>
      </c>
      <c r="U130" s="2">
        <v>109.487216376292</v>
      </c>
      <c r="V130" s="2">
        <v>108.489570223635</v>
      </c>
      <c r="W130" s="2">
        <v>105.157133088102</v>
      </c>
      <c r="X130" s="2">
        <v>101.77502610205801</v>
      </c>
      <c r="Y130" s="2">
        <v>98.407070168872593</v>
      </c>
      <c r="Z130" s="2">
        <v>93.817766984836197</v>
      </c>
      <c r="AA130" s="2">
        <v>85.395781896904793</v>
      </c>
      <c r="AB130" s="2">
        <v>77.377055206336607</v>
      </c>
      <c r="AC130" s="2">
        <v>69.985416191531201</v>
      </c>
      <c r="AD130" s="2">
        <v>63.199545577793998</v>
      </c>
      <c r="AE130" s="2">
        <v>56.994149040340702</v>
      </c>
      <c r="AF130" s="2">
        <v>51.405358676240802</v>
      </c>
      <c r="AG130" s="2">
        <v>46.348764244562197</v>
      </c>
      <c r="AH130" s="2">
        <v>41.786049194064802</v>
      </c>
      <c r="AI130" s="2">
        <v>37.688246517151299</v>
      </c>
      <c r="AJ130" s="2">
        <v>34.033852008338101</v>
      </c>
      <c r="AK130" s="2">
        <v>30.800740789749199</v>
      </c>
      <c r="AL130" s="2">
        <v>27.954385597215101</v>
      </c>
      <c r="AM130" s="2">
        <v>25.469953295402998</v>
      </c>
      <c r="AN130" s="2">
        <v>23.3201451891373</v>
      </c>
      <c r="AO130" s="2">
        <v>21.476347671802099</v>
      </c>
      <c r="AP130" s="2">
        <v>19.910654750063902</v>
      </c>
      <c r="AQ130" s="2">
        <v>18.599032003915301</v>
      </c>
      <c r="AR130" s="2">
        <v>17.5080814347053</v>
      </c>
      <c r="AS130" s="2">
        <v>16.608623903915301</v>
      </c>
      <c r="AT130" s="2">
        <v>15.8740759577337</v>
      </c>
    </row>
    <row r="131" spans="1:46" x14ac:dyDescent="0.25">
      <c r="A131" s="2" t="s">
        <v>220</v>
      </c>
      <c r="B131" s="2">
        <v>672283.60560000001</v>
      </c>
      <c r="C131" s="2">
        <v>690896.37450000003</v>
      </c>
      <c r="D131" s="2">
        <v>678646.05590000004</v>
      </c>
      <c r="E131" s="2">
        <v>619860.19420000003</v>
      </c>
      <c r="F131" s="2">
        <v>636890.51729999995</v>
      </c>
      <c r="G131" s="2">
        <v>654754.78460000001</v>
      </c>
      <c r="H131" s="2">
        <v>646020.29200000002</v>
      </c>
      <c r="I131" s="2">
        <v>638622.86060000001</v>
      </c>
      <c r="J131" s="2">
        <v>642658.90240000002</v>
      </c>
      <c r="K131" s="2">
        <v>650685.63859999995</v>
      </c>
      <c r="L131" s="2">
        <v>669397.01370000001</v>
      </c>
      <c r="M131" s="2">
        <v>687448.74199999997</v>
      </c>
      <c r="N131" s="2">
        <v>703393.38009999995</v>
      </c>
      <c r="O131" s="2">
        <v>718050.69079999998</v>
      </c>
      <c r="P131" s="2">
        <v>730532.26210000005</v>
      </c>
      <c r="Q131" s="2">
        <v>741081.65919999999</v>
      </c>
      <c r="R131" s="2">
        <v>750106.9693</v>
      </c>
      <c r="S131" s="2">
        <v>758216.68709999998</v>
      </c>
      <c r="T131" s="2">
        <v>766016.51769999997</v>
      </c>
      <c r="U131" s="2">
        <v>773994.6568</v>
      </c>
      <c r="V131" s="2">
        <v>782355.69209999999</v>
      </c>
      <c r="W131" s="2">
        <v>792516.4314</v>
      </c>
      <c r="X131" s="2">
        <v>803686.12589999998</v>
      </c>
      <c r="Y131" s="2">
        <v>815926.00809999998</v>
      </c>
      <c r="Z131" s="2">
        <v>829805.745</v>
      </c>
      <c r="AA131" s="2">
        <v>844483.19609999994</v>
      </c>
      <c r="AB131" s="2">
        <v>859980.41989999998</v>
      </c>
      <c r="AC131" s="2">
        <v>875983.96530000004</v>
      </c>
      <c r="AD131" s="2">
        <v>892308.77800000005</v>
      </c>
      <c r="AE131" s="2">
        <v>908854.14969999995</v>
      </c>
      <c r="AF131" s="2">
        <v>925660.84519999998</v>
      </c>
      <c r="AG131" s="2">
        <v>942558.82519999996</v>
      </c>
      <c r="AH131" s="2">
        <v>959546.15720000002</v>
      </c>
      <c r="AI131" s="2">
        <v>976618.80299999996</v>
      </c>
      <c r="AJ131" s="2">
        <v>993862.79619999998</v>
      </c>
      <c r="AK131" s="2">
        <v>1010919.095</v>
      </c>
      <c r="AL131" s="2">
        <v>1027862.732</v>
      </c>
      <c r="AM131" s="2">
        <v>1044792.075</v>
      </c>
      <c r="AN131" s="2">
        <v>1061765.0989999999</v>
      </c>
      <c r="AO131" s="2">
        <v>1078837.8700000001</v>
      </c>
      <c r="AP131" s="2">
        <v>1096166.4569999999</v>
      </c>
      <c r="AQ131" s="2">
        <v>1114124.237</v>
      </c>
      <c r="AR131" s="2">
        <v>1132547.828</v>
      </c>
      <c r="AS131" s="2">
        <v>1151391.287</v>
      </c>
      <c r="AT131" s="2">
        <v>1170630.8470000001</v>
      </c>
    </row>
    <row r="132" spans="1:46" x14ac:dyDescent="0.25">
      <c r="A132" s="2" t="s">
        <v>221</v>
      </c>
      <c r="B132" s="2">
        <v>12078210.52</v>
      </c>
      <c r="C132" s="2">
        <v>12394981.57</v>
      </c>
      <c r="D132" s="2">
        <v>12131674.470000001</v>
      </c>
      <c r="E132" s="2">
        <v>11025625.23</v>
      </c>
      <c r="F132" s="2">
        <v>11249492.460000001</v>
      </c>
      <c r="G132" s="2">
        <v>11677302.67</v>
      </c>
      <c r="H132" s="2">
        <v>11476637.83</v>
      </c>
      <c r="I132" s="2">
        <v>11294711.960000001</v>
      </c>
      <c r="J132" s="2">
        <v>11344965.76</v>
      </c>
      <c r="K132" s="2">
        <v>11448802.859999999</v>
      </c>
      <c r="L132" s="2">
        <v>12642982.51</v>
      </c>
      <c r="M132" s="2">
        <v>13183743.27</v>
      </c>
      <c r="N132" s="2">
        <v>13501380.01</v>
      </c>
      <c r="O132" s="2">
        <v>13824020.25</v>
      </c>
      <c r="P132" s="2">
        <v>14139154.800000001</v>
      </c>
      <c r="Q132" s="2">
        <v>14428477.02</v>
      </c>
      <c r="R132" s="2">
        <v>14668540.02</v>
      </c>
      <c r="S132" s="2">
        <v>14877457.619999999</v>
      </c>
      <c r="T132" s="2">
        <v>15069013.369999999</v>
      </c>
      <c r="U132" s="2">
        <v>15246240.699999999</v>
      </c>
      <c r="V132" s="2">
        <v>15378655.65</v>
      </c>
      <c r="W132" s="2">
        <v>15593860.210000001</v>
      </c>
      <c r="X132" s="2">
        <v>15803018.58</v>
      </c>
      <c r="Y132" s="2">
        <v>16013318.27</v>
      </c>
      <c r="Z132" s="2">
        <v>16288096.42</v>
      </c>
      <c r="AA132" s="2">
        <v>16548007.039999999</v>
      </c>
      <c r="AB132" s="2">
        <v>16798569.010000002</v>
      </c>
      <c r="AC132" s="2">
        <v>17042937.59</v>
      </c>
      <c r="AD132" s="2">
        <v>17286810.670000002</v>
      </c>
      <c r="AE132" s="2">
        <v>17534908.809999999</v>
      </c>
      <c r="AF132" s="2">
        <v>17806432.079999998</v>
      </c>
      <c r="AG132" s="2">
        <v>18084177.859999999</v>
      </c>
      <c r="AH132" s="2">
        <v>18367424.510000002</v>
      </c>
      <c r="AI132" s="2">
        <v>18655664.960000001</v>
      </c>
      <c r="AJ132" s="2">
        <v>18949646.219999999</v>
      </c>
      <c r="AK132" s="2">
        <v>19251702.199999999</v>
      </c>
      <c r="AL132" s="2">
        <v>19551988.68</v>
      </c>
      <c r="AM132" s="2">
        <v>19852416.670000002</v>
      </c>
      <c r="AN132" s="2">
        <v>20153805.449999999</v>
      </c>
      <c r="AO132" s="2">
        <v>20456867.539999999</v>
      </c>
      <c r="AP132" s="2">
        <v>20765640.120000001</v>
      </c>
      <c r="AQ132" s="2">
        <v>21088530.260000002</v>
      </c>
      <c r="AR132" s="2">
        <v>21420782.879999999</v>
      </c>
      <c r="AS132" s="2">
        <v>21760860.379999999</v>
      </c>
      <c r="AT132" s="2">
        <v>22108208.5</v>
      </c>
    </row>
    <row r="133" spans="1:46" x14ac:dyDescent="0.25">
      <c r="A133" s="2" t="s">
        <v>222</v>
      </c>
      <c r="B133" s="2">
        <v>12750494.130000001</v>
      </c>
      <c r="C133" s="2">
        <v>13085877.939999999</v>
      </c>
      <c r="D133" s="2">
        <v>12810320.529999999</v>
      </c>
      <c r="E133" s="2">
        <v>11645485.42</v>
      </c>
      <c r="F133" s="2">
        <v>11886382.98</v>
      </c>
      <c r="G133" s="2">
        <v>12332057.460000001</v>
      </c>
      <c r="H133" s="2">
        <v>12122658.119999999</v>
      </c>
      <c r="I133" s="2">
        <v>11933334.82</v>
      </c>
      <c r="J133" s="2">
        <v>11987624.66</v>
      </c>
      <c r="K133" s="2">
        <v>12099488.5</v>
      </c>
      <c r="L133" s="2">
        <v>13312379.52</v>
      </c>
      <c r="M133" s="2">
        <v>13871192.01</v>
      </c>
      <c r="N133" s="2">
        <v>14204773.390000001</v>
      </c>
      <c r="O133" s="2">
        <v>14542070.939999999</v>
      </c>
      <c r="P133" s="2">
        <v>14869687.07</v>
      </c>
      <c r="Q133" s="2">
        <v>15169558.68</v>
      </c>
      <c r="R133" s="2">
        <v>15418646.99</v>
      </c>
      <c r="S133" s="2">
        <v>15635674.310000001</v>
      </c>
      <c r="T133" s="2">
        <v>15835029.890000001</v>
      </c>
      <c r="U133" s="2">
        <v>16020235.35</v>
      </c>
      <c r="V133" s="2">
        <v>16161011.34</v>
      </c>
      <c r="W133" s="2">
        <v>16386376.640000001</v>
      </c>
      <c r="X133" s="2">
        <v>16606704.699999999</v>
      </c>
      <c r="Y133" s="2">
        <v>16829244.280000001</v>
      </c>
      <c r="Z133" s="2">
        <v>17117902.16</v>
      </c>
      <c r="AA133" s="2">
        <v>17392490.239999998</v>
      </c>
      <c r="AB133" s="2">
        <v>17658549.43</v>
      </c>
      <c r="AC133" s="2">
        <v>17918921.559999999</v>
      </c>
      <c r="AD133" s="2">
        <v>18179119.449999999</v>
      </c>
      <c r="AE133" s="2">
        <v>18443762.960000001</v>
      </c>
      <c r="AF133" s="2">
        <v>18732092.93</v>
      </c>
      <c r="AG133" s="2">
        <v>19026736.690000001</v>
      </c>
      <c r="AH133" s="2">
        <v>19326970.670000002</v>
      </c>
      <c r="AI133" s="2">
        <v>19632283.760000002</v>
      </c>
      <c r="AJ133" s="2">
        <v>19943509.02</v>
      </c>
      <c r="AK133" s="2">
        <v>20262621.289999999</v>
      </c>
      <c r="AL133" s="2">
        <v>20579851.420000002</v>
      </c>
      <c r="AM133" s="2">
        <v>20897208.75</v>
      </c>
      <c r="AN133" s="2">
        <v>21215570.550000001</v>
      </c>
      <c r="AO133" s="2">
        <v>21535705.41</v>
      </c>
      <c r="AP133" s="2">
        <v>21861806.579999998</v>
      </c>
      <c r="AQ133" s="2">
        <v>22202654.5</v>
      </c>
      <c r="AR133" s="2">
        <v>22553330.710000001</v>
      </c>
      <c r="AS133" s="2">
        <v>22912251.66</v>
      </c>
      <c r="AT133" s="2">
        <v>23278839.350000001</v>
      </c>
    </row>
    <row r="134" spans="1:46" x14ac:dyDescent="0.25">
      <c r="A134" s="2" t="s">
        <v>223</v>
      </c>
      <c r="B134" s="2">
        <v>160854873.30000001</v>
      </c>
      <c r="C134" s="2">
        <v>157492409.80000001</v>
      </c>
      <c r="D134" s="2">
        <v>151651488.69999999</v>
      </c>
      <c r="E134" s="2">
        <v>150764120.30000001</v>
      </c>
      <c r="F134" s="2">
        <v>146805030.90000001</v>
      </c>
      <c r="G134" s="2">
        <v>142045396.59999999</v>
      </c>
      <c r="H134" s="2">
        <v>136797625</v>
      </c>
      <c r="I134" s="2">
        <v>133108559</v>
      </c>
      <c r="J134" s="2">
        <v>129893924.90000001</v>
      </c>
      <c r="K134" s="2">
        <v>127589113.2</v>
      </c>
      <c r="L134" s="2">
        <v>125278587.7</v>
      </c>
      <c r="M134" s="2">
        <v>122804537.8</v>
      </c>
      <c r="N134" s="2">
        <v>120769083.2</v>
      </c>
      <c r="O134" s="2">
        <v>118286454.90000001</v>
      </c>
      <c r="P134" s="2">
        <v>114737887.09999999</v>
      </c>
      <c r="Q134" s="2">
        <v>109977948.3</v>
      </c>
      <c r="R134" s="2">
        <v>105177524</v>
      </c>
      <c r="S134" s="2">
        <v>100147543.5</v>
      </c>
      <c r="T134" s="2">
        <v>95261131.359999999</v>
      </c>
      <c r="U134" s="2">
        <v>90456093.439999998</v>
      </c>
      <c r="V134" s="2">
        <v>92632442.75</v>
      </c>
      <c r="W134" s="2">
        <v>89177323.709999904</v>
      </c>
      <c r="X134" s="2">
        <v>85744328.519999996</v>
      </c>
      <c r="Y134" s="2">
        <v>82303319.180000007</v>
      </c>
      <c r="Z134" s="2">
        <v>75206444.170000002</v>
      </c>
      <c r="AA134" s="2">
        <v>68329322.400000006</v>
      </c>
      <c r="AB134" s="2">
        <v>61668004.630000003</v>
      </c>
      <c r="AC134" s="2">
        <v>55356409.890000001</v>
      </c>
      <c r="AD134" s="2">
        <v>49411144.909999996</v>
      </c>
      <c r="AE134" s="2">
        <v>43839004.289999999</v>
      </c>
      <c r="AF134" s="2">
        <v>38650642.969999999</v>
      </c>
      <c r="AG134" s="2">
        <v>33849511.399999999</v>
      </c>
      <c r="AH134" s="2">
        <v>29437120.43</v>
      </c>
      <c r="AI134" s="2">
        <v>25413502.199999999</v>
      </c>
      <c r="AJ134" s="2">
        <v>21779557.890000001</v>
      </c>
      <c r="AK134" s="2">
        <v>18530715.48</v>
      </c>
      <c r="AL134" s="2">
        <v>15648459.130000001</v>
      </c>
      <c r="AM134" s="2">
        <v>13118818.699999999</v>
      </c>
      <c r="AN134" s="2">
        <v>10922341.9</v>
      </c>
      <c r="AO134" s="2">
        <v>9035299.2359999996</v>
      </c>
      <c r="AP134" s="2">
        <v>7430938.9119999995</v>
      </c>
      <c r="AQ134" s="2">
        <v>6079795.9129999997</v>
      </c>
      <c r="AR134" s="2">
        <v>4952264.2819999997</v>
      </c>
      <c r="AS134" s="2">
        <v>4019479.4810000001</v>
      </c>
      <c r="AT134" s="2">
        <v>3253970.5040000002</v>
      </c>
    </row>
    <row r="135" spans="1:46" x14ac:dyDescent="0.25">
      <c r="A135" s="2" t="s">
        <v>224</v>
      </c>
      <c r="B135" s="2">
        <v>1134420</v>
      </c>
      <c r="C135" s="2">
        <v>1099519.2949999999</v>
      </c>
      <c r="D135" s="2">
        <v>988387.82010000001</v>
      </c>
      <c r="E135" s="2">
        <v>952886.72790000006</v>
      </c>
      <c r="F135" s="2">
        <v>915489.97759999998</v>
      </c>
      <c r="G135" s="2">
        <v>859200.23979999998</v>
      </c>
      <c r="H135" s="2">
        <v>832270.51630000002</v>
      </c>
      <c r="I135" s="2">
        <v>802730.50390000001</v>
      </c>
      <c r="J135" s="2">
        <v>767446.14</v>
      </c>
      <c r="K135" s="2">
        <v>738765.87820000004</v>
      </c>
      <c r="L135" s="2">
        <v>711269.41249999998</v>
      </c>
      <c r="M135" s="2">
        <v>688167.98289999994</v>
      </c>
      <c r="N135" s="2">
        <v>660101.98450000002</v>
      </c>
      <c r="O135" s="2">
        <v>633406.38569999998</v>
      </c>
      <c r="P135" s="2">
        <v>603442.0233</v>
      </c>
      <c r="Q135" s="2">
        <v>579018.41910000006</v>
      </c>
      <c r="R135" s="2">
        <v>550863.35389999999</v>
      </c>
      <c r="S135" s="2">
        <v>519044.8125</v>
      </c>
      <c r="T135" s="2">
        <v>488594.63020000001</v>
      </c>
      <c r="U135" s="2">
        <v>460183.15</v>
      </c>
      <c r="V135" s="2">
        <v>434145.81910000002</v>
      </c>
      <c r="W135" s="2">
        <v>408380.51459999999</v>
      </c>
      <c r="X135" s="2">
        <v>383420.31900000002</v>
      </c>
      <c r="Y135" s="2">
        <v>359540.99</v>
      </c>
      <c r="Z135" s="2">
        <v>336753.62290000002</v>
      </c>
      <c r="AA135" s="2">
        <v>316846.14110000001</v>
      </c>
      <c r="AB135" s="2">
        <v>298572.99770000001</v>
      </c>
      <c r="AC135" s="2">
        <v>282155.57530000003</v>
      </c>
      <c r="AD135" s="2">
        <v>267547.5992</v>
      </c>
      <c r="AE135" s="2">
        <v>254613.00810000001</v>
      </c>
      <c r="AF135" s="2">
        <v>243177.76879999999</v>
      </c>
      <c r="AG135" s="2">
        <v>233068.35430000001</v>
      </c>
      <c r="AH135" s="2">
        <v>224128.0496</v>
      </c>
      <c r="AI135" s="2">
        <v>216218.21720000001</v>
      </c>
      <c r="AJ135" s="2">
        <v>209216.98240000001</v>
      </c>
      <c r="AK135" s="2">
        <v>203324.45540000001</v>
      </c>
      <c r="AL135" s="2">
        <v>198074.5724</v>
      </c>
      <c r="AM135" s="2">
        <v>193388.11850000001</v>
      </c>
      <c r="AN135" s="2">
        <v>189187.88140000001</v>
      </c>
      <c r="AO135" s="2">
        <v>185404.1336</v>
      </c>
      <c r="AP135" s="2">
        <v>181977.05009999999</v>
      </c>
      <c r="AQ135" s="2">
        <v>178735.90960000001</v>
      </c>
      <c r="AR135" s="2">
        <v>175647.5056</v>
      </c>
      <c r="AS135" s="2">
        <v>172691.10709999999</v>
      </c>
      <c r="AT135" s="2">
        <v>169850.03969999999</v>
      </c>
    </row>
    <row r="136" spans="1:46" x14ac:dyDescent="0.25">
      <c r="A136" s="2" t="s">
        <v>225</v>
      </c>
      <c r="B136" s="2">
        <v>1134420</v>
      </c>
      <c r="C136" s="2">
        <v>1099519.2949999999</v>
      </c>
      <c r="D136" s="2">
        <v>988387.82010000001</v>
      </c>
      <c r="E136" s="2">
        <v>952886.72790000006</v>
      </c>
      <c r="F136" s="2">
        <v>915489.97759999998</v>
      </c>
      <c r="G136" s="2">
        <v>859200.23979999998</v>
      </c>
      <c r="H136" s="2">
        <v>832270.51630000002</v>
      </c>
      <c r="I136" s="2">
        <v>802730.50390000001</v>
      </c>
      <c r="J136" s="2">
        <v>767446.14</v>
      </c>
      <c r="K136" s="2">
        <v>738765.87820000004</v>
      </c>
      <c r="L136" s="2">
        <v>711269.41249999998</v>
      </c>
      <c r="M136" s="2">
        <v>688167.98289999994</v>
      </c>
      <c r="N136" s="2">
        <v>660101.98450000002</v>
      </c>
      <c r="O136" s="2">
        <v>633406.38569999998</v>
      </c>
      <c r="P136" s="2">
        <v>603442.0233</v>
      </c>
      <c r="Q136" s="2">
        <v>579018.41910000006</v>
      </c>
      <c r="R136" s="2">
        <v>550863.35389999999</v>
      </c>
      <c r="S136" s="2">
        <v>519044.8125</v>
      </c>
      <c r="T136" s="2">
        <v>488594.63020000001</v>
      </c>
      <c r="U136" s="2">
        <v>460183.15</v>
      </c>
      <c r="V136" s="2">
        <v>434145.81910000002</v>
      </c>
      <c r="W136" s="2">
        <v>408380.51459999999</v>
      </c>
      <c r="X136" s="2">
        <v>383420.31900000002</v>
      </c>
      <c r="Y136" s="2">
        <v>359540.99</v>
      </c>
      <c r="Z136" s="2">
        <v>336753.62290000002</v>
      </c>
      <c r="AA136" s="2">
        <v>316846.14110000001</v>
      </c>
      <c r="AB136" s="2">
        <v>298572.99770000001</v>
      </c>
      <c r="AC136" s="2">
        <v>282155.57530000003</v>
      </c>
      <c r="AD136" s="2">
        <v>267547.5992</v>
      </c>
      <c r="AE136" s="2">
        <v>254613.00810000001</v>
      </c>
      <c r="AF136" s="2">
        <v>243177.76879999999</v>
      </c>
      <c r="AG136" s="2">
        <v>233068.35430000001</v>
      </c>
      <c r="AH136" s="2">
        <v>224128.0496</v>
      </c>
      <c r="AI136" s="2">
        <v>216218.21720000001</v>
      </c>
      <c r="AJ136" s="2">
        <v>209216.98240000001</v>
      </c>
      <c r="AK136" s="2">
        <v>203324.45540000001</v>
      </c>
      <c r="AL136" s="2">
        <v>198074.5724</v>
      </c>
      <c r="AM136" s="2">
        <v>193388.11850000001</v>
      </c>
      <c r="AN136" s="2">
        <v>189187.88140000001</v>
      </c>
      <c r="AO136" s="2">
        <v>185404.1336</v>
      </c>
      <c r="AP136" s="2">
        <v>181977.05009999999</v>
      </c>
      <c r="AQ136" s="2">
        <v>178735.90960000001</v>
      </c>
      <c r="AR136" s="2">
        <v>175647.5056</v>
      </c>
      <c r="AS136" s="2">
        <v>172691.10709999999</v>
      </c>
      <c r="AT136" s="2">
        <v>169850.03969999999</v>
      </c>
    </row>
    <row r="137" spans="1:46" x14ac:dyDescent="0.25">
      <c r="A137" s="2" t="s">
        <v>226</v>
      </c>
      <c r="B137" s="2">
        <v>120553430.2</v>
      </c>
      <c r="C137" s="2">
        <v>118198118.2</v>
      </c>
      <c r="D137" s="2">
        <v>114269001.59999999</v>
      </c>
      <c r="E137" s="2">
        <v>114272777.09999999</v>
      </c>
      <c r="F137" s="2">
        <v>110865847.3</v>
      </c>
      <c r="G137" s="2">
        <v>107464241.7</v>
      </c>
      <c r="H137" s="2">
        <v>104059210.40000001</v>
      </c>
      <c r="I137" s="2">
        <v>101549094.59999999</v>
      </c>
      <c r="J137" s="2">
        <v>99246918.340000004</v>
      </c>
      <c r="K137" s="2">
        <v>97511413.129999995</v>
      </c>
      <c r="L137" s="2">
        <v>95566034.430000007</v>
      </c>
      <c r="M137" s="2">
        <v>93909927.799999997</v>
      </c>
      <c r="N137" s="2">
        <v>94254824.560000002</v>
      </c>
      <c r="O137" s="2">
        <v>91040726.969999999</v>
      </c>
      <c r="P137" s="2">
        <v>87222492.700000003</v>
      </c>
      <c r="Q137" s="2">
        <v>83402835.319999903</v>
      </c>
      <c r="R137" s="2">
        <v>79823899.519999996</v>
      </c>
      <c r="S137" s="2">
        <v>76405169.349999994</v>
      </c>
      <c r="T137" s="2">
        <v>73171290.900000006</v>
      </c>
      <c r="U137" s="2">
        <v>70037590.859999999</v>
      </c>
      <c r="V137" s="2">
        <v>68894315.659999996</v>
      </c>
      <c r="W137" s="2">
        <v>65140351.060000002</v>
      </c>
      <c r="X137" s="2">
        <v>61686564.729999997</v>
      </c>
      <c r="Y137" s="2">
        <v>58413295.689999998</v>
      </c>
      <c r="Z137" s="2">
        <v>56530361.920000002</v>
      </c>
      <c r="AA137" s="2">
        <v>51310603.740000002</v>
      </c>
      <c r="AB137" s="2">
        <v>46418511.43</v>
      </c>
      <c r="AC137" s="2">
        <v>41791738.289999999</v>
      </c>
      <c r="AD137" s="2">
        <v>37419299.939999998</v>
      </c>
      <c r="AE137" s="2">
        <v>33300354.149999999</v>
      </c>
      <c r="AF137" s="2">
        <v>29438032.469999999</v>
      </c>
      <c r="AG137" s="2">
        <v>25836525.18</v>
      </c>
      <c r="AH137" s="2">
        <v>22501441.57</v>
      </c>
      <c r="AI137" s="2">
        <v>19438176.920000002</v>
      </c>
      <c r="AJ137" s="2">
        <v>16654027.35</v>
      </c>
      <c r="AK137" s="2">
        <v>14145058.880000001</v>
      </c>
      <c r="AL137" s="2">
        <v>11910880.779999999</v>
      </c>
      <c r="AM137" s="2">
        <v>9944555.6070000008</v>
      </c>
      <c r="AN137" s="2">
        <v>8234096.7529999996</v>
      </c>
      <c r="AO137" s="2">
        <v>6763443.1600000001</v>
      </c>
      <c r="AP137" s="2">
        <v>5513455.1119999997</v>
      </c>
      <c r="AQ137" s="2">
        <v>4463207.2079999996</v>
      </c>
      <c r="AR137" s="2">
        <v>3589698.89</v>
      </c>
      <c r="AS137" s="2">
        <v>2870234.04</v>
      </c>
      <c r="AT137" s="2">
        <v>2283040.378</v>
      </c>
    </row>
    <row r="138" spans="1:46" x14ac:dyDescent="0.25">
      <c r="A138" s="2" t="s">
        <v>227</v>
      </c>
      <c r="B138" s="2">
        <v>120553430.2</v>
      </c>
      <c r="C138" s="2">
        <v>118198118.2</v>
      </c>
      <c r="D138" s="2">
        <v>114269001.59999999</v>
      </c>
      <c r="E138" s="2">
        <v>114272777.09999999</v>
      </c>
      <c r="F138" s="2">
        <v>110865847.3</v>
      </c>
      <c r="G138" s="2">
        <v>107464241.7</v>
      </c>
      <c r="H138" s="2">
        <v>104059210.40000001</v>
      </c>
      <c r="I138" s="2">
        <v>101549094.59999999</v>
      </c>
      <c r="J138" s="2">
        <v>99246918.340000004</v>
      </c>
      <c r="K138" s="2">
        <v>97511413.129999995</v>
      </c>
      <c r="L138" s="2">
        <v>95566034.430000007</v>
      </c>
      <c r="M138" s="2">
        <v>93909927.799999997</v>
      </c>
      <c r="N138" s="2">
        <v>94254824.560000002</v>
      </c>
      <c r="O138" s="2">
        <v>91040726.969999999</v>
      </c>
      <c r="P138" s="2">
        <v>87222492.700000003</v>
      </c>
      <c r="Q138" s="2">
        <v>83402835.319999903</v>
      </c>
      <c r="R138" s="2">
        <v>79823899.519999996</v>
      </c>
      <c r="S138" s="2">
        <v>76405169.349999994</v>
      </c>
      <c r="T138" s="2">
        <v>73171290.900000006</v>
      </c>
      <c r="U138" s="2">
        <v>70037590.859999999</v>
      </c>
      <c r="V138" s="2">
        <v>68894315.659999996</v>
      </c>
      <c r="W138" s="2">
        <v>65140351.060000002</v>
      </c>
      <c r="X138" s="2">
        <v>61686564.729999997</v>
      </c>
      <c r="Y138" s="2">
        <v>58413295.689999998</v>
      </c>
      <c r="Z138" s="2">
        <v>56530361.920000002</v>
      </c>
      <c r="AA138" s="2">
        <v>51310603.740000002</v>
      </c>
      <c r="AB138" s="2">
        <v>46418511.43</v>
      </c>
      <c r="AC138" s="2">
        <v>41791738.289999999</v>
      </c>
      <c r="AD138" s="2">
        <v>37419299.939999998</v>
      </c>
      <c r="AE138" s="2">
        <v>33300354.149999999</v>
      </c>
      <c r="AF138" s="2">
        <v>29438032.469999999</v>
      </c>
      <c r="AG138" s="2">
        <v>25836525.18</v>
      </c>
      <c r="AH138" s="2">
        <v>22501441.57</v>
      </c>
      <c r="AI138" s="2">
        <v>19438176.920000002</v>
      </c>
      <c r="AJ138" s="2">
        <v>16654027.35</v>
      </c>
      <c r="AK138" s="2">
        <v>14145058.880000001</v>
      </c>
      <c r="AL138" s="2">
        <v>11910880.779999999</v>
      </c>
      <c r="AM138" s="2">
        <v>9944555.6070000008</v>
      </c>
      <c r="AN138" s="2">
        <v>8234096.7529999996</v>
      </c>
      <c r="AO138" s="2">
        <v>6763443.1600000001</v>
      </c>
      <c r="AP138" s="2">
        <v>5513455.1119999997</v>
      </c>
      <c r="AQ138" s="2">
        <v>4463207.2079999996</v>
      </c>
      <c r="AR138" s="2">
        <v>3589698.89</v>
      </c>
      <c r="AS138" s="2">
        <v>2870234.04</v>
      </c>
      <c r="AT138" s="2">
        <v>2283040.378</v>
      </c>
    </row>
    <row r="139" spans="1:46" x14ac:dyDescent="0.25">
      <c r="A139" s="2" t="s">
        <v>228</v>
      </c>
      <c r="B139" s="2">
        <v>39167023.149999999</v>
      </c>
      <c r="C139" s="2">
        <v>38194772.289999999</v>
      </c>
      <c r="D139" s="2">
        <v>36394099.289999999</v>
      </c>
      <c r="E139" s="2">
        <v>35538456.420000002</v>
      </c>
      <c r="F139" s="2">
        <v>35023693.539999999</v>
      </c>
      <c r="G139" s="2">
        <v>33721954.659999996</v>
      </c>
      <c r="H139" s="2">
        <v>31906144.120000001</v>
      </c>
      <c r="I139" s="2">
        <v>30756733.879999999</v>
      </c>
      <c r="J139" s="2">
        <v>29879560.379999999</v>
      </c>
      <c r="K139" s="2">
        <v>29338934.23</v>
      </c>
      <c r="L139" s="2">
        <v>29001283.84</v>
      </c>
      <c r="M139" s="2">
        <v>28206441.98</v>
      </c>
      <c r="N139" s="2">
        <v>25854156.68</v>
      </c>
      <c r="O139" s="2">
        <v>26612321.539999999</v>
      </c>
      <c r="P139" s="2">
        <v>26911952.34</v>
      </c>
      <c r="Q139" s="2">
        <v>25996094.550000001</v>
      </c>
      <c r="R139" s="2">
        <v>24802761.16</v>
      </c>
      <c r="S139" s="2">
        <v>23223329.309999999</v>
      </c>
      <c r="T139" s="2">
        <v>21601245.829999998</v>
      </c>
      <c r="U139" s="2">
        <v>19958319.43</v>
      </c>
      <c r="V139" s="2">
        <v>23303981.27</v>
      </c>
      <c r="W139" s="2">
        <v>23628592.129999999</v>
      </c>
      <c r="X139" s="2">
        <v>23674343.469999999</v>
      </c>
      <c r="Y139" s="2">
        <v>23530482.5</v>
      </c>
      <c r="Z139" s="2">
        <v>18339328.629999999</v>
      </c>
      <c r="AA139" s="2">
        <v>16701872.52</v>
      </c>
      <c r="AB139" s="2">
        <v>14950920.199999999</v>
      </c>
      <c r="AC139" s="2">
        <v>13282516.029999999</v>
      </c>
      <c r="AD139" s="2">
        <v>11724297.369999999</v>
      </c>
      <c r="AE139" s="2">
        <v>10284037.130000001</v>
      </c>
      <c r="AF139" s="2">
        <v>8969432.7310000006</v>
      </c>
      <c r="AG139" s="2">
        <v>7779917.8679999998</v>
      </c>
      <c r="AH139" s="2">
        <v>6711550.8169999998</v>
      </c>
      <c r="AI139" s="2">
        <v>5759107.0650000004</v>
      </c>
      <c r="AJ139" s="2">
        <v>4916313.5630000001</v>
      </c>
      <c r="AK139" s="2">
        <v>4182332.142</v>
      </c>
      <c r="AL139" s="2">
        <v>3539503.7769999998</v>
      </c>
      <c r="AM139" s="2">
        <v>2980874.977</v>
      </c>
      <c r="AN139" s="2">
        <v>2499057.2629999998</v>
      </c>
      <c r="AO139" s="2">
        <v>2086451.943</v>
      </c>
      <c r="AP139" s="2">
        <v>1735506.75</v>
      </c>
      <c r="AQ139" s="2">
        <v>1437852.7949999999</v>
      </c>
      <c r="AR139" s="2">
        <v>1186917.8859999999</v>
      </c>
      <c r="AS139" s="2">
        <v>976554.33330000006</v>
      </c>
      <c r="AT139" s="2">
        <v>801080.08649999998</v>
      </c>
    </row>
    <row r="140" spans="1:46" x14ac:dyDescent="0.25">
      <c r="A140" s="2" t="s">
        <v>229</v>
      </c>
      <c r="B140" s="2">
        <v>39167023.149999999</v>
      </c>
      <c r="C140" s="2">
        <v>38194772.289999999</v>
      </c>
      <c r="D140" s="2">
        <v>36394099.289999999</v>
      </c>
      <c r="E140" s="2">
        <v>35538456.420000002</v>
      </c>
      <c r="F140" s="2">
        <v>35023693.539999999</v>
      </c>
      <c r="G140" s="2">
        <v>33721954.659999996</v>
      </c>
      <c r="H140" s="2">
        <v>31906144.120000001</v>
      </c>
      <c r="I140" s="2">
        <v>30756733.879999999</v>
      </c>
      <c r="J140" s="2">
        <v>29879560.379999999</v>
      </c>
      <c r="K140" s="2">
        <v>29338934.23</v>
      </c>
      <c r="L140" s="2">
        <v>29001283.84</v>
      </c>
      <c r="M140" s="2">
        <v>28206441.98</v>
      </c>
      <c r="N140" s="2">
        <v>25854156.68</v>
      </c>
      <c r="O140" s="2">
        <v>26612321.539999999</v>
      </c>
      <c r="P140" s="2">
        <v>26911952.34</v>
      </c>
      <c r="Q140" s="2">
        <v>25996094.550000001</v>
      </c>
      <c r="R140" s="2">
        <v>24802761.16</v>
      </c>
      <c r="S140" s="2">
        <v>23223329.309999999</v>
      </c>
      <c r="T140" s="2">
        <v>21601245.829999998</v>
      </c>
      <c r="U140" s="2">
        <v>19958319.43</v>
      </c>
      <c r="V140" s="2">
        <v>23303981.27</v>
      </c>
      <c r="W140" s="2">
        <v>23628592.129999999</v>
      </c>
      <c r="X140" s="2">
        <v>23674343.469999999</v>
      </c>
      <c r="Y140" s="2">
        <v>23530482.5</v>
      </c>
      <c r="Z140" s="2">
        <v>18339328.629999999</v>
      </c>
      <c r="AA140" s="2">
        <v>16701872.52</v>
      </c>
      <c r="AB140" s="2">
        <v>14950920.199999999</v>
      </c>
      <c r="AC140" s="2">
        <v>13282516.029999999</v>
      </c>
      <c r="AD140" s="2">
        <v>11724297.369999999</v>
      </c>
      <c r="AE140" s="2">
        <v>10284037.130000001</v>
      </c>
      <c r="AF140" s="2">
        <v>8969432.7310000006</v>
      </c>
      <c r="AG140" s="2">
        <v>7779917.8679999998</v>
      </c>
      <c r="AH140" s="2">
        <v>6711550.8169999998</v>
      </c>
      <c r="AI140" s="2">
        <v>5759107.0650000004</v>
      </c>
      <c r="AJ140" s="2">
        <v>4916313.5630000001</v>
      </c>
      <c r="AK140" s="2">
        <v>4182332.142</v>
      </c>
      <c r="AL140" s="2">
        <v>3539503.7769999998</v>
      </c>
      <c r="AM140" s="2">
        <v>2980874.977</v>
      </c>
      <c r="AN140" s="2">
        <v>2499057.2629999998</v>
      </c>
      <c r="AO140" s="2">
        <v>2086451.943</v>
      </c>
      <c r="AP140" s="2">
        <v>1735506.75</v>
      </c>
      <c r="AQ140" s="2">
        <v>1437852.7949999999</v>
      </c>
      <c r="AR140" s="2">
        <v>1186917.8859999999</v>
      </c>
      <c r="AS140" s="2">
        <v>976554.33330000006</v>
      </c>
      <c r="AT140" s="2">
        <v>801080.08649999998</v>
      </c>
    </row>
    <row r="141" spans="1:46" x14ac:dyDescent="0.25">
      <c r="A141" s="2" t="s">
        <v>493</v>
      </c>
      <c r="B141" s="2">
        <v>0</v>
      </c>
      <c r="C141" s="2">
        <v>7646423.1629999997</v>
      </c>
      <c r="D141" s="2">
        <v>7370131.6849999996</v>
      </c>
      <c r="E141" s="2">
        <v>7420107.483</v>
      </c>
      <c r="F141" s="2">
        <v>7696599.5489999996</v>
      </c>
      <c r="G141" s="2">
        <v>7421544.4630000005</v>
      </c>
      <c r="H141" s="2">
        <v>7212618.5999999996</v>
      </c>
      <c r="I141" s="2">
        <v>6810250.0559999999</v>
      </c>
      <c r="J141" s="2">
        <v>7035567.0439999998</v>
      </c>
      <c r="K141" s="2">
        <v>7204025.341</v>
      </c>
      <c r="L141" s="2">
        <v>6875174.3550000004</v>
      </c>
      <c r="M141" s="2">
        <v>6909415.4119999995</v>
      </c>
      <c r="N141" s="2">
        <v>6897182.2230000002</v>
      </c>
      <c r="O141" s="2">
        <v>6838927.0180000002</v>
      </c>
      <c r="P141" s="2">
        <v>6656606.9189999998</v>
      </c>
      <c r="Q141" s="2">
        <v>6490006.9720000001</v>
      </c>
      <c r="R141" s="2">
        <v>6343938.784</v>
      </c>
      <c r="S141" s="2">
        <v>6203848.9859999996</v>
      </c>
      <c r="T141" s="2">
        <v>6080629.3940000003</v>
      </c>
      <c r="U141" s="2">
        <v>5974477.1830000002</v>
      </c>
      <c r="V141" s="2">
        <v>5884890.7860000003</v>
      </c>
      <c r="W141" s="2">
        <v>5804637.4340000004</v>
      </c>
      <c r="X141" s="2">
        <v>5729617.0609999998</v>
      </c>
      <c r="Y141" s="2">
        <v>5656157.6220000004</v>
      </c>
      <c r="Z141" s="2">
        <v>5577553.2130000005</v>
      </c>
      <c r="AA141" s="2">
        <v>5242274.42</v>
      </c>
      <c r="AB141" s="2">
        <v>4807803.1909999996</v>
      </c>
      <c r="AC141" s="2">
        <v>4349958.0029999996</v>
      </c>
      <c r="AD141" s="2">
        <v>3908905.0989999999</v>
      </c>
      <c r="AE141" s="2">
        <v>3501767.3149999999</v>
      </c>
      <c r="AF141" s="2">
        <v>3133464.679</v>
      </c>
      <c r="AG141" s="2">
        <v>2802552.4360000002</v>
      </c>
      <c r="AH141" s="2">
        <v>2505366.3939999999</v>
      </c>
      <c r="AI141" s="2">
        <v>2237661.983</v>
      </c>
      <c r="AJ141" s="2">
        <v>1995627.3289999999</v>
      </c>
      <c r="AK141" s="2">
        <v>1776570.3570000001</v>
      </c>
      <c r="AL141" s="2">
        <v>1577180.027</v>
      </c>
      <c r="AM141" s="2">
        <v>1395239.0020000001</v>
      </c>
      <c r="AN141" s="2">
        <v>1229225.9169999999</v>
      </c>
      <c r="AO141" s="2">
        <v>1078084.652</v>
      </c>
      <c r="AP141" s="2">
        <v>941124.21129999997</v>
      </c>
      <c r="AQ141" s="2">
        <v>817825.1091</v>
      </c>
      <c r="AR141" s="2">
        <v>707469.13690000004</v>
      </c>
      <c r="AS141" s="2">
        <v>609303.26060000004</v>
      </c>
      <c r="AT141" s="2">
        <v>522555.77149999997</v>
      </c>
    </row>
    <row r="142" spans="1:46" x14ac:dyDescent="0.25">
      <c r="A142" s="2" t="s">
        <v>494</v>
      </c>
      <c r="B142" s="2">
        <v>0</v>
      </c>
      <c r="C142" s="2">
        <v>11896030.52</v>
      </c>
      <c r="D142" s="2">
        <v>11374261.59</v>
      </c>
      <c r="E142" s="2">
        <v>11408805.01</v>
      </c>
      <c r="F142" s="2">
        <v>11269350.779999999</v>
      </c>
      <c r="G142" s="2">
        <v>11121080.310000001</v>
      </c>
      <c r="H142" s="2">
        <v>10466879.41</v>
      </c>
      <c r="I142" s="2">
        <v>10111772.800000001</v>
      </c>
      <c r="J142" s="2">
        <v>10142438.74</v>
      </c>
      <c r="K142" s="2">
        <v>10329456.859999999</v>
      </c>
      <c r="L142" s="2">
        <v>10206352.42</v>
      </c>
      <c r="M142" s="2">
        <v>10179212.890000001</v>
      </c>
      <c r="N142" s="2">
        <v>10001632.57</v>
      </c>
      <c r="O142" s="2">
        <v>9643434.3379999995</v>
      </c>
      <c r="P142" s="2">
        <v>9208453.8589999899</v>
      </c>
      <c r="Q142" s="2">
        <v>8880411.6860000007</v>
      </c>
      <c r="R142" s="2">
        <v>8563934.8589999899</v>
      </c>
      <c r="S142" s="2">
        <v>8218776.9550000001</v>
      </c>
      <c r="T142" s="2">
        <v>7882026.6600000001</v>
      </c>
      <c r="U142" s="2">
        <v>7565534.4019999998</v>
      </c>
      <c r="V142" s="2">
        <v>7276900.2230000002</v>
      </c>
      <c r="W142" s="2">
        <v>6984749.6660000002</v>
      </c>
      <c r="X142" s="2">
        <v>6696927.4069999997</v>
      </c>
      <c r="Y142" s="2">
        <v>6415282.2529999996</v>
      </c>
      <c r="Z142" s="2">
        <v>6139941.534</v>
      </c>
      <c r="AA142" s="2">
        <v>5357372.943</v>
      </c>
      <c r="AB142" s="2">
        <v>4661560.3600000003</v>
      </c>
      <c r="AC142" s="2">
        <v>4051835.2930000001</v>
      </c>
      <c r="AD142" s="2">
        <v>3517150.4559999998</v>
      </c>
      <c r="AE142" s="2">
        <v>3047805.69</v>
      </c>
      <c r="AF142" s="2">
        <v>2636392.2590000001</v>
      </c>
      <c r="AG142" s="2">
        <v>2276048.6529999999</v>
      </c>
      <c r="AH142" s="2">
        <v>1960605.179</v>
      </c>
      <c r="AI142" s="2">
        <v>1684715.5430000001</v>
      </c>
      <c r="AJ142" s="2">
        <v>1443898.237</v>
      </c>
      <c r="AK142" s="2">
        <v>1234277.2409999999</v>
      </c>
      <c r="AL142" s="2">
        <v>1051781.4069999999</v>
      </c>
      <c r="AM142" s="2">
        <v>893166.65280000004</v>
      </c>
      <c r="AN142" s="2">
        <v>755711.41839999997</v>
      </c>
      <c r="AO142" s="2">
        <v>637039.19099999999</v>
      </c>
      <c r="AP142" s="2">
        <v>535100.72450000001</v>
      </c>
      <c r="AQ142" s="2">
        <v>448061.85859999998</v>
      </c>
      <c r="AR142" s="2">
        <v>374037.27279999998</v>
      </c>
      <c r="AS142" s="2">
        <v>311332.54080000002</v>
      </c>
      <c r="AT142" s="2">
        <v>258431.32620000001</v>
      </c>
    </row>
    <row r="143" spans="1:46" x14ac:dyDescent="0.25">
      <c r="A143" s="2" t="s">
        <v>495</v>
      </c>
      <c r="B143" s="2">
        <v>0</v>
      </c>
      <c r="C143" s="2">
        <v>1152501.183</v>
      </c>
      <c r="D143" s="2">
        <v>1085842.0490000001</v>
      </c>
      <c r="E143" s="2">
        <v>899883.13219999999</v>
      </c>
      <c r="F143" s="2">
        <v>945439.31799999997</v>
      </c>
      <c r="G143" s="2">
        <v>941459.08849999995</v>
      </c>
      <c r="H143" s="2">
        <v>905876.7402</v>
      </c>
      <c r="I143" s="2">
        <v>871180.10450000002</v>
      </c>
      <c r="J143" s="2">
        <v>866821.61529999995</v>
      </c>
      <c r="K143" s="2">
        <v>903340.1263</v>
      </c>
      <c r="L143" s="2">
        <v>856171.77379999997</v>
      </c>
      <c r="M143" s="2">
        <v>857933.28630000004</v>
      </c>
      <c r="N143" s="2">
        <v>852324.68500000006</v>
      </c>
      <c r="O143" s="2">
        <v>872486.01430000004</v>
      </c>
      <c r="P143" s="2">
        <v>897567.2402</v>
      </c>
      <c r="Q143" s="2">
        <v>903369.63199999998</v>
      </c>
      <c r="R143" s="2">
        <v>895696.42550000001</v>
      </c>
      <c r="S143" s="2">
        <v>877840.6997</v>
      </c>
      <c r="T143" s="2">
        <v>857150.25760000001</v>
      </c>
      <c r="U143" s="2">
        <v>835875.2696</v>
      </c>
      <c r="V143" s="2">
        <v>823067.65399999998</v>
      </c>
      <c r="W143" s="2">
        <v>810959.12</v>
      </c>
      <c r="X143" s="2">
        <v>797907.08589999995</v>
      </c>
      <c r="Y143" s="2">
        <v>783815.97470000002</v>
      </c>
      <c r="Z143" s="2">
        <v>769346.09160000004</v>
      </c>
      <c r="AA143" s="2">
        <v>700654.46100000001</v>
      </c>
      <c r="AB143" s="2">
        <v>633497.96900000004</v>
      </c>
      <c r="AC143" s="2">
        <v>566348.35470000003</v>
      </c>
      <c r="AD143" s="2">
        <v>501077.30229999998</v>
      </c>
      <c r="AE143" s="2">
        <v>439472.00550000003</v>
      </c>
      <c r="AF143" s="2">
        <v>382774.74060000002</v>
      </c>
      <c r="AG143" s="2">
        <v>331375.74780000001</v>
      </c>
      <c r="AH143" s="2">
        <v>285307.54590000003</v>
      </c>
      <c r="AI143" s="2">
        <v>244377.75330000001</v>
      </c>
      <c r="AJ143" s="2">
        <v>208417.0465</v>
      </c>
      <c r="AK143" s="2">
        <v>176415.47659999999</v>
      </c>
      <c r="AL143" s="2">
        <v>148613.55549999999</v>
      </c>
      <c r="AM143" s="2">
        <v>124645.68979999999</v>
      </c>
      <c r="AN143" s="2">
        <v>104106.4313</v>
      </c>
      <c r="AO143" s="2">
        <v>86606.465280000004</v>
      </c>
      <c r="AP143" s="2">
        <v>71788.339089999994</v>
      </c>
      <c r="AQ143" s="2">
        <v>59457.450360000003</v>
      </c>
      <c r="AR143" s="2">
        <v>49079.804409999997</v>
      </c>
      <c r="AS143" s="2">
        <v>40380.62066</v>
      </c>
      <c r="AT143" s="2">
        <v>33124.921190000001</v>
      </c>
    </row>
    <row r="144" spans="1:46" x14ac:dyDescent="0.25">
      <c r="A144" s="2" t="s">
        <v>496</v>
      </c>
      <c r="B144" s="2">
        <v>0</v>
      </c>
      <c r="C144" s="2">
        <v>6466146.534</v>
      </c>
      <c r="D144" s="2">
        <v>5953785.6150000002</v>
      </c>
      <c r="E144" s="2">
        <v>5232034.9809999997</v>
      </c>
      <c r="F144" s="2">
        <v>5333580.0149999997</v>
      </c>
      <c r="G144" s="2">
        <v>5817104.5250000004</v>
      </c>
      <c r="H144" s="2">
        <v>5231523.4749999996</v>
      </c>
      <c r="I144" s="2">
        <v>4932261.2759999996</v>
      </c>
      <c r="J144" s="2">
        <v>5009309.1109999996</v>
      </c>
      <c r="K144" s="2">
        <v>5137328.2609999999</v>
      </c>
      <c r="L144" s="2">
        <v>5365965.7170000002</v>
      </c>
      <c r="M144" s="2">
        <v>5516538.199</v>
      </c>
      <c r="N144" s="2">
        <v>5588417.8039999995</v>
      </c>
      <c r="O144" s="2">
        <v>5220291.4630000005</v>
      </c>
      <c r="P144" s="2">
        <v>4748662.193</v>
      </c>
      <c r="Q144" s="2">
        <v>4520397.7620000001</v>
      </c>
      <c r="R144" s="2">
        <v>4372333.5250000004</v>
      </c>
      <c r="S144" s="2">
        <v>4256810.97</v>
      </c>
      <c r="T144" s="2">
        <v>4159660.7710000002</v>
      </c>
      <c r="U144" s="2">
        <v>4071664.1809999999</v>
      </c>
      <c r="V144" s="2">
        <v>3915492.4079999998</v>
      </c>
      <c r="W144" s="2">
        <v>3748958.6660000002</v>
      </c>
      <c r="X144" s="2">
        <v>3582515.8870000001</v>
      </c>
      <c r="Y144" s="2">
        <v>3421367.031</v>
      </c>
      <c r="Z144" s="2">
        <v>3271200.9279999998</v>
      </c>
      <c r="AA144" s="2">
        <v>2700096.983</v>
      </c>
      <c r="AB144" s="2">
        <v>2229782.9819999998</v>
      </c>
      <c r="AC144" s="2">
        <v>1862819.65</v>
      </c>
      <c r="AD144" s="2">
        <v>1571671.6540000001</v>
      </c>
      <c r="AE144" s="2">
        <v>1335162.325</v>
      </c>
      <c r="AF144" s="2">
        <v>1139623.9779999999</v>
      </c>
      <c r="AG144" s="2">
        <v>975442.68870000006</v>
      </c>
      <c r="AH144" s="2">
        <v>836099.89740000002</v>
      </c>
      <c r="AI144" s="2">
        <v>716903.2537</v>
      </c>
      <c r="AJ144" s="2">
        <v>614415.36499999999</v>
      </c>
      <c r="AK144" s="2">
        <v>525837.22259999998</v>
      </c>
      <c r="AL144" s="2">
        <v>449102.80530000001</v>
      </c>
      <c r="AM144" s="2">
        <v>382569.8089</v>
      </c>
      <c r="AN144" s="2">
        <v>324897.7721</v>
      </c>
      <c r="AO144" s="2">
        <v>274986.72100000002</v>
      </c>
      <c r="AP144" s="2">
        <v>231936.33970000001</v>
      </c>
      <c r="AQ144" s="2">
        <v>194997.8254</v>
      </c>
      <c r="AR144" s="2">
        <v>163396.51420000001</v>
      </c>
      <c r="AS144" s="2">
        <v>136473.45079999999</v>
      </c>
      <c r="AT144" s="2">
        <v>113641.739</v>
      </c>
    </row>
    <row r="145" spans="1:46" x14ac:dyDescent="0.25">
      <c r="A145" s="2" t="s">
        <v>497</v>
      </c>
      <c r="B145" s="2">
        <v>0</v>
      </c>
      <c r="C145" s="2">
        <v>19863962.350000001</v>
      </c>
      <c r="D145" s="2">
        <v>18313029.449999999</v>
      </c>
      <c r="E145" s="2">
        <v>16027869.390000001</v>
      </c>
      <c r="F145" s="2">
        <v>16373024.800000001</v>
      </c>
      <c r="G145" s="2">
        <v>17881242.550000001</v>
      </c>
      <c r="H145" s="2">
        <v>16145963.460000001</v>
      </c>
      <c r="I145" s="2">
        <v>15265769.380000001</v>
      </c>
      <c r="J145" s="2">
        <v>15481305.48</v>
      </c>
      <c r="K145" s="2">
        <v>15794210.42</v>
      </c>
      <c r="L145" s="2">
        <v>17502252.289999999</v>
      </c>
      <c r="M145" s="2">
        <v>18075649.379999999</v>
      </c>
      <c r="N145" s="2">
        <v>18159229.449999999</v>
      </c>
      <c r="O145" s="2">
        <v>17154320.079999998</v>
      </c>
      <c r="P145" s="2">
        <v>15755460.779999999</v>
      </c>
      <c r="Q145" s="2">
        <v>15023256.26</v>
      </c>
      <c r="R145" s="2">
        <v>14504327.26</v>
      </c>
      <c r="S145" s="2">
        <v>14075697.470000001</v>
      </c>
      <c r="T145" s="2">
        <v>13702671.23</v>
      </c>
      <c r="U145" s="2">
        <v>13353756.34</v>
      </c>
      <c r="V145" s="2">
        <v>12837642.789999999</v>
      </c>
      <c r="W145" s="2">
        <v>12339708.220000001</v>
      </c>
      <c r="X145" s="2">
        <v>11821386.630000001</v>
      </c>
      <c r="Y145" s="2">
        <v>11306554.890000001</v>
      </c>
      <c r="Z145" s="2">
        <v>10852432.619999999</v>
      </c>
      <c r="AA145" s="2">
        <v>9148177.8239999898</v>
      </c>
      <c r="AB145" s="2">
        <v>7682594.4220000003</v>
      </c>
      <c r="AC145" s="2">
        <v>6510623.642</v>
      </c>
      <c r="AD145" s="2">
        <v>5569887.1370000001</v>
      </c>
      <c r="AE145" s="2">
        <v>4802032.7659999998</v>
      </c>
      <c r="AF145" s="2">
        <v>4168693.6860000002</v>
      </c>
      <c r="AG145" s="2">
        <v>3633932.182</v>
      </c>
      <c r="AH145" s="2">
        <v>3176128.159</v>
      </c>
      <c r="AI145" s="2">
        <v>2779912.9190000002</v>
      </c>
      <c r="AJ145" s="2">
        <v>2434282.7140000002</v>
      </c>
      <c r="AK145" s="2">
        <v>2131546.2489999998</v>
      </c>
      <c r="AL145" s="2">
        <v>1864180.9839999999</v>
      </c>
      <c r="AM145" s="2">
        <v>1627757.2709999999</v>
      </c>
      <c r="AN145" s="2">
        <v>1418763.4650000001</v>
      </c>
      <c r="AO145" s="2">
        <v>1234408.784</v>
      </c>
      <c r="AP145" s="2">
        <v>1072562.1939999999</v>
      </c>
      <c r="AQ145" s="2">
        <v>931490.95660000003</v>
      </c>
      <c r="AR145" s="2">
        <v>808936.2402</v>
      </c>
      <c r="AS145" s="2">
        <v>703002.299</v>
      </c>
      <c r="AT145" s="2">
        <v>611949.79249999998</v>
      </c>
    </row>
    <row r="146" spans="1:46" x14ac:dyDescent="0.25">
      <c r="A146" s="2" t="s">
        <v>498</v>
      </c>
      <c r="B146" s="2">
        <v>0</v>
      </c>
      <c r="C146" s="2">
        <v>14939077.310000001</v>
      </c>
      <c r="D146" s="2">
        <v>13869970.140000001</v>
      </c>
      <c r="E146" s="2">
        <v>12504846.470000001</v>
      </c>
      <c r="F146" s="2">
        <v>12993144.57</v>
      </c>
      <c r="G146" s="2">
        <v>12280953.300000001</v>
      </c>
      <c r="H146" s="2">
        <v>11190015.689999999</v>
      </c>
      <c r="I146" s="2">
        <v>10946188.58</v>
      </c>
      <c r="J146" s="2">
        <v>10854160.9</v>
      </c>
      <c r="K146" s="2">
        <v>11488130.42</v>
      </c>
      <c r="L146" s="2">
        <v>11588598.369999999</v>
      </c>
      <c r="M146" s="2">
        <v>11704265.029999999</v>
      </c>
      <c r="N146" s="2">
        <v>11688391.26</v>
      </c>
      <c r="O146" s="2">
        <v>10670850.02</v>
      </c>
      <c r="P146" s="2">
        <v>9475114.3149999995</v>
      </c>
      <c r="Q146" s="2">
        <v>8886568.2510000002</v>
      </c>
      <c r="R146" s="2">
        <v>8507718.5539999995</v>
      </c>
      <c r="S146" s="2">
        <v>8214296.5729999999</v>
      </c>
      <c r="T146" s="2">
        <v>7966450.2510000002</v>
      </c>
      <c r="U146" s="2">
        <v>7741072.4400000004</v>
      </c>
      <c r="V146" s="2">
        <v>7452157.676</v>
      </c>
      <c r="W146" s="2">
        <v>7154418.0559999999</v>
      </c>
      <c r="X146" s="2">
        <v>6859180.5020000003</v>
      </c>
      <c r="Y146" s="2">
        <v>6574865.3360000001</v>
      </c>
      <c r="Z146" s="2">
        <v>6314500.4539999999</v>
      </c>
      <c r="AA146" s="2">
        <v>5116885.9730000002</v>
      </c>
      <c r="AB146" s="2">
        <v>4171546.6719999998</v>
      </c>
      <c r="AC146" s="2">
        <v>3464401.5639999998</v>
      </c>
      <c r="AD146" s="2">
        <v>2922011.1</v>
      </c>
      <c r="AE146" s="2">
        <v>2491863.5040000002</v>
      </c>
      <c r="AF146" s="2">
        <v>2141683.5070000002</v>
      </c>
      <c r="AG146" s="2">
        <v>1850118.037</v>
      </c>
      <c r="AH146" s="2">
        <v>1603417.916</v>
      </c>
      <c r="AI146" s="2">
        <v>1392179.415</v>
      </c>
      <c r="AJ146" s="2">
        <v>1209819.747</v>
      </c>
      <c r="AK146" s="2">
        <v>1051440.5190000001</v>
      </c>
      <c r="AL146" s="2">
        <v>913229.18559999997</v>
      </c>
      <c r="AM146" s="2">
        <v>792390.62199999997</v>
      </c>
      <c r="AN146" s="2">
        <v>686723.6298</v>
      </c>
      <c r="AO146" s="2">
        <v>594468.68119999999</v>
      </c>
      <c r="AP146" s="2">
        <v>514222.85220000002</v>
      </c>
      <c r="AQ146" s="2">
        <v>444788.5319</v>
      </c>
      <c r="AR146" s="2">
        <v>384955.1569</v>
      </c>
      <c r="AS146" s="2">
        <v>333635.1827</v>
      </c>
      <c r="AT146" s="2">
        <v>289834.88370000001</v>
      </c>
    </row>
    <row r="147" spans="1:46" x14ac:dyDescent="0.25">
      <c r="A147" s="2" t="s">
        <v>499</v>
      </c>
      <c r="B147" s="2">
        <v>0</v>
      </c>
      <c r="C147" s="2">
        <v>9754576.6789999995</v>
      </c>
      <c r="D147" s="2">
        <v>9571211.1260000002</v>
      </c>
      <c r="E147" s="2">
        <v>9265259.8920000009</v>
      </c>
      <c r="F147" s="2">
        <v>9552952.0189999994</v>
      </c>
      <c r="G147" s="2">
        <v>9611092.5920000002</v>
      </c>
      <c r="H147" s="2">
        <v>9457933.6129999999</v>
      </c>
      <c r="I147" s="2">
        <v>9591574.273</v>
      </c>
      <c r="J147" s="2">
        <v>9936173.1280000005</v>
      </c>
      <c r="K147" s="2">
        <v>10429445.199999999</v>
      </c>
      <c r="L147" s="2">
        <v>6057410.5319999997</v>
      </c>
      <c r="M147" s="2">
        <v>5546165.6670000004</v>
      </c>
      <c r="N147" s="2">
        <v>5413402.5049999999</v>
      </c>
      <c r="O147" s="2">
        <v>5176933.0729999999</v>
      </c>
      <c r="P147" s="2">
        <v>4927768.1100000003</v>
      </c>
      <c r="Q147" s="2">
        <v>4754746.3279999997</v>
      </c>
      <c r="R147" s="2">
        <v>4606223.5710000005</v>
      </c>
      <c r="S147" s="2">
        <v>4470319.9850000003</v>
      </c>
      <c r="T147" s="2">
        <v>4341296.8360000001</v>
      </c>
      <c r="U147" s="2">
        <v>4216215.6440000003</v>
      </c>
      <c r="V147" s="2">
        <v>4084366.2480000001</v>
      </c>
      <c r="W147" s="2">
        <v>3948615.0430000001</v>
      </c>
      <c r="X147" s="2">
        <v>3811673.463</v>
      </c>
      <c r="Y147" s="2">
        <v>3677147.926</v>
      </c>
      <c r="Z147" s="2">
        <v>3548792.6880000001</v>
      </c>
      <c r="AA147" s="2">
        <v>3148626.6379999998</v>
      </c>
      <c r="AB147" s="2">
        <v>2778196.2710000002</v>
      </c>
      <c r="AC147" s="2">
        <v>2448633.6159999999</v>
      </c>
      <c r="AD147" s="2">
        <v>2157729.341</v>
      </c>
      <c r="AE147" s="2">
        <v>1901240.7169999999</v>
      </c>
      <c r="AF147" s="2">
        <v>1675511.03</v>
      </c>
      <c r="AG147" s="2">
        <v>1476685.0330000001</v>
      </c>
      <c r="AH147" s="2">
        <v>1301632.4480000001</v>
      </c>
      <c r="AI147" s="2">
        <v>1147609.513</v>
      </c>
      <c r="AJ147" s="2">
        <v>1012263.8540000001</v>
      </c>
      <c r="AK147" s="2">
        <v>893446.88150000002</v>
      </c>
      <c r="AL147" s="2">
        <v>789228.9388</v>
      </c>
      <c r="AM147" s="2">
        <v>697984.99529999995</v>
      </c>
      <c r="AN147" s="2">
        <v>618266.14450000005</v>
      </c>
      <c r="AO147" s="2">
        <v>548800.32609999995</v>
      </c>
      <c r="AP147" s="2">
        <v>488490.76789999998</v>
      </c>
      <c r="AQ147" s="2">
        <v>436388.19559999998</v>
      </c>
      <c r="AR147" s="2">
        <v>391521.73200000002</v>
      </c>
      <c r="AS147" s="2">
        <v>353035.62119999999</v>
      </c>
      <c r="AT147" s="2">
        <v>320158.33020000003</v>
      </c>
    </row>
    <row r="148" spans="1:46" x14ac:dyDescent="0.25">
      <c r="A148" s="2" t="s">
        <v>500</v>
      </c>
      <c r="B148" s="2">
        <v>9528134.5850000009</v>
      </c>
      <c r="C148" s="2">
        <v>11209782.59</v>
      </c>
      <c r="D148" s="2">
        <v>11125799.810000001</v>
      </c>
      <c r="E148" s="2">
        <v>10514051.25</v>
      </c>
      <c r="F148" s="2">
        <v>10760387.640000001</v>
      </c>
      <c r="G148" s="2">
        <v>10855133.34</v>
      </c>
      <c r="H148" s="2">
        <v>10586253.34</v>
      </c>
      <c r="I148" s="2">
        <v>10465003.359999999</v>
      </c>
      <c r="J148" s="2">
        <v>10583732.890000001</v>
      </c>
      <c r="K148" s="2">
        <v>10863931.470000001</v>
      </c>
      <c r="L148" s="2">
        <v>8545894.8910000008</v>
      </c>
      <c r="M148" s="2">
        <v>8405537.318</v>
      </c>
      <c r="N148" s="2">
        <v>8386176.8559999997</v>
      </c>
      <c r="O148" s="2">
        <v>8365393.9610000001</v>
      </c>
      <c r="P148" s="2">
        <v>8250333.6490000002</v>
      </c>
      <c r="Q148" s="2">
        <v>8105724.6490000002</v>
      </c>
      <c r="R148" s="2">
        <v>7965473.551</v>
      </c>
      <c r="S148" s="2">
        <v>7839273.2869999995</v>
      </c>
      <c r="T148" s="2">
        <v>7728583.5480000004</v>
      </c>
      <c r="U148" s="2">
        <v>7630161.6310000001</v>
      </c>
      <c r="V148" s="2">
        <v>7517153.9029999999</v>
      </c>
      <c r="W148" s="2">
        <v>7386039.7249999996</v>
      </c>
      <c r="X148" s="2">
        <v>7245001.7029999997</v>
      </c>
      <c r="Y148" s="2">
        <v>7098993.0360000003</v>
      </c>
      <c r="Z148" s="2">
        <v>6950199.7319999998</v>
      </c>
      <c r="AA148" s="2">
        <v>6551413.3480000002</v>
      </c>
      <c r="AB148" s="2">
        <v>6093743.4050000003</v>
      </c>
      <c r="AC148" s="2">
        <v>5605986.8600000003</v>
      </c>
      <c r="AD148" s="2">
        <v>5113399.3030000003</v>
      </c>
      <c r="AE148" s="2">
        <v>4632711.0980000002</v>
      </c>
      <c r="AF148" s="2">
        <v>4174087.236</v>
      </c>
      <c r="AG148" s="2">
        <v>3742560.696</v>
      </c>
      <c r="AH148" s="2">
        <v>3340218.0269999998</v>
      </c>
      <c r="AI148" s="2">
        <v>2967481.8330000001</v>
      </c>
      <c r="AJ148" s="2">
        <v>2623943.389</v>
      </c>
      <c r="AK148" s="2">
        <v>2308986.4160000002</v>
      </c>
      <c r="AL148" s="2">
        <v>2021411.9950000001</v>
      </c>
      <c r="AM148" s="2">
        <v>1760119.845</v>
      </c>
      <c r="AN148" s="2">
        <v>1524092.243</v>
      </c>
      <c r="AO148" s="2">
        <v>1312326.227</v>
      </c>
      <c r="AP148" s="2">
        <v>1123771.7290000001</v>
      </c>
      <c r="AQ148" s="2">
        <v>957323.03689999995</v>
      </c>
      <c r="AR148" s="2">
        <v>811686.25699999998</v>
      </c>
      <c r="AS148" s="2">
        <v>685377.8615</v>
      </c>
      <c r="AT148" s="2">
        <v>576798.60750000004</v>
      </c>
    </row>
    <row r="149" spans="1:46" x14ac:dyDescent="0.25">
      <c r="A149" s="2" t="s">
        <v>501</v>
      </c>
      <c r="B149" s="2">
        <v>0</v>
      </c>
      <c r="C149" s="2">
        <v>616227.04079999996</v>
      </c>
      <c r="D149" s="2">
        <v>592413.80599999998</v>
      </c>
      <c r="E149" s="2">
        <v>506937.52250000002</v>
      </c>
      <c r="F149" s="2">
        <v>529706.61190000002</v>
      </c>
      <c r="G149" s="2">
        <v>546347.17009999999</v>
      </c>
      <c r="H149" s="2">
        <v>504484.24400000001</v>
      </c>
      <c r="I149" s="2">
        <v>470278.96509999997</v>
      </c>
      <c r="J149" s="2">
        <v>458622.22019999998</v>
      </c>
      <c r="K149" s="2">
        <v>474084.50750000001</v>
      </c>
      <c r="L149" s="2">
        <v>462772.36829999997</v>
      </c>
      <c r="M149" s="2">
        <v>465918.00270000001</v>
      </c>
      <c r="N149" s="2">
        <v>466533.72619999998</v>
      </c>
      <c r="O149" s="2">
        <v>472542.82140000002</v>
      </c>
      <c r="P149" s="2">
        <v>478906.48979999998</v>
      </c>
      <c r="Q149" s="2">
        <v>478620.24400000001</v>
      </c>
      <c r="R149" s="2">
        <v>475132.2353</v>
      </c>
      <c r="S149" s="2">
        <v>470172.28700000001</v>
      </c>
      <c r="T149" s="2">
        <v>464290.16210000002</v>
      </c>
      <c r="U149" s="2">
        <v>457572.47029999999</v>
      </c>
      <c r="V149" s="2">
        <v>451143.38669999997</v>
      </c>
      <c r="W149" s="2">
        <v>444799.95630000002</v>
      </c>
      <c r="X149" s="2">
        <v>437793.326</v>
      </c>
      <c r="Y149" s="2">
        <v>430335.39630000002</v>
      </c>
      <c r="Z149" s="2">
        <v>423276.29450000002</v>
      </c>
      <c r="AA149" s="2">
        <v>377651.2414</v>
      </c>
      <c r="AB149" s="2">
        <v>336303.6249</v>
      </c>
      <c r="AC149" s="2">
        <v>300034.86009999999</v>
      </c>
      <c r="AD149" s="2">
        <v>268277.9535</v>
      </c>
      <c r="AE149" s="2">
        <v>240272.7409</v>
      </c>
      <c r="AF149" s="2">
        <v>215458.0754</v>
      </c>
      <c r="AG149" s="2">
        <v>193232.019</v>
      </c>
      <c r="AH149" s="2">
        <v>173183.23670000001</v>
      </c>
      <c r="AI149" s="2">
        <v>154989.6404</v>
      </c>
      <c r="AJ149" s="2">
        <v>138417.8498</v>
      </c>
      <c r="AK149" s="2">
        <v>123236.32030000001</v>
      </c>
      <c r="AL149" s="2">
        <v>109316.337</v>
      </c>
      <c r="AM149" s="2">
        <v>96570.250799999994</v>
      </c>
      <c r="AN149" s="2">
        <v>84926.63003</v>
      </c>
      <c r="AO149" s="2">
        <v>74331.416700000002</v>
      </c>
      <c r="AP149" s="2">
        <v>64746.780279999999</v>
      </c>
      <c r="AQ149" s="2">
        <v>56150.467830000001</v>
      </c>
      <c r="AR149" s="2">
        <v>48472.993580000002</v>
      </c>
      <c r="AS149" s="2">
        <v>41659.607389999997</v>
      </c>
      <c r="AT149" s="2">
        <v>35654.626420000001</v>
      </c>
    </row>
    <row r="150" spans="1:46" x14ac:dyDescent="0.25">
      <c r="A150" s="2" t="s">
        <v>502</v>
      </c>
      <c r="B150" s="2">
        <v>4916440.7029999997</v>
      </c>
      <c r="C150" s="2">
        <v>23399651.68</v>
      </c>
      <c r="D150" s="2">
        <v>20108615.539999999</v>
      </c>
      <c r="E150" s="2">
        <v>16381262.039999999</v>
      </c>
      <c r="F150" s="2">
        <v>17551667.82</v>
      </c>
      <c r="G150" s="2">
        <v>17485474.690000001</v>
      </c>
      <c r="H150" s="2">
        <v>16269229.68</v>
      </c>
      <c r="I150" s="2">
        <v>16974917.710000001</v>
      </c>
      <c r="J150" s="2">
        <v>17458171.41</v>
      </c>
      <c r="K150" s="2">
        <v>17707801.739999998</v>
      </c>
      <c r="L150" s="2">
        <v>16806726.350000001</v>
      </c>
      <c r="M150" s="2">
        <v>16192399.4</v>
      </c>
      <c r="N150" s="2">
        <v>15584289.02</v>
      </c>
      <c r="O150" s="2">
        <v>14248353.720000001</v>
      </c>
      <c r="P150" s="2">
        <v>13019281.539999999</v>
      </c>
      <c r="Q150" s="2">
        <v>12525435.65</v>
      </c>
      <c r="R150" s="2">
        <v>12302515.77</v>
      </c>
      <c r="S150" s="2">
        <v>12180970.23</v>
      </c>
      <c r="T150" s="2">
        <v>12078897.15</v>
      </c>
      <c r="U150" s="2">
        <v>11980551.35</v>
      </c>
      <c r="V150" s="2">
        <v>11765755.800000001</v>
      </c>
      <c r="W150" s="2">
        <v>11513428</v>
      </c>
      <c r="X150" s="2">
        <v>11248683.460000001</v>
      </c>
      <c r="Y150" s="2">
        <v>10991256.73</v>
      </c>
      <c r="Z150" s="2">
        <v>10763687.25</v>
      </c>
      <c r="AA150" s="2">
        <v>9709149.1579999998</v>
      </c>
      <c r="AB150" s="2">
        <v>8778745.7970000003</v>
      </c>
      <c r="AC150" s="2">
        <v>7973261.1109999996</v>
      </c>
      <c r="AD150" s="2">
        <v>7273226.2690000003</v>
      </c>
      <c r="AE150" s="2">
        <v>6677810.4119999995</v>
      </c>
      <c r="AF150" s="2">
        <v>6174465.4139999999</v>
      </c>
      <c r="AG150" s="2">
        <v>5746616.3080000002</v>
      </c>
      <c r="AH150" s="2">
        <v>5381277.5619999999</v>
      </c>
      <c r="AI150" s="2">
        <v>5067780.7609999999</v>
      </c>
      <c r="AJ150" s="2">
        <v>4797750.2390000001</v>
      </c>
      <c r="AK150" s="2">
        <v>4563832.4129999997</v>
      </c>
      <c r="AL150" s="2">
        <v>4360126.2850000001</v>
      </c>
      <c r="AM150" s="2">
        <v>4181866.74</v>
      </c>
      <c r="AN150" s="2">
        <v>4024917.7889999999</v>
      </c>
      <c r="AO150" s="2">
        <v>3885904.048</v>
      </c>
      <c r="AP150" s="2">
        <v>3762317.73</v>
      </c>
      <c r="AQ150" s="2">
        <v>3652807.9049999998</v>
      </c>
      <c r="AR150" s="2">
        <v>3554831.3250000002</v>
      </c>
      <c r="AS150" s="2">
        <v>3466738.5980000002</v>
      </c>
      <c r="AT150" s="2">
        <v>3387339.1009999998</v>
      </c>
    </row>
    <row r="151" spans="1:46" x14ac:dyDescent="0.25">
      <c r="A151" s="2" t="s">
        <v>503</v>
      </c>
      <c r="B151" s="2">
        <v>0</v>
      </c>
      <c r="C151" s="2">
        <v>626915.53289999999</v>
      </c>
      <c r="D151" s="2">
        <v>572831.59199999995</v>
      </c>
      <c r="E151" s="2">
        <v>471446.6825</v>
      </c>
      <c r="F151" s="2">
        <v>511325.80849999998</v>
      </c>
      <c r="G151" s="2">
        <v>524927.57709999999</v>
      </c>
      <c r="H151" s="2">
        <v>477800.82179999998</v>
      </c>
      <c r="I151" s="2">
        <v>466871.1568</v>
      </c>
      <c r="J151" s="2">
        <v>459922.73180000001</v>
      </c>
      <c r="K151" s="2">
        <v>456476.68099999998</v>
      </c>
      <c r="L151" s="2">
        <v>419307.95880000002</v>
      </c>
      <c r="M151" s="2">
        <v>408518.73359999998</v>
      </c>
      <c r="N151" s="2">
        <v>392609.27220000001</v>
      </c>
      <c r="O151" s="2">
        <v>388371.64299999998</v>
      </c>
      <c r="P151" s="2">
        <v>384926.05249999999</v>
      </c>
      <c r="Q151" s="2">
        <v>374915.0454</v>
      </c>
      <c r="R151" s="2">
        <v>360270.01309999998</v>
      </c>
      <c r="S151" s="2">
        <v>341107.42670000001</v>
      </c>
      <c r="T151" s="2">
        <v>321585.27519999997</v>
      </c>
      <c r="U151" s="2">
        <v>302993.04359999998</v>
      </c>
      <c r="V151" s="2">
        <v>288202.70819999999</v>
      </c>
      <c r="W151" s="2">
        <v>273583.24040000001</v>
      </c>
      <c r="X151" s="2">
        <v>258952.66440000001</v>
      </c>
      <c r="Y151" s="2">
        <v>244434.9958</v>
      </c>
      <c r="Z151" s="2">
        <v>230218.64610000001</v>
      </c>
      <c r="AA151" s="2">
        <v>193117.30549999999</v>
      </c>
      <c r="AB151" s="2">
        <v>162500.06299999999</v>
      </c>
      <c r="AC151" s="2">
        <v>136546.73569999999</v>
      </c>
      <c r="AD151" s="2">
        <v>114431.3466</v>
      </c>
      <c r="AE151" s="2">
        <v>95597.720270000005</v>
      </c>
      <c r="AF151" s="2">
        <v>79631.52003</v>
      </c>
      <c r="AG151" s="2">
        <v>66130.757159999906</v>
      </c>
      <c r="AH151" s="2">
        <v>54745.290679999998</v>
      </c>
      <c r="AI151" s="2">
        <v>45171.762360000001</v>
      </c>
      <c r="AJ151" s="2">
        <v>37149.071510000002</v>
      </c>
      <c r="AK151" s="2">
        <v>30482.094109999998</v>
      </c>
      <c r="AL151" s="2">
        <v>24937.216810000002</v>
      </c>
      <c r="AM151" s="2">
        <v>20336.16906</v>
      </c>
      <c r="AN151" s="2">
        <v>16531.709630000001</v>
      </c>
      <c r="AO151" s="2">
        <v>13398.61628</v>
      </c>
      <c r="AP151" s="2">
        <v>10829.50965</v>
      </c>
      <c r="AQ151" s="2">
        <v>8731.7767700000004</v>
      </c>
      <c r="AR151" s="2">
        <v>7024.8086469999998</v>
      </c>
      <c r="AS151" s="2">
        <v>5640.3871829999998</v>
      </c>
      <c r="AT151" s="2">
        <v>4520.9874840000002</v>
      </c>
    </row>
    <row r="152" spans="1:46" x14ac:dyDescent="0.25">
      <c r="A152" s="2" t="s">
        <v>504</v>
      </c>
      <c r="B152" s="2">
        <v>0</v>
      </c>
      <c r="C152" s="2">
        <v>19480984.579999998</v>
      </c>
      <c r="D152" s="2">
        <v>18558257.109999999</v>
      </c>
      <c r="E152" s="2">
        <v>16951160.210000001</v>
      </c>
      <c r="F152" s="2">
        <v>17019056.359999999</v>
      </c>
      <c r="G152" s="2">
        <v>16820279.23</v>
      </c>
      <c r="H152" s="2">
        <v>15923435.43</v>
      </c>
      <c r="I152" s="2">
        <v>15368052.310000001</v>
      </c>
      <c r="J152" s="2">
        <v>15286174.5</v>
      </c>
      <c r="K152" s="2">
        <v>15541232.98</v>
      </c>
      <c r="L152" s="2">
        <v>16310589.960000001</v>
      </c>
      <c r="M152" s="2">
        <v>16297750.58</v>
      </c>
      <c r="N152" s="2">
        <v>15910904.77</v>
      </c>
      <c r="O152" s="2">
        <v>15568538.800000001</v>
      </c>
      <c r="P152" s="2">
        <v>15110277.35</v>
      </c>
      <c r="Q152" s="2">
        <v>14639070</v>
      </c>
      <c r="R152" s="2">
        <v>14094111.869999999</v>
      </c>
      <c r="S152" s="2">
        <v>13453867.57</v>
      </c>
      <c r="T152" s="2">
        <v>12819713.83</v>
      </c>
      <c r="U152" s="2">
        <v>12222661.279999999</v>
      </c>
      <c r="V152" s="2">
        <v>11638094.800000001</v>
      </c>
      <c r="W152" s="2">
        <v>11112121.98</v>
      </c>
      <c r="X152" s="2">
        <v>10576408.279999999</v>
      </c>
      <c r="Y152" s="2">
        <v>10049361.27</v>
      </c>
      <c r="Z152" s="2">
        <v>9572913.3579999898</v>
      </c>
      <c r="AA152" s="2">
        <v>8331812.2400000002</v>
      </c>
      <c r="AB152" s="2">
        <v>7223134.9680000003</v>
      </c>
      <c r="AC152" s="2">
        <v>6235045.7680000002</v>
      </c>
      <c r="AD152" s="2">
        <v>5364266.1619999995</v>
      </c>
      <c r="AE152" s="2">
        <v>4605268.0379999997</v>
      </c>
      <c r="AF152" s="2">
        <v>3950769.4279999998</v>
      </c>
      <c r="AG152" s="2">
        <v>3386564.077</v>
      </c>
      <c r="AH152" s="2">
        <v>2901789.3309999998</v>
      </c>
      <c r="AI152" s="2">
        <v>2485610.1460000002</v>
      </c>
      <c r="AJ152" s="2">
        <v>2128668.7310000001</v>
      </c>
      <c r="AK152" s="2">
        <v>1823946.1310000001</v>
      </c>
      <c r="AL152" s="2">
        <v>1562520.35</v>
      </c>
      <c r="AM152" s="2">
        <v>1338530.314</v>
      </c>
      <c r="AN152" s="2">
        <v>1146874.9450000001</v>
      </c>
      <c r="AO152" s="2">
        <v>983247.22069999995</v>
      </c>
      <c r="AP152" s="2">
        <v>844055.2156</v>
      </c>
      <c r="AQ152" s="2">
        <v>726125.15319999994</v>
      </c>
      <c r="AR152" s="2">
        <v>626401.21750000003</v>
      </c>
      <c r="AS152" s="2">
        <v>542290.12569999998</v>
      </c>
      <c r="AT152" s="2">
        <v>471534.38209999999</v>
      </c>
    </row>
    <row r="153" spans="1:46" x14ac:dyDescent="0.25">
      <c r="A153" s="2" t="s">
        <v>505</v>
      </c>
      <c r="B153" s="2">
        <v>0</v>
      </c>
      <c r="C153" s="2">
        <v>620178.53040000005</v>
      </c>
      <c r="D153" s="2">
        <v>610194.46799999999</v>
      </c>
      <c r="E153" s="2">
        <v>547895.77529999998</v>
      </c>
      <c r="F153" s="2">
        <v>543865.29169999994</v>
      </c>
      <c r="G153" s="2">
        <v>559319.44900000002</v>
      </c>
      <c r="H153" s="2">
        <v>548512.30929999996</v>
      </c>
      <c r="I153" s="2">
        <v>540265.00320000004</v>
      </c>
      <c r="J153" s="2">
        <v>507312.8897</v>
      </c>
      <c r="K153" s="2">
        <v>464875.58250000002</v>
      </c>
      <c r="L153" s="2">
        <v>575946.67249999999</v>
      </c>
      <c r="M153" s="2">
        <v>573697.02830000001</v>
      </c>
      <c r="N153" s="2">
        <v>549325.41650000005</v>
      </c>
      <c r="O153" s="2">
        <v>526045.70730000001</v>
      </c>
      <c r="P153" s="2">
        <v>503093.66950000002</v>
      </c>
      <c r="Q153" s="2">
        <v>490321.29430000001</v>
      </c>
      <c r="R153" s="2">
        <v>474449.99650000001</v>
      </c>
      <c r="S153" s="2">
        <v>451267.6667</v>
      </c>
      <c r="T153" s="2">
        <v>427775.3835</v>
      </c>
      <c r="U153" s="2">
        <v>406091.61099999998</v>
      </c>
      <c r="V153" s="2">
        <v>387502.34669999999</v>
      </c>
      <c r="W153" s="2">
        <v>372940.58960000001</v>
      </c>
      <c r="X153" s="2">
        <v>357813.57</v>
      </c>
      <c r="Y153" s="2">
        <v>342572.05040000001</v>
      </c>
      <c r="Z153" s="2">
        <v>328941.04100000003</v>
      </c>
      <c r="AA153" s="2">
        <v>308206.16889999999</v>
      </c>
      <c r="AB153" s="2">
        <v>288329.70569999999</v>
      </c>
      <c r="AC153" s="2">
        <v>268570.54670000001</v>
      </c>
      <c r="AD153" s="2">
        <v>248944.1734</v>
      </c>
      <c r="AE153" s="2">
        <v>229582.0349</v>
      </c>
      <c r="AF153" s="2">
        <v>210980.72990000001</v>
      </c>
      <c r="AG153" s="2">
        <v>192857.19870000001</v>
      </c>
      <c r="AH153" s="2">
        <v>175368.04819999999</v>
      </c>
      <c r="AI153" s="2">
        <v>158623.08730000001</v>
      </c>
      <c r="AJ153" s="2">
        <v>142723.8155</v>
      </c>
      <c r="AK153" s="2">
        <v>128069.31819999999</v>
      </c>
      <c r="AL153" s="2">
        <v>114333.34050000001</v>
      </c>
      <c r="AM153" s="2">
        <v>101518.5619</v>
      </c>
      <c r="AN153" s="2">
        <v>89643.71355</v>
      </c>
      <c r="AO153" s="2">
        <v>78728.559729999906</v>
      </c>
      <c r="AP153" s="2">
        <v>68794.658330000006</v>
      </c>
      <c r="AQ153" s="2">
        <v>59849.683400000002</v>
      </c>
      <c r="AR153" s="2">
        <v>51827.6158</v>
      </c>
      <c r="AS153" s="2">
        <v>44683.131280000001</v>
      </c>
      <c r="AT153" s="2">
        <v>38361.594340000003</v>
      </c>
    </row>
    <row r="154" spans="1:46" x14ac:dyDescent="0.25">
      <c r="A154" s="2" t="s">
        <v>506</v>
      </c>
      <c r="B154" s="2">
        <v>0</v>
      </c>
      <c r="C154" s="2">
        <v>642947.11860000005</v>
      </c>
      <c r="D154" s="2">
        <v>612920.37829999998</v>
      </c>
      <c r="E154" s="2">
        <v>599384.22129999998</v>
      </c>
      <c r="F154" s="2">
        <v>609047.39240000001</v>
      </c>
      <c r="G154" s="2">
        <v>593350.24109999998</v>
      </c>
      <c r="H154" s="2">
        <v>564793.00809999998</v>
      </c>
      <c r="I154" s="2">
        <v>563119.14260000002</v>
      </c>
      <c r="J154" s="2">
        <v>571781.51289999997</v>
      </c>
      <c r="K154" s="2">
        <v>564858.40209999995</v>
      </c>
      <c r="L154" s="2">
        <v>654778.74129999999</v>
      </c>
      <c r="M154" s="2">
        <v>669640.42330000002</v>
      </c>
      <c r="N154" s="2">
        <v>663519.96939999994</v>
      </c>
      <c r="O154" s="2">
        <v>654693.19019999995</v>
      </c>
      <c r="P154" s="2">
        <v>637207.81090000004</v>
      </c>
      <c r="Q154" s="2">
        <v>628277.90020000003</v>
      </c>
      <c r="R154" s="2">
        <v>621660.74979999999</v>
      </c>
      <c r="S154" s="2">
        <v>612773.9486</v>
      </c>
      <c r="T154" s="2">
        <v>604975.38899999997</v>
      </c>
      <c r="U154" s="2">
        <v>597662.77890000003</v>
      </c>
      <c r="V154" s="2">
        <v>591249.95180000004</v>
      </c>
      <c r="W154" s="2">
        <v>584753.45869999996</v>
      </c>
      <c r="X154" s="2">
        <v>577793.23289999994</v>
      </c>
      <c r="Y154" s="2">
        <v>570216.12069999997</v>
      </c>
      <c r="Z154" s="2">
        <v>562398.33970000001</v>
      </c>
      <c r="AA154" s="2">
        <v>467129.48570000002</v>
      </c>
      <c r="AB154" s="2">
        <v>380662.8395</v>
      </c>
      <c r="AC154" s="2">
        <v>313911.82500000001</v>
      </c>
      <c r="AD154" s="2">
        <v>262572.44209999999</v>
      </c>
      <c r="AE154" s="2">
        <v>222044.45069999999</v>
      </c>
      <c r="AF154" s="2">
        <v>193466.0796</v>
      </c>
      <c r="AG154" s="2">
        <v>170032.83989999999</v>
      </c>
      <c r="AH154" s="2">
        <v>149417.26930000001</v>
      </c>
      <c r="AI154" s="2">
        <v>130752.0546</v>
      </c>
      <c r="AJ154" s="2">
        <v>113700.04730000001</v>
      </c>
      <c r="AK154" s="2">
        <v>98166.466320000007</v>
      </c>
      <c r="AL154" s="2">
        <v>84031.005780000007</v>
      </c>
      <c r="AM154" s="2">
        <v>71221.142040000006</v>
      </c>
      <c r="AN154" s="2">
        <v>59687.24757</v>
      </c>
      <c r="AO154" s="2">
        <v>49387.111019999997</v>
      </c>
      <c r="AP154" s="2">
        <v>40282.210079999997</v>
      </c>
      <c r="AQ154" s="2">
        <v>32322.576130000001</v>
      </c>
      <c r="AR154" s="2">
        <v>25426.886159999998</v>
      </c>
      <c r="AS154" s="2">
        <v>19512.69025</v>
      </c>
      <c r="AT154" s="2">
        <v>14486.92174</v>
      </c>
    </row>
    <row r="155" spans="1:46" x14ac:dyDescent="0.25">
      <c r="A155" s="2" t="s">
        <v>507</v>
      </c>
      <c r="B155" s="2">
        <v>0</v>
      </c>
      <c r="C155" s="2">
        <v>3540181.2769999998</v>
      </c>
      <c r="D155" s="2">
        <v>3348791.6060000001</v>
      </c>
      <c r="E155" s="2">
        <v>3097213.3059999999</v>
      </c>
      <c r="F155" s="2">
        <v>3079055.4559999998</v>
      </c>
      <c r="G155" s="2">
        <v>2980861.233</v>
      </c>
      <c r="H155" s="2">
        <v>2831115.53</v>
      </c>
      <c r="I155" s="2">
        <v>2759498.0189999999</v>
      </c>
      <c r="J155" s="2">
        <v>2697434.0639999998</v>
      </c>
      <c r="K155" s="2">
        <v>2522352.091</v>
      </c>
      <c r="L155" s="2">
        <v>3218308.8080000002</v>
      </c>
      <c r="M155" s="2">
        <v>3276034.2629999998</v>
      </c>
      <c r="N155" s="2">
        <v>3188896.4109999998</v>
      </c>
      <c r="O155" s="2">
        <v>3074130.639</v>
      </c>
      <c r="P155" s="2">
        <v>2914656.9569999999</v>
      </c>
      <c r="Q155" s="2">
        <v>2895024.5120000001</v>
      </c>
      <c r="R155" s="2">
        <v>2876554.4279999998</v>
      </c>
      <c r="S155" s="2">
        <v>2854157.3840000001</v>
      </c>
      <c r="T155" s="2">
        <v>2834834.9040000001</v>
      </c>
      <c r="U155" s="2">
        <v>2802852.2209999999</v>
      </c>
      <c r="V155" s="2">
        <v>2766094.2889999999</v>
      </c>
      <c r="W155" s="2">
        <v>2727906.1910000001</v>
      </c>
      <c r="X155" s="2">
        <v>2687832.7119999998</v>
      </c>
      <c r="Y155" s="2">
        <v>2645480.4950000001</v>
      </c>
      <c r="Z155" s="2">
        <v>2601584.2760000001</v>
      </c>
      <c r="AA155" s="2">
        <v>2226064.2119999998</v>
      </c>
      <c r="AB155" s="2">
        <v>1872121.091</v>
      </c>
      <c r="AC155" s="2">
        <v>1567854.534</v>
      </c>
      <c r="AD155" s="2">
        <v>1310917.5830000001</v>
      </c>
      <c r="AE155" s="2">
        <v>1096499.9450000001</v>
      </c>
      <c r="AF155" s="2">
        <v>926673.55240000004</v>
      </c>
      <c r="AG155" s="2">
        <v>784375.82129999995</v>
      </c>
      <c r="AH155" s="2">
        <v>663690.08310000005</v>
      </c>
      <c r="AI155" s="2">
        <v>561357.26650000003</v>
      </c>
      <c r="AJ155" s="2">
        <v>474878.15490000002</v>
      </c>
      <c r="AK155" s="2">
        <v>401902.30249999999</v>
      </c>
      <c r="AL155" s="2">
        <v>340454.81040000002</v>
      </c>
      <c r="AM155" s="2">
        <v>288765.35629999998</v>
      </c>
      <c r="AN155" s="2">
        <v>245267.57870000001</v>
      </c>
      <c r="AO155" s="2">
        <v>208648.6005</v>
      </c>
      <c r="AP155" s="2">
        <v>177793.16399999999</v>
      </c>
      <c r="AQ155" s="2">
        <v>151761.7433</v>
      </c>
      <c r="AR155" s="2">
        <v>129706.39509999999</v>
      </c>
      <c r="AS155" s="2">
        <v>110940.9192</v>
      </c>
      <c r="AT155" s="2">
        <v>94906.932289999997</v>
      </c>
    </row>
    <row r="156" spans="1:46" x14ac:dyDescent="0.25">
      <c r="A156" s="2" t="s">
        <v>508</v>
      </c>
      <c r="B156" s="2">
        <v>0</v>
      </c>
      <c r="C156" s="2">
        <v>40964564.670000002</v>
      </c>
      <c r="D156" s="2">
        <v>38982434.880000003</v>
      </c>
      <c r="E156" s="2">
        <v>36008940.369999997</v>
      </c>
      <c r="F156" s="2">
        <v>35740240.950000003</v>
      </c>
      <c r="G156" s="2">
        <v>35053375.859999999</v>
      </c>
      <c r="H156" s="2">
        <v>33162815.359999999</v>
      </c>
      <c r="I156" s="2">
        <v>31755756.800000001</v>
      </c>
      <c r="J156" s="2">
        <v>31270775.43</v>
      </c>
      <c r="K156" s="2">
        <v>30530479.829999998</v>
      </c>
      <c r="L156" s="2">
        <v>30681443.530000001</v>
      </c>
      <c r="M156" s="2">
        <v>30815079.84</v>
      </c>
      <c r="N156" s="2">
        <v>30359349.960000001</v>
      </c>
      <c r="O156" s="2">
        <v>29716606.41</v>
      </c>
      <c r="P156" s="2">
        <v>28494581.760000002</v>
      </c>
      <c r="Q156" s="2">
        <v>27867529.27</v>
      </c>
      <c r="R156" s="2">
        <v>27242876.449999999</v>
      </c>
      <c r="S156" s="2">
        <v>26542514.489999998</v>
      </c>
      <c r="T156" s="2">
        <v>25852507.43</v>
      </c>
      <c r="U156" s="2">
        <v>25166677.780000001</v>
      </c>
      <c r="V156" s="2">
        <v>24506453.379999999</v>
      </c>
      <c r="W156" s="2">
        <v>23953662.890000001</v>
      </c>
      <c r="X156" s="2">
        <v>23432485.739999998</v>
      </c>
      <c r="Y156" s="2">
        <v>22937842.719999999</v>
      </c>
      <c r="Z156" s="2">
        <v>22486139.09</v>
      </c>
      <c r="AA156" s="2">
        <v>20559164.34</v>
      </c>
      <c r="AB156" s="2">
        <v>18522209.66</v>
      </c>
      <c r="AC156" s="2">
        <v>16465742.460000001</v>
      </c>
      <c r="AD156" s="2">
        <v>14424709.949999999</v>
      </c>
      <c r="AE156" s="2">
        <v>12440004.16</v>
      </c>
      <c r="AF156" s="2">
        <v>10646117.83</v>
      </c>
      <c r="AG156" s="2">
        <v>8997197.9879999999</v>
      </c>
      <c r="AH156" s="2">
        <v>7493597.7860000003</v>
      </c>
      <c r="AI156" s="2">
        <v>6143081.1670000004</v>
      </c>
      <c r="AJ156" s="2">
        <v>4953259.648</v>
      </c>
      <c r="AK156" s="2">
        <v>3926735.3879999998</v>
      </c>
      <c r="AL156" s="2">
        <v>3060568.963</v>
      </c>
      <c r="AM156" s="2">
        <v>2346979.7280000001</v>
      </c>
      <c r="AN156" s="2">
        <v>1773183.6059999999</v>
      </c>
      <c r="AO156" s="2">
        <v>1322778.673</v>
      </c>
      <c r="AP156" s="2">
        <v>977387.02610000002</v>
      </c>
      <c r="AQ156" s="2">
        <v>718319.42480000004</v>
      </c>
      <c r="AR156" s="2">
        <v>527185.20620000002</v>
      </c>
      <c r="AS156" s="2">
        <v>388049.51760000002</v>
      </c>
      <c r="AT156" s="2">
        <v>287591.68430000002</v>
      </c>
    </row>
    <row r="157" spans="1:46" x14ac:dyDescent="0.25">
      <c r="A157" s="2" t="s">
        <v>509</v>
      </c>
      <c r="B157" s="2">
        <v>0</v>
      </c>
      <c r="C157" s="2">
        <v>14613862.58</v>
      </c>
      <c r="D157" s="2">
        <v>13290097.279999999</v>
      </c>
      <c r="E157" s="2">
        <v>10308648.529999999</v>
      </c>
      <c r="F157" s="2">
        <v>13250768.75</v>
      </c>
      <c r="G157" s="2">
        <v>10961546.17</v>
      </c>
      <c r="H157" s="2">
        <v>13887227.65</v>
      </c>
      <c r="I157" s="2">
        <v>13312162.09</v>
      </c>
      <c r="J157" s="2">
        <v>14060154.550000001</v>
      </c>
      <c r="K157" s="2">
        <v>15146328.619999999</v>
      </c>
      <c r="L157" s="2">
        <v>11450671.68</v>
      </c>
      <c r="M157" s="2">
        <v>10959241.85</v>
      </c>
      <c r="N157" s="2">
        <v>10458204.140000001</v>
      </c>
      <c r="O157" s="2">
        <v>9880965.966</v>
      </c>
      <c r="P157" s="2">
        <v>9130805.62099999</v>
      </c>
      <c r="Q157" s="2">
        <v>8518803.2819999997</v>
      </c>
      <c r="R157" s="2">
        <v>7983340.9519999996</v>
      </c>
      <c r="S157" s="2">
        <v>7443159.0290000001</v>
      </c>
      <c r="T157" s="2">
        <v>6939588.9469999997</v>
      </c>
      <c r="U157" s="2">
        <v>6490620.8059999999</v>
      </c>
      <c r="V157" s="2">
        <v>6110695.0920000002</v>
      </c>
      <c r="W157" s="2">
        <v>5783667.0029999996</v>
      </c>
      <c r="X157" s="2">
        <v>5485180.892</v>
      </c>
      <c r="Y157" s="2">
        <v>5208242.6409999998</v>
      </c>
      <c r="Z157" s="2">
        <v>4949289.091</v>
      </c>
      <c r="AA157" s="2">
        <v>4502190.2759999996</v>
      </c>
      <c r="AB157" s="2">
        <v>4086942.7790000001</v>
      </c>
      <c r="AC157" s="2">
        <v>3709756.159</v>
      </c>
      <c r="AD157" s="2">
        <v>3364864.7379999999</v>
      </c>
      <c r="AE157" s="2">
        <v>3047666.5759999999</v>
      </c>
      <c r="AF157" s="2">
        <v>2756946.054</v>
      </c>
      <c r="AG157" s="2">
        <v>2488614.6850000001</v>
      </c>
      <c r="AH157" s="2">
        <v>2241293.8489999999</v>
      </c>
      <c r="AI157" s="2">
        <v>2013950.8659999999</v>
      </c>
      <c r="AJ157" s="2">
        <v>1805914.456</v>
      </c>
      <c r="AK157" s="2">
        <v>1620155.03</v>
      </c>
      <c r="AL157" s="2">
        <v>1453725.1529999999</v>
      </c>
      <c r="AM157" s="2">
        <v>1304151.4480000001</v>
      </c>
      <c r="AN157" s="2">
        <v>1169345.594</v>
      </c>
      <c r="AO157" s="2">
        <v>1047574.99</v>
      </c>
      <c r="AP157" s="2">
        <v>937387.67520000006</v>
      </c>
      <c r="AQ157" s="2">
        <v>837637.38740000001</v>
      </c>
      <c r="AR157" s="2">
        <v>746758.14029999997</v>
      </c>
      <c r="AS157" s="2">
        <v>663423.04119999998</v>
      </c>
      <c r="AT157" s="2">
        <v>586282.61659999995</v>
      </c>
    </row>
    <row r="158" spans="1:46" x14ac:dyDescent="0.25">
      <c r="A158" s="2" t="s">
        <v>510</v>
      </c>
      <c r="B158" s="2">
        <v>0</v>
      </c>
      <c r="C158" s="2">
        <v>9383400.9759999998</v>
      </c>
      <c r="D158" s="2">
        <v>9365083.5289999899</v>
      </c>
      <c r="E158" s="2">
        <v>7871009.4699999997</v>
      </c>
      <c r="F158" s="2">
        <v>7922722.6500000004</v>
      </c>
      <c r="G158" s="2">
        <v>8226999.9160000002</v>
      </c>
      <c r="H158" s="2">
        <v>8054705.7970000003</v>
      </c>
      <c r="I158" s="2">
        <v>7712772.8679999998</v>
      </c>
      <c r="J158" s="2">
        <v>7654013.1059999997</v>
      </c>
      <c r="K158" s="2">
        <v>7857237.0990000004</v>
      </c>
      <c r="L158" s="2">
        <v>7722487.9560000002</v>
      </c>
      <c r="M158" s="2">
        <v>7977924.7510000002</v>
      </c>
      <c r="N158" s="2">
        <v>8188790.5899999999</v>
      </c>
      <c r="O158" s="2">
        <v>8380568.1449999996</v>
      </c>
      <c r="P158" s="2">
        <v>8437054.5150000006</v>
      </c>
      <c r="Q158" s="2">
        <v>8465388.8350000009</v>
      </c>
      <c r="R158" s="2">
        <v>8495520.8990000002</v>
      </c>
      <c r="S158" s="2">
        <v>8536916.7109999899</v>
      </c>
      <c r="T158" s="2">
        <v>8594866.7760000005</v>
      </c>
      <c r="U158" s="2">
        <v>8666425.2589999996</v>
      </c>
      <c r="V158" s="2">
        <v>8732396.1740000006</v>
      </c>
      <c r="W158" s="2">
        <v>8813009.5109999999</v>
      </c>
      <c r="X158" s="2">
        <v>8903523.0510000009</v>
      </c>
      <c r="Y158" s="2">
        <v>9000321.2390000001</v>
      </c>
      <c r="Z158" s="2">
        <v>9107103.0580000002</v>
      </c>
      <c r="AA158" s="2">
        <v>8940973.1610000003</v>
      </c>
      <c r="AB158" s="2">
        <v>8719384.4450000003</v>
      </c>
      <c r="AC158" s="2">
        <v>8459519.0250000004</v>
      </c>
      <c r="AD158" s="2">
        <v>8165146.125</v>
      </c>
      <c r="AE158" s="2">
        <v>7838635.5990000004</v>
      </c>
      <c r="AF158" s="2">
        <v>7488996.068</v>
      </c>
      <c r="AG158" s="2">
        <v>7113907.3039999995</v>
      </c>
      <c r="AH158" s="2">
        <v>6714795.0029999996</v>
      </c>
      <c r="AI158" s="2">
        <v>6294821.1869999999</v>
      </c>
      <c r="AJ158" s="2">
        <v>5859268.6799999997</v>
      </c>
      <c r="AK158" s="2">
        <v>5409422.8679999998</v>
      </c>
      <c r="AL158" s="2">
        <v>4953717.3849999998</v>
      </c>
      <c r="AM158" s="2">
        <v>4498973.551</v>
      </c>
      <c r="AN158" s="2">
        <v>4051877.656</v>
      </c>
      <c r="AO158" s="2">
        <v>3618715.9339999999</v>
      </c>
      <c r="AP158" s="2">
        <v>3205645.5929999999</v>
      </c>
      <c r="AQ158" s="2">
        <v>2818148.7030000002</v>
      </c>
      <c r="AR158" s="2">
        <v>2457722.5049999999</v>
      </c>
      <c r="AS158" s="2">
        <v>2125580.1749999998</v>
      </c>
      <c r="AT158" s="2">
        <v>1821552.2590000001</v>
      </c>
    </row>
    <row r="159" spans="1:46" x14ac:dyDescent="0.25">
      <c r="A159" s="2" t="s">
        <v>511</v>
      </c>
      <c r="B159" s="2">
        <v>0</v>
      </c>
      <c r="C159" s="2">
        <v>21991564.129999999</v>
      </c>
      <c r="D159" s="2">
        <v>21881231.75</v>
      </c>
      <c r="E159" s="2">
        <v>21702360.52</v>
      </c>
      <c r="F159" s="2">
        <v>22287474.5</v>
      </c>
      <c r="G159" s="2">
        <v>22196236.289999999</v>
      </c>
      <c r="H159" s="2">
        <v>21418598.960000001</v>
      </c>
      <c r="I159" s="2">
        <v>21088627.899999999</v>
      </c>
      <c r="J159" s="2">
        <v>21475581.449999999</v>
      </c>
      <c r="K159" s="2">
        <v>22879590.09</v>
      </c>
      <c r="L159" s="2">
        <v>24448212.780000001</v>
      </c>
      <c r="M159" s="2">
        <v>24868382.829999998</v>
      </c>
      <c r="N159" s="2">
        <v>23222182.98</v>
      </c>
      <c r="O159" s="2">
        <v>20453671.649999999</v>
      </c>
      <c r="P159" s="2">
        <v>17269878.510000002</v>
      </c>
      <c r="Q159" s="2">
        <v>15752336.48</v>
      </c>
      <c r="R159" s="2">
        <v>14962141.43</v>
      </c>
      <c r="S159" s="2">
        <v>14517353.460000001</v>
      </c>
      <c r="T159" s="2">
        <v>14298471.48</v>
      </c>
      <c r="U159" s="2">
        <v>14226349.66</v>
      </c>
      <c r="V159" s="2">
        <v>13867263.24</v>
      </c>
      <c r="W159" s="2">
        <v>13119761.51</v>
      </c>
      <c r="X159" s="2">
        <v>12234312.130000001</v>
      </c>
      <c r="Y159" s="2">
        <v>11329496.560000001</v>
      </c>
      <c r="Z159" s="2">
        <v>10458454.58</v>
      </c>
      <c r="AA159" s="2">
        <v>9386279.8420000002</v>
      </c>
      <c r="AB159" s="2">
        <v>8304024.5439999998</v>
      </c>
      <c r="AC159" s="2">
        <v>7268311.3789999997</v>
      </c>
      <c r="AD159" s="2">
        <v>6310321.2010000004</v>
      </c>
      <c r="AE159" s="2">
        <v>5442328.3969999999</v>
      </c>
      <c r="AF159" s="2">
        <v>4669219.358</v>
      </c>
      <c r="AG159" s="2">
        <v>3987315.88</v>
      </c>
      <c r="AH159" s="2">
        <v>3390373.4610000001</v>
      </c>
      <c r="AI159" s="2">
        <v>2870564.236</v>
      </c>
      <c r="AJ159" s="2">
        <v>2420128.1850000001</v>
      </c>
      <c r="AK159" s="2">
        <v>2032996.057</v>
      </c>
      <c r="AL159" s="2">
        <v>1699852.7250000001</v>
      </c>
      <c r="AM159" s="2">
        <v>1413912.3160000001</v>
      </c>
      <c r="AN159" s="2">
        <v>1169497.932</v>
      </c>
      <c r="AO159" s="2">
        <v>961654.23389999999</v>
      </c>
      <c r="AP159" s="2">
        <v>783621.13970000006</v>
      </c>
      <c r="AQ159" s="2">
        <v>633991.9497</v>
      </c>
      <c r="AR159" s="2">
        <v>509434.04489999998</v>
      </c>
      <c r="AS159" s="2">
        <v>406531.13760000002</v>
      </c>
      <c r="AT159" s="2">
        <v>322093.6851</v>
      </c>
    </row>
    <row r="160" spans="1:46" x14ac:dyDescent="0.25">
      <c r="A160" s="2" t="s">
        <v>512</v>
      </c>
      <c r="B160" s="2">
        <v>65511116.289999999</v>
      </c>
      <c r="C160" s="2">
        <v>274910554.69999999</v>
      </c>
      <c r="D160" s="2">
        <v>260709506.19999999</v>
      </c>
      <c r="E160" s="2">
        <v>238280471.80000001</v>
      </c>
      <c r="F160" s="2">
        <v>243627739.69999999</v>
      </c>
      <c r="G160" s="2">
        <v>238011364.19999999</v>
      </c>
      <c r="H160" s="2">
        <v>227309540.09999999</v>
      </c>
      <c r="I160" s="2">
        <v>218961474.59999999</v>
      </c>
      <c r="J160" s="2">
        <v>218012528.69999999</v>
      </c>
      <c r="K160" s="2">
        <v>220214742.80000001</v>
      </c>
      <c r="L160" s="2">
        <v>213098599.80000001</v>
      </c>
      <c r="M160" s="2">
        <v>212723567.69999999</v>
      </c>
      <c r="N160" s="2">
        <v>208129716.5</v>
      </c>
      <c r="O160" s="2">
        <v>197832833.59999999</v>
      </c>
      <c r="P160" s="2">
        <v>184802573.69999999</v>
      </c>
      <c r="Q160" s="2">
        <v>176284719.09999999</v>
      </c>
      <c r="R160" s="2">
        <v>169841228.90000001</v>
      </c>
      <c r="S160" s="2">
        <v>164297184.80000001</v>
      </c>
      <c r="T160" s="2">
        <v>159531622.30000001</v>
      </c>
      <c r="U160" s="2">
        <v>155325653.09999999</v>
      </c>
      <c r="V160" s="2">
        <v>150622991.5</v>
      </c>
      <c r="W160" s="2">
        <v>145884338.69999999</v>
      </c>
      <c r="X160" s="2">
        <v>141009830.5</v>
      </c>
      <c r="Y160" s="2">
        <v>136174962.5</v>
      </c>
      <c r="Z160" s="2">
        <v>132009399.09999999</v>
      </c>
      <c r="AA160" s="2">
        <v>118473578.3</v>
      </c>
      <c r="AB160" s="2">
        <v>105694739.59999999</v>
      </c>
      <c r="AC160" s="2">
        <v>94071334.870000005</v>
      </c>
      <c r="AD160" s="2">
        <v>83530266.739999995</v>
      </c>
      <c r="AE160" s="2">
        <v>73999637.819999903</v>
      </c>
      <c r="AF160" s="2">
        <v>65535950.200000003</v>
      </c>
      <c r="AG160" s="2">
        <v>57951287.200000003</v>
      </c>
      <c r="AH160" s="2">
        <v>51153240.409999996</v>
      </c>
      <c r="AI160" s="2">
        <v>45073023.880000003</v>
      </c>
      <c r="AJ160" s="2">
        <v>39657483.270000003</v>
      </c>
      <c r="AK160" s="2">
        <v>34856311.57</v>
      </c>
      <c r="AL160" s="2">
        <v>30615233.329999998</v>
      </c>
      <c r="AM160" s="2">
        <v>26886829.27</v>
      </c>
      <c r="AN160" s="2">
        <v>23624398.719999999</v>
      </c>
      <c r="AO160" s="2">
        <v>20782482.73</v>
      </c>
      <c r="AP160" s="2">
        <v>18316912.030000001</v>
      </c>
      <c r="AQ160" s="2">
        <v>16190900.92</v>
      </c>
      <c r="AR160" s="2">
        <v>14359113.710000001</v>
      </c>
      <c r="AS160" s="2">
        <v>12782226.33</v>
      </c>
      <c r="AT160" s="2">
        <v>11424722.390000001</v>
      </c>
    </row>
    <row r="161" spans="1:46" x14ac:dyDescent="0.25">
      <c r="A161" s="2" t="s">
        <v>513</v>
      </c>
      <c r="B161" s="2">
        <v>0</v>
      </c>
      <c r="C161" s="2">
        <v>6066170.375</v>
      </c>
      <c r="D161" s="2">
        <v>6087234.8169999998</v>
      </c>
      <c r="E161" s="2">
        <v>6412835.8449999997</v>
      </c>
      <c r="F161" s="2">
        <v>6596523.8609999996</v>
      </c>
      <c r="G161" s="2">
        <v>6624738.2769999998</v>
      </c>
      <c r="H161" s="2">
        <v>6546304.8530000001</v>
      </c>
      <c r="I161" s="2">
        <v>6583248.7759999996</v>
      </c>
      <c r="J161" s="2">
        <v>6733926.0949999997</v>
      </c>
      <c r="K161" s="2">
        <v>7121362.7189999996</v>
      </c>
      <c r="L161" s="2">
        <v>7278815.2709999997</v>
      </c>
      <c r="M161" s="2">
        <v>7251085.9869999997</v>
      </c>
      <c r="N161" s="2">
        <v>6717150.0319999997</v>
      </c>
      <c r="O161" s="2">
        <v>5896275.3430000003</v>
      </c>
      <c r="P161" s="2">
        <v>4999081.8679999998</v>
      </c>
      <c r="Q161" s="2">
        <v>4632984.0789999999</v>
      </c>
      <c r="R161" s="2">
        <v>4454912.4249999998</v>
      </c>
      <c r="S161" s="2">
        <v>4353285.6529999999</v>
      </c>
      <c r="T161" s="2">
        <v>4301167.6100000003</v>
      </c>
      <c r="U161" s="2">
        <v>4279107.841</v>
      </c>
      <c r="V161" s="2">
        <v>4194178.8650000002</v>
      </c>
      <c r="W161" s="2">
        <v>3979470.4240000001</v>
      </c>
      <c r="X161" s="2">
        <v>3720404.1570000001</v>
      </c>
      <c r="Y161" s="2">
        <v>3452324.9780000001</v>
      </c>
      <c r="Z161" s="2">
        <v>3187957.72</v>
      </c>
      <c r="AA161" s="2">
        <v>2860409.2429999998</v>
      </c>
      <c r="AB161" s="2">
        <v>2531491.986</v>
      </c>
      <c r="AC161" s="2">
        <v>2217185.253</v>
      </c>
      <c r="AD161" s="2">
        <v>1925779.4550000001</v>
      </c>
      <c r="AE161" s="2">
        <v>1660416.929</v>
      </c>
      <c r="AF161" s="2">
        <v>1422635.639</v>
      </c>
      <c r="AG161" s="2">
        <v>1211981.0319999999</v>
      </c>
      <c r="AH161" s="2">
        <v>1026936.728</v>
      </c>
      <c r="AI161" s="2">
        <v>865523.47829999996</v>
      </c>
      <c r="AJ161" s="2">
        <v>725616.27540000004</v>
      </c>
      <c r="AK161" s="2">
        <v>605973.12950000004</v>
      </c>
      <c r="AL161" s="2">
        <v>503570.641</v>
      </c>
      <c r="AM161" s="2">
        <v>416193.25189999997</v>
      </c>
      <c r="AN161" s="2">
        <v>342001.80589999998</v>
      </c>
      <c r="AO161" s="2">
        <v>279371.14649999997</v>
      </c>
      <c r="AP161" s="2">
        <v>226744.2868</v>
      </c>
      <c r="AQ161" s="2">
        <v>182886.2831</v>
      </c>
      <c r="AR161" s="2">
        <v>146569.68479999999</v>
      </c>
      <c r="AS161" s="2">
        <v>116680.7029</v>
      </c>
      <c r="AT161" s="2">
        <v>92228.996530000004</v>
      </c>
    </row>
    <row r="162" spans="1:46" x14ac:dyDescent="0.25">
      <c r="A162" s="2" t="s">
        <v>514</v>
      </c>
      <c r="B162" s="2">
        <v>0</v>
      </c>
      <c r="C162" s="2">
        <v>781716.14899999998</v>
      </c>
      <c r="D162" s="2">
        <v>669427.60809999995</v>
      </c>
      <c r="E162" s="2">
        <v>574439.43469999998</v>
      </c>
      <c r="F162" s="2">
        <v>586195.80830000003</v>
      </c>
      <c r="G162" s="2">
        <v>627983.56310000003</v>
      </c>
      <c r="H162" s="2">
        <v>589814.03090000001</v>
      </c>
      <c r="I162" s="2">
        <v>605216.44640000002</v>
      </c>
      <c r="J162" s="2">
        <v>633045.15319999994</v>
      </c>
      <c r="K162" s="2">
        <v>635476.08739999996</v>
      </c>
      <c r="L162" s="2">
        <v>649535.0871</v>
      </c>
      <c r="M162" s="2">
        <v>618892.78879999998</v>
      </c>
      <c r="N162" s="2">
        <v>582638.37670000002</v>
      </c>
      <c r="O162" s="2">
        <v>514266.36359999998</v>
      </c>
      <c r="P162" s="2">
        <v>449476.4976</v>
      </c>
      <c r="Q162" s="2">
        <v>423556.75219999999</v>
      </c>
      <c r="R162" s="2">
        <v>410017.22090000001</v>
      </c>
      <c r="S162" s="2">
        <v>401118.67440000002</v>
      </c>
      <c r="T162" s="2">
        <v>393523.92139999999</v>
      </c>
      <c r="U162" s="2">
        <v>386539.67060000001</v>
      </c>
      <c r="V162" s="2">
        <v>371589.95480000001</v>
      </c>
      <c r="W162" s="2">
        <v>356565.14299999998</v>
      </c>
      <c r="X162" s="2">
        <v>341045.91600000003</v>
      </c>
      <c r="Y162" s="2">
        <v>325954.4129</v>
      </c>
      <c r="Z162" s="2">
        <v>313045.50329999998</v>
      </c>
      <c r="AA162" s="2">
        <v>300543.93440000003</v>
      </c>
      <c r="AB162" s="2">
        <v>287072.3014</v>
      </c>
      <c r="AC162" s="2">
        <v>272630.70039999997</v>
      </c>
      <c r="AD162" s="2">
        <v>258286.69760000001</v>
      </c>
      <c r="AE162" s="2">
        <v>244829.8561</v>
      </c>
      <c r="AF162" s="2">
        <v>232835.84580000001</v>
      </c>
      <c r="AG162" s="2">
        <v>222106.83379999999</v>
      </c>
      <c r="AH162" s="2">
        <v>212575.00779999999</v>
      </c>
      <c r="AI162" s="2">
        <v>204129.8616</v>
      </c>
      <c r="AJ162" s="2">
        <v>196660.5287</v>
      </c>
      <c r="AK162" s="2">
        <v>190077.8455</v>
      </c>
      <c r="AL162" s="2">
        <v>184167.61869999999</v>
      </c>
      <c r="AM162" s="2">
        <v>178848.24110000001</v>
      </c>
      <c r="AN162" s="2">
        <v>174037.93770000001</v>
      </c>
      <c r="AO162" s="2">
        <v>169665.6127</v>
      </c>
      <c r="AP162" s="2">
        <v>165698.79509999999</v>
      </c>
      <c r="AQ162" s="2">
        <v>162148.96599999999</v>
      </c>
      <c r="AR162" s="2">
        <v>158930.43919999999</v>
      </c>
      <c r="AS162" s="2">
        <v>155994.4178</v>
      </c>
      <c r="AT162" s="2">
        <v>153308.5313</v>
      </c>
    </row>
    <row r="163" spans="1:46" x14ac:dyDescent="0.25">
      <c r="A163" s="2" t="s">
        <v>515</v>
      </c>
      <c r="B163" s="2">
        <v>0</v>
      </c>
      <c r="C163" s="2">
        <v>500277.8272</v>
      </c>
      <c r="D163" s="2">
        <v>430533.74800000002</v>
      </c>
      <c r="E163" s="2">
        <v>378256.84129999997</v>
      </c>
      <c r="F163" s="2">
        <v>392549.35470000003</v>
      </c>
      <c r="G163" s="2">
        <v>364724.74459999998</v>
      </c>
      <c r="H163" s="2">
        <v>348164.0098</v>
      </c>
      <c r="I163" s="2">
        <v>372238.63069999998</v>
      </c>
      <c r="J163" s="2">
        <v>380880.56459999998</v>
      </c>
      <c r="K163" s="2">
        <v>393966.63329999999</v>
      </c>
      <c r="L163" s="2">
        <v>363561.33990000002</v>
      </c>
      <c r="M163" s="2">
        <v>336808.38290000003</v>
      </c>
      <c r="N163" s="2">
        <v>314233.28409999999</v>
      </c>
      <c r="O163" s="2">
        <v>267725.00380000001</v>
      </c>
      <c r="P163" s="2">
        <v>225216.45910000001</v>
      </c>
      <c r="Q163" s="2">
        <v>208406.9087</v>
      </c>
      <c r="R163" s="2">
        <v>200004.7899</v>
      </c>
      <c r="S163" s="2">
        <v>194727.3431</v>
      </c>
      <c r="T163" s="2">
        <v>190433.4811</v>
      </c>
      <c r="U163" s="2">
        <v>186702.019</v>
      </c>
      <c r="V163" s="2">
        <v>179558.24410000001</v>
      </c>
      <c r="W163" s="2">
        <v>171937.0373</v>
      </c>
      <c r="X163" s="2">
        <v>164470.04060000001</v>
      </c>
      <c r="Y163" s="2">
        <v>157480.51070000001</v>
      </c>
      <c r="Z163" s="2">
        <v>151347.77859999999</v>
      </c>
      <c r="AA163" s="2">
        <v>142185.99960000001</v>
      </c>
      <c r="AB163" s="2">
        <v>133990.79250000001</v>
      </c>
      <c r="AC163" s="2">
        <v>126572.84759999999</v>
      </c>
      <c r="AD163" s="2">
        <v>119917.8596</v>
      </c>
      <c r="AE163" s="2">
        <v>114015.76820000001</v>
      </c>
      <c r="AF163" s="2">
        <v>108829.3222</v>
      </c>
      <c r="AG163" s="2">
        <v>104261.394</v>
      </c>
      <c r="AH163" s="2">
        <v>100234.52680000001</v>
      </c>
      <c r="AI163" s="2">
        <v>96675.971739999906</v>
      </c>
      <c r="AJ163" s="2">
        <v>93526.953309999997</v>
      </c>
      <c r="AK163" s="2">
        <v>90718.212400000004</v>
      </c>
      <c r="AL163" s="2">
        <v>88193.453389999995</v>
      </c>
      <c r="AM163" s="2">
        <v>85913.823439999906</v>
      </c>
      <c r="AN163" s="2">
        <v>83843.992389999999</v>
      </c>
      <c r="AO163" s="2">
        <v>81954.687550000002</v>
      </c>
      <c r="AP163" s="2">
        <v>80230.351819999996</v>
      </c>
      <c r="AQ163" s="2">
        <v>78666.472120000006</v>
      </c>
      <c r="AR163" s="2">
        <v>77241.07548</v>
      </c>
      <c r="AS163" s="2">
        <v>75937.214970000001</v>
      </c>
      <c r="AT163" s="2">
        <v>74741.735889999996</v>
      </c>
    </row>
    <row r="164" spans="1:46" x14ac:dyDescent="0.25">
      <c r="A164" s="2" t="s">
        <v>516</v>
      </c>
      <c r="B164" s="2">
        <v>0</v>
      </c>
      <c r="C164" s="2">
        <v>1555374</v>
      </c>
      <c r="D164" s="2">
        <v>1405499.159</v>
      </c>
      <c r="E164" s="2">
        <v>1346872.946</v>
      </c>
      <c r="F164" s="2">
        <v>1378851.155</v>
      </c>
      <c r="G164" s="2">
        <v>1342592.1569999999</v>
      </c>
      <c r="H164" s="2">
        <v>1368824.132</v>
      </c>
      <c r="I164" s="2">
        <v>1515913.7209999999</v>
      </c>
      <c r="J164" s="2">
        <v>1625607.888</v>
      </c>
      <c r="K164" s="2">
        <v>1696065.048</v>
      </c>
      <c r="L164" s="2">
        <v>905179.72050000005</v>
      </c>
      <c r="M164" s="2">
        <v>757727.74459999998</v>
      </c>
      <c r="N164" s="2">
        <v>687417.9473</v>
      </c>
      <c r="O164" s="2">
        <v>557191.24100000004</v>
      </c>
      <c r="P164" s="2">
        <v>445005.53090000001</v>
      </c>
      <c r="Q164" s="2">
        <v>401050.25919999997</v>
      </c>
      <c r="R164" s="2">
        <v>378856.82520000002</v>
      </c>
      <c r="S164" s="2">
        <v>364820.96889999998</v>
      </c>
      <c r="T164" s="2">
        <v>353797.5111</v>
      </c>
      <c r="U164" s="2">
        <v>344525.2034</v>
      </c>
      <c r="V164" s="2">
        <v>328644.89039999997</v>
      </c>
      <c r="W164" s="2">
        <v>312257.9755</v>
      </c>
      <c r="X164" s="2">
        <v>296636.58539999998</v>
      </c>
      <c r="Y164" s="2">
        <v>282324.81430000003</v>
      </c>
      <c r="Z164" s="2">
        <v>269905.54340000002</v>
      </c>
      <c r="AA164" s="2">
        <v>257131.9008</v>
      </c>
      <c r="AB164" s="2">
        <v>246241.69959999999</v>
      </c>
      <c r="AC164" s="2">
        <v>236457.20189999999</v>
      </c>
      <c r="AD164" s="2">
        <v>227600.01509999999</v>
      </c>
      <c r="AE164" s="2">
        <v>219660.4448</v>
      </c>
      <c r="AF164" s="2">
        <v>212612.77590000001</v>
      </c>
      <c r="AG164" s="2">
        <v>206342.40950000001</v>
      </c>
      <c r="AH164" s="2">
        <v>200768.3849</v>
      </c>
      <c r="AI164" s="2">
        <v>195811.62040000001</v>
      </c>
      <c r="AJ164" s="2">
        <v>191406.46770000001</v>
      </c>
      <c r="AK164" s="2">
        <v>187461.3382</v>
      </c>
      <c r="AL164" s="2">
        <v>183904.83470000001</v>
      </c>
      <c r="AM164" s="2">
        <v>180683.43919999999</v>
      </c>
      <c r="AN164" s="2">
        <v>177743.49230000001</v>
      </c>
      <c r="AO164" s="2">
        <v>175038.70989999999</v>
      </c>
      <c r="AP164" s="2">
        <v>172540.2868</v>
      </c>
      <c r="AQ164" s="2">
        <v>170245.14</v>
      </c>
      <c r="AR164" s="2">
        <v>168117.40100000001</v>
      </c>
      <c r="AS164" s="2">
        <v>166135.4529</v>
      </c>
      <c r="AT164" s="2">
        <v>164286.1537</v>
      </c>
    </row>
    <row r="165" spans="1:46" x14ac:dyDescent="0.25">
      <c r="A165" s="2" t="s">
        <v>517</v>
      </c>
      <c r="B165" s="2">
        <v>0</v>
      </c>
      <c r="C165" s="2">
        <v>238687.4706</v>
      </c>
      <c r="D165" s="2">
        <v>224294.66519999999</v>
      </c>
      <c r="E165" s="2">
        <v>211854.9982</v>
      </c>
      <c r="F165" s="2">
        <v>218940.06140000001</v>
      </c>
      <c r="G165" s="2">
        <v>218592.0883</v>
      </c>
      <c r="H165" s="2">
        <v>222343.5545</v>
      </c>
      <c r="I165" s="2">
        <v>238595.22560000001</v>
      </c>
      <c r="J165" s="2">
        <v>251018.60320000001</v>
      </c>
      <c r="K165" s="2">
        <v>258817.3548</v>
      </c>
      <c r="L165" s="2">
        <v>189039.16880000001</v>
      </c>
      <c r="M165" s="2">
        <v>172087.0735</v>
      </c>
      <c r="N165" s="2">
        <v>160896.29449999999</v>
      </c>
      <c r="O165" s="2">
        <v>146753.2071</v>
      </c>
      <c r="P165" s="2">
        <v>134100.35200000001</v>
      </c>
      <c r="Q165" s="2">
        <v>128056.41680000001</v>
      </c>
      <c r="R165" s="2">
        <v>124633.3257</v>
      </c>
      <c r="S165" s="2">
        <v>122399.323</v>
      </c>
      <c r="T165" s="2">
        <v>120681.17630000001</v>
      </c>
      <c r="U165" s="2">
        <v>119331.0586</v>
      </c>
      <c r="V165" s="2">
        <v>116835.2326</v>
      </c>
      <c r="W165" s="2">
        <v>113971.65919999999</v>
      </c>
      <c r="X165" s="2">
        <v>111077.09450000001</v>
      </c>
      <c r="Y165" s="2">
        <v>108293.5604</v>
      </c>
      <c r="Z165" s="2">
        <v>105697.072</v>
      </c>
      <c r="AA165" s="2">
        <v>108148.0052</v>
      </c>
      <c r="AB165" s="2">
        <v>109582.1583</v>
      </c>
      <c r="AC165" s="2">
        <v>109196.0338</v>
      </c>
      <c r="AD165" s="2">
        <v>107398.679</v>
      </c>
      <c r="AE165" s="2">
        <v>104724.49800000001</v>
      </c>
      <c r="AF165" s="2">
        <v>101580.1256</v>
      </c>
      <c r="AG165" s="2">
        <v>98224.342539999998</v>
      </c>
      <c r="AH165" s="2">
        <v>94812.865810000003</v>
      </c>
      <c r="AI165" s="2">
        <v>91433.47133</v>
      </c>
      <c r="AJ165" s="2">
        <v>88132.629369999995</v>
      </c>
      <c r="AK165" s="2">
        <v>84933.629709999994</v>
      </c>
      <c r="AL165" s="2">
        <v>81837.168799999999</v>
      </c>
      <c r="AM165" s="2">
        <v>78836.793439999994</v>
      </c>
      <c r="AN165" s="2">
        <v>75923.014769999994</v>
      </c>
      <c r="AO165" s="2">
        <v>73085.552830000001</v>
      </c>
      <c r="AP165" s="2">
        <v>70315.263869999995</v>
      </c>
      <c r="AQ165" s="2">
        <v>67609.506179999997</v>
      </c>
      <c r="AR165" s="2">
        <v>64967.497819999997</v>
      </c>
      <c r="AS165" s="2">
        <v>62389.843769999999</v>
      </c>
      <c r="AT165" s="2">
        <v>59881.619989999999</v>
      </c>
    </row>
    <row r="166" spans="1:46" x14ac:dyDescent="0.25">
      <c r="A166" s="2" t="s">
        <v>518</v>
      </c>
      <c r="B166" s="2">
        <v>4916440.7029999997</v>
      </c>
      <c r="C166" s="2">
        <v>21317660.690000001</v>
      </c>
      <c r="D166" s="2">
        <v>18205952.129999999</v>
      </c>
      <c r="E166" s="2">
        <v>14835555.550000001</v>
      </c>
      <c r="F166" s="2">
        <v>15883141.869999999</v>
      </c>
      <c r="G166" s="2">
        <v>15773810.220000001</v>
      </c>
      <c r="H166" s="2">
        <v>14702451.07</v>
      </c>
      <c r="I166" s="2">
        <v>15433804.390000001</v>
      </c>
      <c r="J166" s="2">
        <v>15916416.58</v>
      </c>
      <c r="K166" s="2">
        <v>16154510.82</v>
      </c>
      <c r="L166" s="2">
        <v>15249402.32</v>
      </c>
      <c r="M166" s="2">
        <v>14598852.810000001</v>
      </c>
      <c r="N166" s="2">
        <v>13971720.27</v>
      </c>
      <c r="O166" s="2">
        <v>12577907.960000001</v>
      </c>
      <c r="P166" s="2">
        <v>11279469.59</v>
      </c>
      <c r="Q166" s="2">
        <v>10772482.949999999</v>
      </c>
      <c r="R166" s="2">
        <v>10560114.59</v>
      </c>
      <c r="S166" s="2">
        <v>10460128.07</v>
      </c>
      <c r="T166" s="2">
        <v>10387288.369999999</v>
      </c>
      <c r="U166" s="2">
        <v>10324383.449999999</v>
      </c>
      <c r="V166" s="2">
        <v>10139935.83</v>
      </c>
      <c r="W166" s="2">
        <v>9923067.2070000004</v>
      </c>
      <c r="X166" s="2">
        <v>9699054.4629999995</v>
      </c>
      <c r="Y166" s="2">
        <v>9485897.5859999899</v>
      </c>
      <c r="Z166" s="2">
        <v>9304309.5830000006</v>
      </c>
      <c r="AA166" s="2">
        <v>8460184.6970000006</v>
      </c>
      <c r="AB166" s="2">
        <v>7720764.0820000004</v>
      </c>
      <c r="AC166" s="2">
        <v>7082813.1809999999</v>
      </c>
      <c r="AD166" s="2">
        <v>6528102.4910000004</v>
      </c>
      <c r="AE166" s="2">
        <v>6056419.7539999997</v>
      </c>
      <c r="AF166" s="2">
        <v>5657602.2549999999</v>
      </c>
      <c r="AG166" s="2">
        <v>5317868.6629999997</v>
      </c>
      <c r="AH166" s="2">
        <v>5026611.7209999999</v>
      </c>
      <c r="AI166" s="2">
        <v>4775223.8849999998</v>
      </c>
      <c r="AJ166" s="2">
        <v>4557085.6969999997</v>
      </c>
      <c r="AK166" s="2">
        <v>4366383.7769999998</v>
      </c>
      <c r="AL166" s="2">
        <v>4198545.8899999997</v>
      </c>
      <c r="AM166" s="2">
        <v>4049948.71</v>
      </c>
      <c r="AN166" s="2">
        <v>3917449.4920000001</v>
      </c>
      <c r="AO166" s="2">
        <v>3798525.162</v>
      </c>
      <c r="AP166" s="2">
        <v>3691391.9130000002</v>
      </c>
      <c r="AQ166" s="2">
        <v>3595308.23</v>
      </c>
      <c r="AR166" s="2">
        <v>3508273.9389999998</v>
      </c>
      <c r="AS166" s="2">
        <v>3429083.2170000002</v>
      </c>
      <c r="AT166" s="2">
        <v>3356912.8280000002</v>
      </c>
    </row>
    <row r="167" spans="1:46" x14ac:dyDescent="0.25">
      <c r="A167" s="2" t="s">
        <v>519</v>
      </c>
      <c r="B167" s="2">
        <v>0</v>
      </c>
      <c r="C167" s="2">
        <v>2120311.3730000001</v>
      </c>
      <c r="D167" s="2">
        <v>1790296.5549999999</v>
      </c>
      <c r="E167" s="2">
        <v>1620992.8859999999</v>
      </c>
      <c r="F167" s="2">
        <v>1610751.246</v>
      </c>
      <c r="G167" s="2">
        <v>1514328.6939999999</v>
      </c>
      <c r="H167" s="2">
        <v>1492180.898</v>
      </c>
      <c r="I167" s="2">
        <v>1619484.3359999999</v>
      </c>
      <c r="J167" s="2">
        <v>1695442.7509999999</v>
      </c>
      <c r="K167" s="2">
        <v>1724849.8640000001</v>
      </c>
      <c r="L167" s="2">
        <v>1633513.71</v>
      </c>
      <c r="M167" s="2">
        <v>1464807.3430000001</v>
      </c>
      <c r="N167" s="2">
        <v>1313320.6629999999</v>
      </c>
      <c r="O167" s="2">
        <v>1106393.3970000001</v>
      </c>
      <c r="P167" s="2">
        <v>935001.06889999995</v>
      </c>
      <c r="Q167" s="2">
        <v>864856.09409999999</v>
      </c>
      <c r="R167" s="2">
        <v>829337.82409999997</v>
      </c>
      <c r="S167" s="2">
        <v>807159.08629999997</v>
      </c>
      <c r="T167" s="2">
        <v>787921.79709999997</v>
      </c>
      <c r="U167" s="2">
        <v>769965.27760000003</v>
      </c>
      <c r="V167" s="2">
        <v>737250.98459999997</v>
      </c>
      <c r="W167" s="2">
        <v>705216.84279999998</v>
      </c>
      <c r="X167" s="2">
        <v>672876.61270000006</v>
      </c>
      <c r="Y167" s="2">
        <v>642321.72660000005</v>
      </c>
      <c r="Z167" s="2">
        <v>616568.25950000004</v>
      </c>
      <c r="AA167" s="2">
        <v>569476.23340000003</v>
      </c>
      <c r="AB167" s="2">
        <v>522864.2034</v>
      </c>
      <c r="AC167" s="2">
        <v>476938.80060000002</v>
      </c>
      <c r="AD167" s="2">
        <v>434333.16899999999</v>
      </c>
      <c r="AE167" s="2">
        <v>396432.28139999998</v>
      </c>
      <c r="AF167" s="2">
        <v>363625.02069999999</v>
      </c>
      <c r="AG167" s="2">
        <v>335284.35930000001</v>
      </c>
      <c r="AH167" s="2">
        <v>310893.02269999997</v>
      </c>
      <c r="AI167" s="2">
        <v>289846.37880000001</v>
      </c>
      <c r="AJ167" s="2">
        <v>271619.6005</v>
      </c>
      <c r="AK167" s="2">
        <v>255843.03599999999</v>
      </c>
      <c r="AL167" s="2">
        <v>241986.91219999999</v>
      </c>
      <c r="AM167" s="2">
        <v>229749.86660000001</v>
      </c>
      <c r="AN167" s="2">
        <v>218848.54250000001</v>
      </c>
      <c r="AO167" s="2">
        <v>209057.41159999999</v>
      </c>
      <c r="AP167" s="2">
        <v>200227.1139</v>
      </c>
      <c r="AQ167" s="2">
        <v>192249.11619999999</v>
      </c>
      <c r="AR167" s="2">
        <v>184977.18979999999</v>
      </c>
      <c r="AS167" s="2">
        <v>178309.5264</v>
      </c>
      <c r="AT167" s="2">
        <v>172168.6704</v>
      </c>
    </row>
    <row r="168" spans="1:46" x14ac:dyDescent="0.25">
      <c r="A168" s="2" t="s">
        <v>520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</row>
    <row r="169" spans="1:46" x14ac:dyDescent="0.25">
      <c r="A169" s="2" t="s">
        <v>521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</row>
    <row r="170" spans="1:46" x14ac:dyDescent="0.25">
      <c r="A170" s="2" t="s">
        <v>522</v>
      </c>
      <c r="B170" s="2">
        <v>20827800</v>
      </c>
      <c r="C170" s="2">
        <v>19859965.16</v>
      </c>
      <c r="D170" s="2">
        <v>18835714.100000001</v>
      </c>
      <c r="E170" s="2">
        <v>16698704.949999999</v>
      </c>
      <c r="F170" s="2">
        <v>15737049.07</v>
      </c>
      <c r="G170" s="2">
        <v>15047464.689999999</v>
      </c>
      <c r="H170" s="2">
        <v>14172470.57</v>
      </c>
      <c r="I170" s="2">
        <v>13101905.050000001</v>
      </c>
      <c r="J170" s="2">
        <v>12095531.810000001</v>
      </c>
      <c r="K170" s="2">
        <v>11049749.76</v>
      </c>
      <c r="L170" s="2">
        <v>10067689.07</v>
      </c>
      <c r="M170" s="2">
        <v>9215232.9969999995</v>
      </c>
      <c r="N170" s="2">
        <v>8390067.6390000004</v>
      </c>
      <c r="O170" s="2">
        <v>7513348.2010000004</v>
      </c>
      <c r="P170" s="2">
        <v>6745711.1830000002</v>
      </c>
      <c r="Q170" s="2">
        <v>5044175.7570000002</v>
      </c>
      <c r="R170" s="2">
        <v>3694437.7230000002</v>
      </c>
      <c r="S170" s="2">
        <v>2701435.858</v>
      </c>
      <c r="T170" s="2">
        <v>1970442.3670000001</v>
      </c>
      <c r="U170" s="2">
        <v>1433923.246</v>
      </c>
      <c r="V170" s="2">
        <v>1314892.0959999999</v>
      </c>
      <c r="W170" s="2">
        <v>1294751.091</v>
      </c>
      <c r="X170" s="2">
        <v>1281470.3799999999</v>
      </c>
      <c r="Y170" s="2">
        <v>1265151.659</v>
      </c>
      <c r="Z170" s="2">
        <v>1311704.1569999999</v>
      </c>
      <c r="AA170" s="2">
        <v>1365488.682</v>
      </c>
      <c r="AB170" s="2">
        <v>1411807.3940000001</v>
      </c>
      <c r="AC170" s="2">
        <v>1445875.22</v>
      </c>
      <c r="AD170" s="2">
        <v>1468458.52</v>
      </c>
      <c r="AE170" s="2">
        <v>1481793.0449999999</v>
      </c>
      <c r="AF170" s="2">
        <v>1486782.003</v>
      </c>
      <c r="AG170" s="2">
        <v>1484901.12</v>
      </c>
      <c r="AH170" s="2">
        <v>1477487.186</v>
      </c>
      <c r="AI170" s="2">
        <v>1465434.639</v>
      </c>
      <c r="AJ170" s="2">
        <v>1449452.7490000001</v>
      </c>
      <c r="AK170" s="2">
        <v>1428415.6569999999</v>
      </c>
      <c r="AL170" s="2">
        <v>1403324.439</v>
      </c>
      <c r="AM170" s="2">
        <v>1374896.8119999999</v>
      </c>
      <c r="AN170" s="2">
        <v>1343672.2339999999</v>
      </c>
      <c r="AO170" s="2">
        <v>1310119.1470000001</v>
      </c>
      <c r="AP170" s="2">
        <v>1275434.7509999999</v>
      </c>
      <c r="AQ170" s="2">
        <v>1239841.936</v>
      </c>
      <c r="AR170" s="2">
        <v>1203370.551</v>
      </c>
      <c r="AS170" s="2">
        <v>1166355.558</v>
      </c>
      <c r="AT170" s="2">
        <v>1129339.7169999999</v>
      </c>
    </row>
    <row r="171" spans="1:46" x14ac:dyDescent="0.25">
      <c r="A171" s="2" t="s">
        <v>523</v>
      </c>
      <c r="B171" s="2">
        <v>16805881</v>
      </c>
      <c r="C171" s="2">
        <v>17328896.59</v>
      </c>
      <c r="D171" s="2">
        <v>16973594.969999999</v>
      </c>
      <c r="E171" s="2">
        <v>16535041.23</v>
      </c>
      <c r="F171" s="2">
        <v>16958167.920000002</v>
      </c>
      <c r="G171" s="2">
        <v>14443401.880000001</v>
      </c>
      <c r="H171" s="2">
        <v>12216001.289999999</v>
      </c>
      <c r="I171" s="2">
        <v>10326866.32</v>
      </c>
      <c r="J171" s="2">
        <v>8964025.3029999901</v>
      </c>
      <c r="K171" s="2">
        <v>7878025.5250000004</v>
      </c>
      <c r="L171" s="2">
        <v>7844844.9709999999</v>
      </c>
      <c r="M171" s="2">
        <v>7933685.7400000002</v>
      </c>
      <c r="N171" s="2">
        <v>7968102.6339999996</v>
      </c>
      <c r="O171" s="2">
        <v>7612008.2029999997</v>
      </c>
      <c r="P171" s="2">
        <v>6927659.8430000003</v>
      </c>
      <c r="Q171" s="2">
        <v>6579893.6189999999</v>
      </c>
      <c r="R171" s="2">
        <v>6294032.1129999999</v>
      </c>
      <c r="S171" s="2">
        <v>6036020.1349999998</v>
      </c>
      <c r="T171" s="2">
        <v>5803352.0300000003</v>
      </c>
      <c r="U171" s="2">
        <v>5585947.5219999999</v>
      </c>
      <c r="V171" s="2">
        <v>5434680.4869999997</v>
      </c>
      <c r="W171" s="2">
        <v>5199101.3269999996</v>
      </c>
      <c r="X171" s="2">
        <v>4978474.9589999998</v>
      </c>
      <c r="Y171" s="2">
        <v>4769649.8590000002</v>
      </c>
      <c r="Z171" s="2">
        <v>4618997.966</v>
      </c>
      <c r="AA171" s="2">
        <v>4135158.2910000002</v>
      </c>
      <c r="AB171" s="2">
        <v>3685483.6719999998</v>
      </c>
      <c r="AC171" s="2">
        <v>3281192.1850000001</v>
      </c>
      <c r="AD171" s="2">
        <v>2915536.273</v>
      </c>
      <c r="AE171" s="2">
        <v>2582480.9130000002</v>
      </c>
      <c r="AF171" s="2">
        <v>2283114.6060000001</v>
      </c>
      <c r="AG171" s="2">
        <v>2010274.625</v>
      </c>
      <c r="AH171" s="2">
        <v>1761097.9569999999</v>
      </c>
      <c r="AI171" s="2">
        <v>1534140.851</v>
      </c>
      <c r="AJ171" s="2">
        <v>1328757.1499999999</v>
      </c>
      <c r="AK171" s="2">
        <v>1144096.933</v>
      </c>
      <c r="AL171" s="2">
        <v>979465.3861</v>
      </c>
      <c r="AM171" s="2">
        <v>833966.54090000002</v>
      </c>
      <c r="AN171" s="2">
        <v>706479.41740000003</v>
      </c>
      <c r="AO171" s="2">
        <v>595703.21770000004</v>
      </c>
      <c r="AP171" s="2">
        <v>500069.85519999999</v>
      </c>
      <c r="AQ171" s="2">
        <v>418322.03619999997</v>
      </c>
      <c r="AR171" s="2">
        <v>348802.62709999998</v>
      </c>
      <c r="AS171" s="2">
        <v>289930.58100000001</v>
      </c>
      <c r="AT171" s="2">
        <v>240201.7224</v>
      </c>
    </row>
    <row r="172" spans="1:46" x14ac:dyDescent="0.25">
      <c r="A172" s="2" t="s">
        <v>524</v>
      </c>
      <c r="B172" s="2">
        <v>0</v>
      </c>
      <c r="C172" s="2">
        <v>6860233.4210000001</v>
      </c>
      <c r="D172" s="2">
        <v>6606080.9069999997</v>
      </c>
      <c r="E172" s="2">
        <v>6674555.1210000003</v>
      </c>
      <c r="F172" s="2">
        <v>6914059.2350000003</v>
      </c>
      <c r="G172" s="2">
        <v>6648086.9550000001</v>
      </c>
      <c r="H172" s="2">
        <v>6449351.25</v>
      </c>
      <c r="I172" s="2">
        <v>6092084.9500000002</v>
      </c>
      <c r="J172" s="2">
        <v>6304740.6320000002</v>
      </c>
      <c r="K172" s="2">
        <v>6484193.6579999998</v>
      </c>
      <c r="L172" s="2">
        <v>6197266.3229999999</v>
      </c>
      <c r="M172" s="2">
        <v>6232464.5719999997</v>
      </c>
      <c r="N172" s="2">
        <v>6228240.9610000001</v>
      </c>
      <c r="O172" s="2">
        <v>6191100.5470000003</v>
      </c>
      <c r="P172" s="2">
        <v>6038091.9570000004</v>
      </c>
      <c r="Q172" s="2">
        <v>5896661.6960000005</v>
      </c>
      <c r="R172" s="2">
        <v>5775220.8459999999</v>
      </c>
      <c r="S172" s="2">
        <v>5661370.7750000004</v>
      </c>
      <c r="T172" s="2">
        <v>5563574.932</v>
      </c>
      <c r="U172" s="2">
        <v>5480959.5889999997</v>
      </c>
      <c r="V172" s="2">
        <v>5410305.8140000002</v>
      </c>
      <c r="W172" s="2">
        <v>5348131.284</v>
      </c>
      <c r="X172" s="2">
        <v>5290502.6789999995</v>
      </c>
      <c r="Y172" s="2">
        <v>5234012.784</v>
      </c>
      <c r="Z172" s="2">
        <v>5172723.8329999996</v>
      </c>
      <c r="AA172" s="2">
        <v>4878589.0010000002</v>
      </c>
      <c r="AB172" s="2">
        <v>4489561.4960000003</v>
      </c>
      <c r="AC172" s="2">
        <v>4075999.1529999999</v>
      </c>
      <c r="AD172" s="2">
        <v>3675345.8390000002</v>
      </c>
      <c r="AE172" s="2">
        <v>3303833.0920000002</v>
      </c>
      <c r="AF172" s="2">
        <v>2966344.1349999998</v>
      </c>
      <c r="AG172" s="2">
        <v>2661811.4939999999</v>
      </c>
      <c r="AH172" s="2">
        <v>2387086.2409999999</v>
      </c>
      <c r="AI172" s="2">
        <v>2138454.3859999999</v>
      </c>
      <c r="AJ172" s="2">
        <v>1912584.423</v>
      </c>
      <c r="AK172" s="2">
        <v>1707208.7749999999</v>
      </c>
      <c r="AL172" s="2">
        <v>1519394.1310000001</v>
      </c>
      <c r="AM172" s="2">
        <v>1347229.5</v>
      </c>
      <c r="AN172" s="2">
        <v>1189451.169</v>
      </c>
      <c r="AO172" s="2">
        <v>1045223.598</v>
      </c>
      <c r="AP172" s="2">
        <v>914044.16630000004</v>
      </c>
      <c r="AQ172" s="2">
        <v>795557.93050000002</v>
      </c>
      <c r="AR172" s="2">
        <v>689197.28009999997</v>
      </c>
      <c r="AS172" s="2">
        <v>594337.61239999998</v>
      </c>
      <c r="AT172" s="2">
        <v>510318.52639999997</v>
      </c>
    </row>
    <row r="173" spans="1:46" x14ac:dyDescent="0.25">
      <c r="A173" s="2" t="s">
        <v>525</v>
      </c>
      <c r="B173" s="2">
        <v>0</v>
      </c>
      <c r="C173" s="2">
        <v>6650210.4759999998</v>
      </c>
      <c r="D173" s="2">
        <v>6333643.1859999998</v>
      </c>
      <c r="E173" s="2">
        <v>6449090.9179999996</v>
      </c>
      <c r="F173" s="2">
        <v>6334763.773</v>
      </c>
      <c r="G173" s="2">
        <v>6177410.523</v>
      </c>
      <c r="H173" s="2">
        <v>5770664.148</v>
      </c>
      <c r="I173" s="2">
        <v>5584536.5990000004</v>
      </c>
      <c r="J173" s="2">
        <v>5614612.4349999996</v>
      </c>
      <c r="K173" s="2">
        <v>5779981.5389999999</v>
      </c>
      <c r="L173" s="2">
        <v>5697663.1490000002</v>
      </c>
      <c r="M173" s="2">
        <v>5652201.3700000001</v>
      </c>
      <c r="N173" s="2">
        <v>5521914.1469999999</v>
      </c>
      <c r="O173" s="2">
        <v>4973626.7280000001</v>
      </c>
      <c r="P173" s="2">
        <v>4334743.926</v>
      </c>
      <c r="Q173" s="2">
        <v>4007309.81</v>
      </c>
      <c r="R173" s="2">
        <v>3795129.6</v>
      </c>
      <c r="S173" s="2">
        <v>3622764.3059999999</v>
      </c>
      <c r="T173" s="2">
        <v>3477909.0780000002</v>
      </c>
      <c r="U173" s="2">
        <v>3352385.3790000002</v>
      </c>
      <c r="V173" s="2">
        <v>3211518.8259999999</v>
      </c>
      <c r="W173" s="2">
        <v>3070819.4959999998</v>
      </c>
      <c r="X173" s="2">
        <v>2937234.682</v>
      </c>
      <c r="Y173" s="2">
        <v>2812089.7510000002</v>
      </c>
      <c r="Z173" s="2">
        <v>2696417.7310000001</v>
      </c>
      <c r="AA173" s="2">
        <v>2238667.696</v>
      </c>
      <c r="AB173" s="2">
        <v>1856877.14</v>
      </c>
      <c r="AC173" s="2">
        <v>1564433.808</v>
      </c>
      <c r="AD173" s="2">
        <v>1339156.9890000001</v>
      </c>
      <c r="AE173" s="2">
        <v>1160826.405</v>
      </c>
      <c r="AF173" s="2">
        <v>1015435.4570000001</v>
      </c>
      <c r="AG173" s="2">
        <v>893550.47820000001</v>
      </c>
      <c r="AH173" s="2">
        <v>788917.51040000003</v>
      </c>
      <c r="AI173" s="2">
        <v>697392.63379999995</v>
      </c>
      <c r="AJ173" s="2">
        <v>616262.61959999998</v>
      </c>
      <c r="AK173" s="2">
        <v>543606.20869999996</v>
      </c>
      <c r="AL173" s="2">
        <v>478077.52240000002</v>
      </c>
      <c r="AM173" s="2">
        <v>418774.69890000002</v>
      </c>
      <c r="AN173" s="2">
        <v>365109.29840000003</v>
      </c>
      <c r="AO173" s="2">
        <v>316686.32209999999</v>
      </c>
      <c r="AP173" s="2">
        <v>273253.45740000001</v>
      </c>
      <c r="AQ173" s="2">
        <v>234616.31409999999</v>
      </c>
      <c r="AR173" s="2">
        <v>200468.47039999999</v>
      </c>
      <c r="AS173" s="2">
        <v>170496.42790000001</v>
      </c>
      <c r="AT173" s="2">
        <v>144376.08530000001</v>
      </c>
    </row>
    <row r="174" spans="1:46" x14ac:dyDescent="0.25">
      <c r="A174" s="2" t="s">
        <v>526</v>
      </c>
      <c r="B174" s="2">
        <v>0</v>
      </c>
      <c r="C174" s="2">
        <v>415992.71039999998</v>
      </c>
      <c r="D174" s="2">
        <v>389727.02960000001</v>
      </c>
      <c r="E174" s="2">
        <v>330086.72859999997</v>
      </c>
      <c r="F174" s="2">
        <v>344003.1997</v>
      </c>
      <c r="G174" s="2">
        <v>336715.81420000002</v>
      </c>
      <c r="H174" s="2">
        <v>320521.54800000001</v>
      </c>
      <c r="I174" s="2">
        <v>309012.12550000002</v>
      </c>
      <c r="J174" s="2">
        <v>310903.47440000001</v>
      </c>
      <c r="K174" s="2">
        <v>333169.06</v>
      </c>
      <c r="L174" s="2">
        <v>319004.71850000002</v>
      </c>
      <c r="M174" s="2">
        <v>321397.71529999998</v>
      </c>
      <c r="N174" s="2">
        <v>321962.29300000001</v>
      </c>
      <c r="O174" s="2">
        <v>300649.02179999999</v>
      </c>
      <c r="P174" s="2">
        <v>272820.33490000002</v>
      </c>
      <c r="Q174" s="2">
        <v>259697.071</v>
      </c>
      <c r="R174" s="2">
        <v>252307.77110000001</v>
      </c>
      <c r="S174" s="2">
        <v>247541.00580000001</v>
      </c>
      <c r="T174" s="2">
        <v>244254.52679999999</v>
      </c>
      <c r="U174" s="2">
        <v>241633.0154</v>
      </c>
      <c r="V174" s="2">
        <v>237767.05919999999</v>
      </c>
      <c r="W174" s="2">
        <v>233888.94130000001</v>
      </c>
      <c r="X174" s="2">
        <v>230158.7568</v>
      </c>
      <c r="Y174" s="2">
        <v>226741.21189999999</v>
      </c>
      <c r="Z174" s="2">
        <v>224027.63750000001</v>
      </c>
      <c r="AA174" s="2">
        <v>186051.497</v>
      </c>
      <c r="AB174" s="2">
        <v>154393.58129999999</v>
      </c>
      <c r="AC174" s="2">
        <v>130459.6323</v>
      </c>
      <c r="AD174" s="2">
        <v>112211.1381</v>
      </c>
      <c r="AE174" s="2">
        <v>97825.43518</v>
      </c>
      <c r="AF174" s="2">
        <v>86091.212870000003</v>
      </c>
      <c r="AG174" s="2">
        <v>76190.141780000005</v>
      </c>
      <c r="AH174" s="2">
        <v>67606.89417</v>
      </c>
      <c r="AI174" s="2">
        <v>60010.035129999997</v>
      </c>
      <c r="AJ174" s="2">
        <v>53220.165860000001</v>
      </c>
      <c r="AK174" s="2">
        <v>46908.93821</v>
      </c>
      <c r="AL174" s="2">
        <v>41169.296130000002</v>
      </c>
      <c r="AM174" s="2">
        <v>35961.207909999997</v>
      </c>
      <c r="AN174" s="2">
        <v>31247.02548</v>
      </c>
      <c r="AO174" s="2">
        <v>26999.306700000001</v>
      </c>
      <c r="AP174" s="2">
        <v>23198.877069999999</v>
      </c>
      <c r="AQ174" s="2">
        <v>19874.265469999998</v>
      </c>
      <c r="AR174" s="2">
        <v>16931.831300000002</v>
      </c>
      <c r="AS174" s="2">
        <v>14346.984619999999</v>
      </c>
      <c r="AT174" s="2">
        <v>12096.476350000001</v>
      </c>
    </row>
    <row r="175" spans="1:46" x14ac:dyDescent="0.25">
      <c r="A175" s="2" t="s">
        <v>527</v>
      </c>
      <c r="B175" s="2">
        <v>0</v>
      </c>
      <c r="C175" s="2">
        <v>4957525.8320000004</v>
      </c>
      <c r="D175" s="2">
        <v>4555338.0269999998</v>
      </c>
      <c r="E175" s="2">
        <v>4034859.5580000002</v>
      </c>
      <c r="F175" s="2">
        <v>4101176.4539999999</v>
      </c>
      <c r="G175" s="2">
        <v>4445053.5810000002</v>
      </c>
      <c r="H175" s="2">
        <v>3981811.0019999999</v>
      </c>
      <c r="I175" s="2">
        <v>3757478.1889999998</v>
      </c>
      <c r="J175" s="2">
        <v>3824660.0860000001</v>
      </c>
      <c r="K175" s="2">
        <v>3952079.2</v>
      </c>
      <c r="L175" s="2">
        <v>4130084.378</v>
      </c>
      <c r="M175" s="2">
        <v>4240584.6569999997</v>
      </c>
      <c r="N175" s="2">
        <v>4291045.415</v>
      </c>
      <c r="O175" s="2">
        <v>3837264.8089999999</v>
      </c>
      <c r="P175" s="2">
        <v>3267374.236</v>
      </c>
      <c r="Q175" s="2">
        <v>3008942.5159999998</v>
      </c>
      <c r="R175" s="2">
        <v>2861894.091</v>
      </c>
      <c r="S175" s="2">
        <v>2760592.29</v>
      </c>
      <c r="T175" s="2">
        <v>2684807.74</v>
      </c>
      <c r="U175" s="2">
        <v>2622956.145</v>
      </c>
      <c r="V175" s="2">
        <v>2501212.0699999998</v>
      </c>
      <c r="W175" s="2">
        <v>2374841.77</v>
      </c>
      <c r="X175" s="2">
        <v>2252540.6860000002</v>
      </c>
      <c r="Y175" s="2">
        <v>2137921.5419999999</v>
      </c>
      <c r="Z175" s="2">
        <v>2035722.9950000001</v>
      </c>
      <c r="AA175" s="2">
        <v>1610706.4809999999</v>
      </c>
      <c r="AB175" s="2">
        <v>1285358.233</v>
      </c>
      <c r="AC175" s="2">
        <v>1055451.2139999999</v>
      </c>
      <c r="AD175" s="2">
        <v>888480.26859999995</v>
      </c>
      <c r="AE175" s="2">
        <v>761510.11399999994</v>
      </c>
      <c r="AF175" s="2">
        <v>660762.45490000001</v>
      </c>
      <c r="AG175" s="2">
        <v>577703.01749999996</v>
      </c>
      <c r="AH175" s="2">
        <v>507194.6826</v>
      </c>
      <c r="AI175" s="2">
        <v>446012.18459999998</v>
      </c>
      <c r="AJ175" s="2">
        <v>392111.65299999999</v>
      </c>
      <c r="AK175" s="2">
        <v>344047.12060000002</v>
      </c>
      <c r="AL175" s="2">
        <v>300921.86570000002</v>
      </c>
      <c r="AM175" s="2">
        <v>262136.18049999999</v>
      </c>
      <c r="AN175" s="2">
        <v>227273.31770000001</v>
      </c>
      <c r="AO175" s="2">
        <v>196037.42480000001</v>
      </c>
      <c r="AP175" s="2">
        <v>168214.89240000001</v>
      </c>
      <c r="AQ175" s="2">
        <v>143638.8167</v>
      </c>
      <c r="AR175" s="2">
        <v>122057.5371</v>
      </c>
      <c r="AS175" s="2">
        <v>103239.93210000001</v>
      </c>
      <c r="AT175" s="2">
        <v>86952.620439999999</v>
      </c>
    </row>
    <row r="176" spans="1:46" x14ac:dyDescent="0.25">
      <c r="A176" s="2" t="s">
        <v>528</v>
      </c>
      <c r="B176" s="2">
        <v>0</v>
      </c>
      <c r="C176" s="2">
        <v>17194777.609999999</v>
      </c>
      <c r="D176" s="2">
        <v>15884326.949999999</v>
      </c>
      <c r="E176" s="2">
        <v>13959248.35</v>
      </c>
      <c r="F176" s="2">
        <v>14242727.91</v>
      </c>
      <c r="G176" s="2">
        <v>15524249.630000001</v>
      </c>
      <c r="H176" s="2">
        <v>13973690.970000001</v>
      </c>
      <c r="I176" s="2">
        <v>13174511.85</v>
      </c>
      <c r="J176" s="2">
        <v>13355893</v>
      </c>
      <c r="K176" s="2">
        <v>13678897.880000001</v>
      </c>
      <c r="L176" s="2">
        <v>15210620.859999999</v>
      </c>
      <c r="M176" s="2">
        <v>15747104.49</v>
      </c>
      <c r="N176" s="2">
        <v>15847514.77</v>
      </c>
      <c r="O176" s="2">
        <v>14724721.970000001</v>
      </c>
      <c r="P176" s="2">
        <v>13153711.359999999</v>
      </c>
      <c r="Q176" s="2">
        <v>12359027.93</v>
      </c>
      <c r="R176" s="2">
        <v>11839127.619999999</v>
      </c>
      <c r="S176" s="2">
        <v>11437268.5</v>
      </c>
      <c r="T176" s="2">
        <v>11107019.65</v>
      </c>
      <c r="U176" s="2">
        <v>10811947.68</v>
      </c>
      <c r="V176" s="2">
        <v>10353210.26</v>
      </c>
      <c r="W176" s="2">
        <v>9912996.9340000004</v>
      </c>
      <c r="X176" s="2">
        <v>9463659.5580000002</v>
      </c>
      <c r="Y176" s="2">
        <v>9025146.7620000001</v>
      </c>
      <c r="Z176" s="2">
        <v>8645641.52999999</v>
      </c>
      <c r="AA176" s="2">
        <v>7111777.8909999998</v>
      </c>
      <c r="AB176" s="2">
        <v>5845613.9390000002</v>
      </c>
      <c r="AC176" s="2">
        <v>4888633.7580000004</v>
      </c>
      <c r="AD176" s="2">
        <v>4157975.2749999999</v>
      </c>
      <c r="AE176" s="2">
        <v>3583271.9610000001</v>
      </c>
      <c r="AF176" s="2">
        <v>3120043.443</v>
      </c>
      <c r="AG176" s="2">
        <v>2732956.051</v>
      </c>
      <c r="AH176" s="2">
        <v>2401651.8080000002</v>
      </c>
      <c r="AI176" s="2">
        <v>2112807.824</v>
      </c>
      <c r="AJ176" s="2">
        <v>1857653.2660000001</v>
      </c>
      <c r="AK176" s="2">
        <v>1630619.9069999999</v>
      </c>
      <c r="AL176" s="2">
        <v>1426573.855</v>
      </c>
      <c r="AM176" s="2">
        <v>1242895.81</v>
      </c>
      <c r="AN176" s="2">
        <v>1077712.2690000001</v>
      </c>
      <c r="AO176" s="2">
        <v>929668.48849999998</v>
      </c>
      <c r="AP176" s="2">
        <v>797828.36979999999</v>
      </c>
      <c r="AQ176" s="2">
        <v>681438.55330000003</v>
      </c>
      <c r="AR176" s="2">
        <v>579230.75269999995</v>
      </c>
      <c r="AS176" s="2">
        <v>490091.3651</v>
      </c>
      <c r="AT176" s="2">
        <v>412917.04190000001</v>
      </c>
    </row>
    <row r="177" spans="1:46" x14ac:dyDescent="0.25">
      <c r="A177" s="2" t="s">
        <v>529</v>
      </c>
      <c r="B177" s="2">
        <v>0</v>
      </c>
      <c r="C177" s="2">
        <v>12052153.710000001</v>
      </c>
      <c r="D177" s="2">
        <v>11200971.449999999</v>
      </c>
      <c r="E177" s="2">
        <v>10163411.91</v>
      </c>
      <c r="F177" s="2">
        <v>10538818.949999999</v>
      </c>
      <c r="G177" s="2">
        <v>9922039.9370000008</v>
      </c>
      <c r="H177" s="2">
        <v>9002382.7919999994</v>
      </c>
      <c r="I177" s="2">
        <v>8786218.7860000003</v>
      </c>
      <c r="J177" s="2">
        <v>8716513.3509999998</v>
      </c>
      <c r="K177" s="2">
        <v>9282635.8809999898</v>
      </c>
      <c r="L177" s="2">
        <v>9395010.2579999994</v>
      </c>
      <c r="M177" s="2">
        <v>9505093.9210000001</v>
      </c>
      <c r="N177" s="2">
        <v>9502724.2870000005</v>
      </c>
      <c r="O177" s="2">
        <v>8424807.8389999997</v>
      </c>
      <c r="P177" s="2">
        <v>7140498.2570000002</v>
      </c>
      <c r="Q177" s="2">
        <v>6538051.0829999996</v>
      </c>
      <c r="R177" s="2">
        <v>6181704.5070000002</v>
      </c>
      <c r="S177" s="2">
        <v>5926464.4340000004</v>
      </c>
      <c r="T177" s="2">
        <v>5726251.523</v>
      </c>
      <c r="U177" s="2">
        <v>5555084.898</v>
      </c>
      <c r="V177" s="2">
        <v>5314471.3389999997</v>
      </c>
      <c r="W177" s="2">
        <v>5070641.1090000002</v>
      </c>
      <c r="X177" s="2">
        <v>4834611.1059999997</v>
      </c>
      <c r="Y177" s="2">
        <v>4612857.7240000004</v>
      </c>
      <c r="Z177" s="2">
        <v>4416501.5750000002</v>
      </c>
      <c r="AA177" s="2">
        <v>3453098.0269999998</v>
      </c>
      <c r="AB177" s="2">
        <v>2730626.8309999998</v>
      </c>
      <c r="AC177" s="2">
        <v>2227860.6770000001</v>
      </c>
      <c r="AD177" s="2">
        <v>1867097.1969999999</v>
      </c>
      <c r="AE177" s="2">
        <v>1595270.9210000001</v>
      </c>
      <c r="AF177" s="2">
        <v>1381095.3189999999</v>
      </c>
      <c r="AG177" s="2">
        <v>1205444.8959999999</v>
      </c>
      <c r="AH177" s="2">
        <v>1056906.943</v>
      </c>
      <c r="AI177" s="2">
        <v>928365.90859999997</v>
      </c>
      <c r="AJ177" s="2">
        <v>815324.17890000006</v>
      </c>
      <c r="AK177" s="2">
        <v>714805.69689999998</v>
      </c>
      <c r="AL177" s="2">
        <v>624737.06209999998</v>
      </c>
      <c r="AM177" s="2">
        <v>543808.06799999997</v>
      </c>
      <c r="AN177" s="2">
        <v>471121.66</v>
      </c>
      <c r="AO177" s="2">
        <v>406046.84029999998</v>
      </c>
      <c r="AP177" s="2">
        <v>348132.17229999998</v>
      </c>
      <c r="AQ177" s="2">
        <v>296985.91450000001</v>
      </c>
      <c r="AR177" s="2">
        <v>252120.42540000001</v>
      </c>
      <c r="AS177" s="2">
        <v>213047.5895</v>
      </c>
      <c r="AT177" s="2">
        <v>179269.08170000001</v>
      </c>
    </row>
    <row r="178" spans="1:46" x14ac:dyDescent="0.25">
      <c r="A178" s="2" t="s">
        <v>530</v>
      </c>
      <c r="B178" s="2">
        <v>0</v>
      </c>
      <c r="C178" s="2">
        <v>3331520.9509999999</v>
      </c>
      <c r="D178" s="2">
        <v>3303203.281</v>
      </c>
      <c r="E178" s="2">
        <v>3252484.074</v>
      </c>
      <c r="F178" s="2">
        <v>3336197.327</v>
      </c>
      <c r="G178" s="2">
        <v>3333556.8870000001</v>
      </c>
      <c r="H178" s="2">
        <v>3239870.6150000002</v>
      </c>
      <c r="I178" s="2">
        <v>3242976.517</v>
      </c>
      <c r="J178" s="2">
        <v>3352421.088</v>
      </c>
      <c r="K178" s="2">
        <v>3576005.1889999998</v>
      </c>
      <c r="L178" s="2">
        <v>2110805.3689999999</v>
      </c>
      <c r="M178" s="2">
        <v>1956941.07</v>
      </c>
      <c r="N178" s="2">
        <v>1927710.1270000001</v>
      </c>
      <c r="O178" s="2">
        <v>1799882.9650000001</v>
      </c>
      <c r="P178" s="2">
        <v>1638750.1359999999</v>
      </c>
      <c r="Q178" s="2">
        <v>1550124.7620000001</v>
      </c>
      <c r="R178" s="2">
        <v>1491463.4809999999</v>
      </c>
      <c r="S178" s="2">
        <v>1446718.747</v>
      </c>
      <c r="T178" s="2">
        <v>1410812.5830000001</v>
      </c>
      <c r="U178" s="2">
        <v>1380153.58</v>
      </c>
      <c r="V178" s="2">
        <v>1340697.1359999999</v>
      </c>
      <c r="W178" s="2">
        <v>1301192.692</v>
      </c>
      <c r="X178" s="2">
        <v>1262937.828</v>
      </c>
      <c r="Y178" s="2">
        <v>1227150.206</v>
      </c>
      <c r="Z178" s="2">
        <v>1195490.9129999999</v>
      </c>
      <c r="AA178" s="2">
        <v>1047395.412</v>
      </c>
      <c r="AB178" s="2">
        <v>918025.6679</v>
      </c>
      <c r="AC178" s="2">
        <v>812710.85820000002</v>
      </c>
      <c r="AD178" s="2">
        <v>725961.28500000003</v>
      </c>
      <c r="AE178" s="2">
        <v>652500.35369999998</v>
      </c>
      <c r="AF178" s="2">
        <v>588672.42619999999</v>
      </c>
      <c r="AG178" s="2">
        <v>531819.10660000006</v>
      </c>
      <c r="AH178" s="2">
        <v>480240.3738</v>
      </c>
      <c r="AI178" s="2">
        <v>432818.7451</v>
      </c>
      <c r="AJ178" s="2">
        <v>388857.27069999999</v>
      </c>
      <c r="AK178" s="2">
        <v>347914.0416</v>
      </c>
      <c r="AL178" s="2">
        <v>309716.11709999997</v>
      </c>
      <c r="AM178" s="2">
        <v>274155.16210000002</v>
      </c>
      <c r="AN178" s="2">
        <v>241199.33840000001</v>
      </c>
      <c r="AO178" s="2">
        <v>210861.91010000001</v>
      </c>
      <c r="AP178" s="2">
        <v>183176.253</v>
      </c>
      <c r="AQ178" s="2">
        <v>158166.56030000001</v>
      </c>
      <c r="AR178" s="2">
        <v>135775.62640000001</v>
      </c>
      <c r="AS178" s="2">
        <v>115916.5542</v>
      </c>
      <c r="AT178" s="2">
        <v>98465.968599999906</v>
      </c>
    </row>
    <row r="179" spans="1:46" x14ac:dyDescent="0.25">
      <c r="A179" s="2" t="s">
        <v>531</v>
      </c>
      <c r="B179" s="2">
        <v>5651106.5750000002</v>
      </c>
      <c r="C179" s="2">
        <v>6999808.8339999998</v>
      </c>
      <c r="D179" s="2">
        <v>6962638.6189999999</v>
      </c>
      <c r="E179" s="2">
        <v>6609698.0209999997</v>
      </c>
      <c r="F179" s="2">
        <v>6760218.0350000001</v>
      </c>
      <c r="G179" s="2">
        <v>6807182.8310000002</v>
      </c>
      <c r="H179" s="2">
        <v>6631660.6969999997</v>
      </c>
      <c r="I179" s="2">
        <v>6553650.3150000004</v>
      </c>
      <c r="J179" s="2">
        <v>6632788.4570000004</v>
      </c>
      <c r="K179" s="2">
        <v>6843027.6919999998</v>
      </c>
      <c r="L179" s="2">
        <v>5393889.9419999998</v>
      </c>
      <c r="M179" s="2">
        <v>5313313.84</v>
      </c>
      <c r="N179" s="2">
        <v>5308637.7929999996</v>
      </c>
      <c r="O179" s="2">
        <v>5238820.807</v>
      </c>
      <c r="P179" s="2">
        <v>5072449.2910000002</v>
      </c>
      <c r="Q179" s="2">
        <v>4947762.2</v>
      </c>
      <c r="R179" s="2">
        <v>4855460.0449999999</v>
      </c>
      <c r="S179" s="2">
        <v>4785796.5559999999</v>
      </c>
      <c r="T179" s="2">
        <v>4736848.534</v>
      </c>
      <c r="U179" s="2">
        <v>4702853.4249999998</v>
      </c>
      <c r="V179" s="2">
        <v>4647122.5350000001</v>
      </c>
      <c r="W179" s="2">
        <v>4582617.7429999998</v>
      </c>
      <c r="X179" s="2">
        <v>4515367.2070000004</v>
      </c>
      <c r="Y179" s="2">
        <v>4448640.67</v>
      </c>
      <c r="Z179" s="2">
        <v>4384496.5779999997</v>
      </c>
      <c r="AA179" s="2">
        <v>4141092.9789999998</v>
      </c>
      <c r="AB179" s="2">
        <v>3872477.3849999998</v>
      </c>
      <c r="AC179" s="2">
        <v>3600034.6120000002</v>
      </c>
      <c r="AD179" s="2">
        <v>3331866.5290000001</v>
      </c>
      <c r="AE179" s="2">
        <v>3071296.48</v>
      </c>
      <c r="AF179" s="2">
        <v>2819796.0789999999</v>
      </c>
      <c r="AG179" s="2">
        <v>2577680.4019999998</v>
      </c>
      <c r="AH179" s="2">
        <v>2344974.4500000002</v>
      </c>
      <c r="AI179" s="2">
        <v>2121737.608</v>
      </c>
      <c r="AJ179" s="2">
        <v>1908239.1070000001</v>
      </c>
      <c r="AK179" s="2">
        <v>1705122.5249999999</v>
      </c>
      <c r="AL179" s="2">
        <v>1512901.98</v>
      </c>
      <c r="AM179" s="2">
        <v>1332298.281</v>
      </c>
      <c r="AN179" s="2">
        <v>1164109.2120000001</v>
      </c>
      <c r="AO179" s="2">
        <v>1009067.436</v>
      </c>
      <c r="AP179" s="2">
        <v>867728.21279999998</v>
      </c>
      <c r="AQ179" s="2">
        <v>740424.03839999996</v>
      </c>
      <c r="AR179" s="2">
        <v>627141.51249999995</v>
      </c>
      <c r="AS179" s="2">
        <v>527518.0503</v>
      </c>
      <c r="AT179" s="2">
        <v>440913.75880000001</v>
      </c>
    </row>
    <row r="180" spans="1:46" x14ac:dyDescent="0.25">
      <c r="A180" s="2" t="s">
        <v>532</v>
      </c>
      <c r="B180" s="2">
        <v>0</v>
      </c>
      <c r="C180" s="2">
        <v>330017.34250000003</v>
      </c>
      <c r="D180" s="2">
        <v>318845.15590000001</v>
      </c>
      <c r="E180" s="2">
        <v>272343.38260000001</v>
      </c>
      <c r="F180" s="2">
        <v>284079.94900000002</v>
      </c>
      <c r="G180" s="2">
        <v>293736.4583</v>
      </c>
      <c r="H180" s="2">
        <v>273038.3224</v>
      </c>
      <c r="I180" s="2">
        <v>255636.9534</v>
      </c>
      <c r="J180" s="2">
        <v>249158.68590000001</v>
      </c>
      <c r="K180" s="2">
        <v>256503.655</v>
      </c>
      <c r="L180" s="2">
        <v>249106.10339999999</v>
      </c>
      <c r="M180" s="2">
        <v>250389.68979999999</v>
      </c>
      <c r="N180" s="2">
        <v>251308.2402</v>
      </c>
      <c r="O180" s="2">
        <v>247862.2776</v>
      </c>
      <c r="P180" s="2">
        <v>240787.78899999999</v>
      </c>
      <c r="Q180" s="2">
        <v>236717.95120000001</v>
      </c>
      <c r="R180" s="2">
        <v>233762.685</v>
      </c>
      <c r="S180" s="2">
        <v>231230.0527</v>
      </c>
      <c r="T180" s="2">
        <v>228972.20699999999</v>
      </c>
      <c r="U180" s="2">
        <v>226883.73699999999</v>
      </c>
      <c r="V180" s="2">
        <v>223498.5362</v>
      </c>
      <c r="W180" s="2">
        <v>220384.77470000001</v>
      </c>
      <c r="X180" s="2">
        <v>217249.66740000001</v>
      </c>
      <c r="Y180" s="2">
        <v>214232.8014</v>
      </c>
      <c r="Z180" s="2">
        <v>211845.03719999999</v>
      </c>
      <c r="AA180" s="2">
        <v>196438.88519999999</v>
      </c>
      <c r="AB180" s="2">
        <v>182010.0834</v>
      </c>
      <c r="AC180" s="2">
        <v>169297.0436</v>
      </c>
      <c r="AD180" s="2">
        <v>157946.1176</v>
      </c>
      <c r="AE180" s="2">
        <v>147535.26379999999</v>
      </c>
      <c r="AF180" s="2">
        <v>137782.2242</v>
      </c>
      <c r="AG180" s="2">
        <v>128419.27310000001</v>
      </c>
      <c r="AH180" s="2">
        <v>119311.7598</v>
      </c>
      <c r="AI180" s="2">
        <v>110384.5199</v>
      </c>
      <c r="AJ180" s="2">
        <v>101619.75290000001</v>
      </c>
      <c r="AK180" s="2">
        <v>92989.078890000004</v>
      </c>
      <c r="AL180" s="2">
        <v>84538.579719999994</v>
      </c>
      <c r="AM180" s="2">
        <v>76335.811130000002</v>
      </c>
      <c r="AN180" s="2">
        <v>68449.110799999995</v>
      </c>
      <c r="AO180" s="2">
        <v>60947.30672</v>
      </c>
      <c r="AP180" s="2">
        <v>53898.474499999997</v>
      </c>
      <c r="AQ180" s="2">
        <v>47370.305110000001</v>
      </c>
      <c r="AR180" s="2">
        <v>41377.38654</v>
      </c>
      <c r="AS180" s="2">
        <v>35933.174169999998</v>
      </c>
      <c r="AT180" s="2">
        <v>31038.65598</v>
      </c>
    </row>
    <row r="181" spans="1:46" x14ac:dyDescent="0.25">
      <c r="A181" s="2" t="s">
        <v>533</v>
      </c>
      <c r="B181" s="2">
        <v>0</v>
      </c>
      <c r="C181" s="2">
        <v>8225467.227</v>
      </c>
      <c r="D181" s="2">
        <v>7906683.4699999997</v>
      </c>
      <c r="E181" s="2">
        <v>7361119.4539999999</v>
      </c>
      <c r="F181" s="2">
        <v>7348474.3619999997</v>
      </c>
      <c r="G181" s="2">
        <v>7195235.8219999997</v>
      </c>
      <c r="H181" s="2">
        <v>6723040.9050000003</v>
      </c>
      <c r="I181" s="2">
        <v>6418343.3420000002</v>
      </c>
      <c r="J181" s="2">
        <v>6418921.5410000002</v>
      </c>
      <c r="K181" s="2">
        <v>6698089.8090000004</v>
      </c>
      <c r="L181" s="2">
        <v>7199479.7259999998</v>
      </c>
      <c r="M181" s="2">
        <v>7331649.7220000001</v>
      </c>
      <c r="N181" s="2">
        <v>7290442.6629999997</v>
      </c>
      <c r="O181" s="2">
        <v>6778614.4560000002</v>
      </c>
      <c r="P181" s="2">
        <v>6091541.46</v>
      </c>
      <c r="Q181" s="2">
        <v>5700569.0070000002</v>
      </c>
      <c r="R181" s="2">
        <v>5432300.7649999997</v>
      </c>
      <c r="S181" s="2">
        <v>5218737.7489999998</v>
      </c>
      <c r="T181" s="2">
        <v>5037015.7699999996</v>
      </c>
      <c r="U181" s="2">
        <v>4873325.2929999996</v>
      </c>
      <c r="V181" s="2">
        <v>4657083.6720000003</v>
      </c>
      <c r="W181" s="2">
        <v>4458619.8990000002</v>
      </c>
      <c r="X181" s="2">
        <v>4259677.773</v>
      </c>
      <c r="Y181" s="2">
        <v>4069707.3859999999</v>
      </c>
      <c r="Z181" s="2">
        <v>3907048.7149999999</v>
      </c>
      <c r="AA181" s="2">
        <v>3154529.3130000001</v>
      </c>
      <c r="AB181" s="2">
        <v>2534952.5129999998</v>
      </c>
      <c r="AC181" s="2">
        <v>2069000.8030000001</v>
      </c>
      <c r="AD181" s="2">
        <v>1718616.514</v>
      </c>
      <c r="AE181" s="2">
        <v>1449011.0989999999</v>
      </c>
      <c r="AF181" s="2">
        <v>1236314.6189999999</v>
      </c>
      <c r="AG181" s="2">
        <v>1063331.5079999999</v>
      </c>
      <c r="AH181" s="2">
        <v>919510.15599999996</v>
      </c>
      <c r="AI181" s="2">
        <v>797593.87970000005</v>
      </c>
      <c r="AJ181" s="2">
        <v>692695.46539999999</v>
      </c>
      <c r="AK181" s="2">
        <v>601444.73829999997</v>
      </c>
      <c r="AL181" s="2">
        <v>521225.16840000002</v>
      </c>
      <c r="AM181" s="2">
        <v>450450.20799999998</v>
      </c>
      <c r="AN181" s="2">
        <v>387883.54889999999</v>
      </c>
      <c r="AO181" s="2">
        <v>332614.71250000002</v>
      </c>
      <c r="AP181" s="2">
        <v>283980.06439999997</v>
      </c>
      <c r="AQ181" s="2">
        <v>241419.995</v>
      </c>
      <c r="AR181" s="2">
        <v>204345.34419999999</v>
      </c>
      <c r="AS181" s="2">
        <v>172237.91620000001</v>
      </c>
      <c r="AT181" s="2">
        <v>144608.2536</v>
      </c>
    </row>
    <row r="182" spans="1:46" x14ac:dyDescent="0.25">
      <c r="A182" s="2" t="s">
        <v>534</v>
      </c>
      <c r="B182" s="2">
        <v>0</v>
      </c>
      <c r="C182" s="2">
        <v>3.6279470150000002</v>
      </c>
      <c r="D182" s="2">
        <v>3.536957052</v>
      </c>
      <c r="E182" s="2">
        <v>3.2882807299999999</v>
      </c>
      <c r="F182" s="2">
        <v>3.2214588850000001</v>
      </c>
      <c r="G182" s="2">
        <v>3.2230551200000002</v>
      </c>
      <c r="H182" s="2">
        <v>3.107282187</v>
      </c>
      <c r="I182" s="2">
        <v>3.0725721940000001</v>
      </c>
      <c r="J182" s="2">
        <v>3.0100088</v>
      </c>
      <c r="K182" s="2">
        <v>2.9895497359999998</v>
      </c>
      <c r="L182" s="2">
        <v>3.9201858860000001</v>
      </c>
      <c r="M182" s="2">
        <v>4.0943364090000003</v>
      </c>
      <c r="N182" s="2">
        <v>4.1631133360000003</v>
      </c>
      <c r="O182" s="2">
        <v>4.259643734</v>
      </c>
      <c r="P182" s="2">
        <v>4.3133746110000004</v>
      </c>
      <c r="Q182" s="2">
        <v>4.3612875100000004</v>
      </c>
      <c r="R182" s="2">
        <v>4.3993172070000002</v>
      </c>
      <c r="S182" s="2">
        <v>4.435105472</v>
      </c>
      <c r="T182" s="2">
        <v>4.4713004229999997</v>
      </c>
      <c r="U182" s="2">
        <v>4.5035410799999998</v>
      </c>
      <c r="V182" s="2">
        <v>4.5085959290000002</v>
      </c>
      <c r="W182" s="2">
        <v>4.547290319</v>
      </c>
      <c r="X182" s="2">
        <v>4.5731362029999998</v>
      </c>
      <c r="Y182" s="2">
        <v>4.5931998800000002</v>
      </c>
      <c r="Z182" s="2">
        <v>4.634138493</v>
      </c>
      <c r="AA182" s="2">
        <v>4.6065537140000004</v>
      </c>
      <c r="AB182" s="2">
        <v>4.5594158910000004</v>
      </c>
      <c r="AC182" s="2">
        <v>4.492815781</v>
      </c>
      <c r="AD182" s="2">
        <v>4.4077995449999996</v>
      </c>
      <c r="AE182" s="2">
        <v>4.3048480939999996</v>
      </c>
      <c r="AF182" s="2">
        <v>4.190403195</v>
      </c>
      <c r="AG182" s="2">
        <v>4.0561020670000003</v>
      </c>
      <c r="AH182" s="2">
        <v>3.902259565</v>
      </c>
      <c r="AI182" s="2">
        <v>3.729346815</v>
      </c>
      <c r="AJ182" s="2">
        <v>3.538852543</v>
      </c>
      <c r="AK182" s="2">
        <v>3.3348054340000002</v>
      </c>
      <c r="AL182" s="2">
        <v>3.1167173529999999</v>
      </c>
      <c r="AM182" s="2">
        <v>2.8889405520000002</v>
      </c>
      <c r="AN182" s="2">
        <v>2.6556280280000002</v>
      </c>
      <c r="AO182" s="2">
        <v>2.4211239980000001</v>
      </c>
      <c r="AP182" s="2">
        <v>2.1901347759999998</v>
      </c>
      <c r="AQ182" s="2">
        <v>1.96723827</v>
      </c>
      <c r="AR182" s="2">
        <v>1.7546737299999999</v>
      </c>
      <c r="AS182" s="2">
        <v>1.5547479479999999</v>
      </c>
      <c r="AT182" s="2">
        <v>1.369204047</v>
      </c>
    </row>
    <row r="183" spans="1:46" x14ac:dyDescent="0.25">
      <c r="A183" s="2" t="s">
        <v>535</v>
      </c>
      <c r="B183" s="2">
        <v>0</v>
      </c>
      <c r="C183" s="2">
        <v>607415.70790000004</v>
      </c>
      <c r="D183" s="2">
        <v>578766.37390000001</v>
      </c>
      <c r="E183" s="2">
        <v>567043.05969999998</v>
      </c>
      <c r="F183" s="2">
        <v>575787.66870000004</v>
      </c>
      <c r="G183" s="2">
        <v>560116.02029999997</v>
      </c>
      <c r="H183" s="2">
        <v>532656.93790000002</v>
      </c>
      <c r="I183" s="2">
        <v>531194.20920000004</v>
      </c>
      <c r="J183" s="2">
        <v>539319.63829999999</v>
      </c>
      <c r="K183" s="2">
        <v>533225.54249999998</v>
      </c>
      <c r="L183" s="2">
        <v>617503.20400000003</v>
      </c>
      <c r="M183" s="2">
        <v>630626.85930000001</v>
      </c>
      <c r="N183" s="2">
        <v>623790.45129999996</v>
      </c>
      <c r="O183" s="2">
        <v>615181.53060000006</v>
      </c>
      <c r="P183" s="2">
        <v>598360.88089999999</v>
      </c>
      <c r="Q183" s="2">
        <v>589989.2365</v>
      </c>
      <c r="R183" s="2">
        <v>583865.06599999999</v>
      </c>
      <c r="S183" s="2">
        <v>575424.79520000005</v>
      </c>
      <c r="T183" s="2">
        <v>568090.78260000004</v>
      </c>
      <c r="U183" s="2">
        <v>560331.47010000004</v>
      </c>
      <c r="V183" s="2">
        <v>553020.9327</v>
      </c>
      <c r="W183" s="2">
        <v>545601.96710000001</v>
      </c>
      <c r="X183" s="2">
        <v>537745.43420000002</v>
      </c>
      <c r="Y183" s="2">
        <v>529324.84409999999</v>
      </c>
      <c r="Z183" s="2">
        <v>520751.62099999998</v>
      </c>
      <c r="AA183" s="2">
        <v>425282.45640000002</v>
      </c>
      <c r="AB183" s="2">
        <v>339699.86310000002</v>
      </c>
      <c r="AC183" s="2">
        <v>274993.32990000001</v>
      </c>
      <c r="AD183" s="2">
        <v>226526.97760000001</v>
      </c>
      <c r="AE183" s="2">
        <v>189339.65599999999</v>
      </c>
      <c r="AF183" s="2">
        <v>164365.00169999999</v>
      </c>
      <c r="AG183" s="2">
        <v>144502.9491</v>
      </c>
      <c r="AH183" s="2">
        <v>127284.47229999999</v>
      </c>
      <c r="AI183" s="2">
        <v>111772.3171</v>
      </c>
      <c r="AJ183" s="2">
        <v>97593.367960000003</v>
      </c>
      <c r="AK183" s="2">
        <v>84632.037370000005</v>
      </c>
      <c r="AL183" s="2">
        <v>72772.493870000006</v>
      </c>
      <c r="AM183" s="2">
        <v>61953.685039999997</v>
      </c>
      <c r="AN183" s="2">
        <v>52142.595359999999</v>
      </c>
      <c r="AO183" s="2">
        <v>43317.42153</v>
      </c>
      <c r="AP183" s="2">
        <v>35461.721740000001</v>
      </c>
      <c r="AQ183" s="2">
        <v>28549.700659999999</v>
      </c>
      <c r="AR183" s="2">
        <v>22526.46573</v>
      </c>
      <c r="AS183" s="2">
        <v>17333.513319999998</v>
      </c>
      <c r="AT183" s="2">
        <v>12900.196819999999</v>
      </c>
    </row>
    <row r="184" spans="1:46" x14ac:dyDescent="0.25">
      <c r="A184" s="2" t="s">
        <v>536</v>
      </c>
      <c r="B184" s="2">
        <v>0</v>
      </c>
      <c r="C184" s="2">
        <v>3492981.3480000002</v>
      </c>
      <c r="D184" s="2">
        <v>3303748.9369999999</v>
      </c>
      <c r="E184" s="2">
        <v>3056941.9509999999</v>
      </c>
      <c r="F184" s="2">
        <v>3038508.8859999999</v>
      </c>
      <c r="G184" s="2">
        <v>2940545.0839999998</v>
      </c>
      <c r="H184" s="2">
        <v>2792184.591</v>
      </c>
      <c r="I184" s="2">
        <v>2721696.392</v>
      </c>
      <c r="J184" s="2">
        <v>2660660.9029999999</v>
      </c>
      <c r="K184" s="2">
        <v>2488799.3130000001</v>
      </c>
      <c r="L184" s="2">
        <v>3146520.3390000002</v>
      </c>
      <c r="M184" s="2">
        <v>3151801.3450000002</v>
      </c>
      <c r="N184" s="2">
        <v>2981045.5649999999</v>
      </c>
      <c r="O184" s="2">
        <v>2765723.9670000002</v>
      </c>
      <c r="P184" s="2">
        <v>2505351.4730000002</v>
      </c>
      <c r="Q184" s="2">
        <v>2490801.6740000001</v>
      </c>
      <c r="R184" s="2">
        <v>2478167.8829999999</v>
      </c>
      <c r="S184" s="2">
        <v>2461582.58</v>
      </c>
      <c r="T184" s="2">
        <v>2448550.0129999998</v>
      </c>
      <c r="U184" s="2">
        <v>2415818.1150000002</v>
      </c>
      <c r="V184" s="2">
        <v>2374711.0630000001</v>
      </c>
      <c r="W184" s="2">
        <v>2332096.5559999999</v>
      </c>
      <c r="X184" s="2">
        <v>2288002.12</v>
      </c>
      <c r="Y184" s="2">
        <v>2242293.3990000002</v>
      </c>
      <c r="Z184" s="2">
        <v>2196154.202</v>
      </c>
      <c r="AA184" s="2">
        <v>1750237.314</v>
      </c>
      <c r="AB184" s="2">
        <v>1335055.432</v>
      </c>
      <c r="AC184" s="2">
        <v>996113.73640000005</v>
      </c>
      <c r="AD184" s="2">
        <v>731785.86170000001</v>
      </c>
      <c r="AE184" s="2">
        <v>531235.51269999996</v>
      </c>
      <c r="AF184" s="2">
        <v>392225.07299999997</v>
      </c>
      <c r="AG184" s="2">
        <v>288842.23749999999</v>
      </c>
      <c r="AH184" s="2">
        <v>210494.5373</v>
      </c>
      <c r="AI184" s="2">
        <v>151278.41039999999</v>
      </c>
      <c r="AJ184" s="2">
        <v>107036.20359999999</v>
      </c>
      <c r="AK184" s="2">
        <v>74442.967940000002</v>
      </c>
      <c r="AL184" s="2">
        <v>50842.961219999997</v>
      </c>
      <c r="AM184" s="2">
        <v>34062.243609999998</v>
      </c>
      <c r="AN184" s="2">
        <v>22340.422930000001</v>
      </c>
      <c r="AO184" s="2">
        <v>14332.06429</v>
      </c>
      <c r="AP184" s="2">
        <v>8979.6239069999901</v>
      </c>
      <c r="AQ184" s="2">
        <v>5487.1306009999998</v>
      </c>
      <c r="AR184" s="2">
        <v>3263.0981240000001</v>
      </c>
      <c r="AS184" s="2">
        <v>1883.5568800000001</v>
      </c>
      <c r="AT184" s="2">
        <v>1051.7164379999999</v>
      </c>
    </row>
    <row r="185" spans="1:46" x14ac:dyDescent="0.25">
      <c r="A185" s="2" t="s">
        <v>537</v>
      </c>
      <c r="B185" s="2">
        <v>0</v>
      </c>
      <c r="C185" s="2">
        <v>40918346.560000002</v>
      </c>
      <c r="D185" s="2">
        <v>38938033.729999997</v>
      </c>
      <c r="E185" s="2">
        <v>35969350.659999996</v>
      </c>
      <c r="F185" s="2">
        <v>35700412.369999997</v>
      </c>
      <c r="G185" s="2">
        <v>35013200.439999998</v>
      </c>
      <c r="H185" s="2">
        <v>33124140.010000002</v>
      </c>
      <c r="I185" s="2">
        <v>31718869.289999999</v>
      </c>
      <c r="J185" s="2">
        <v>31234310.359999999</v>
      </c>
      <c r="K185" s="2">
        <v>30495281.100000001</v>
      </c>
      <c r="L185" s="2">
        <v>30621584.989999998</v>
      </c>
      <c r="M185" s="2">
        <v>30712346.789999999</v>
      </c>
      <c r="N185" s="2">
        <v>30184663.949999999</v>
      </c>
      <c r="O185" s="2">
        <v>29454175.09</v>
      </c>
      <c r="P185" s="2">
        <v>28143600.07</v>
      </c>
      <c r="Q185" s="2">
        <v>27523578.190000001</v>
      </c>
      <c r="R185" s="2">
        <v>26906607.399999999</v>
      </c>
      <c r="S185" s="2">
        <v>26212748.760000002</v>
      </c>
      <c r="T185" s="2">
        <v>25529947.82</v>
      </c>
      <c r="U185" s="2">
        <v>24843415.579999998</v>
      </c>
      <c r="V185" s="2">
        <v>24179043.34</v>
      </c>
      <c r="W185" s="2">
        <v>23620733.84</v>
      </c>
      <c r="X185" s="2">
        <v>23093763.359999999</v>
      </c>
      <c r="Y185" s="2">
        <v>22593175.710000001</v>
      </c>
      <c r="Z185" s="2">
        <v>22135599.91</v>
      </c>
      <c r="AA185" s="2">
        <v>20124374.620000001</v>
      </c>
      <c r="AB185" s="2">
        <v>17990228.600000001</v>
      </c>
      <c r="AC185" s="2">
        <v>15844791.82</v>
      </c>
      <c r="AD185" s="2">
        <v>13733296.140000001</v>
      </c>
      <c r="AE185" s="2">
        <v>11700508.619999999</v>
      </c>
      <c r="AF185" s="2">
        <v>9895062.9780000001</v>
      </c>
      <c r="AG185" s="2">
        <v>8256232.7340000002</v>
      </c>
      <c r="AH185" s="2">
        <v>6776641.216</v>
      </c>
      <c r="AI185" s="2">
        <v>5460009.1220000004</v>
      </c>
      <c r="AJ185" s="2">
        <v>4311325.0109999999</v>
      </c>
      <c r="AK185" s="2">
        <v>3331325.281</v>
      </c>
      <c r="AL185" s="2">
        <v>2515250.9440000001</v>
      </c>
      <c r="AM185" s="2">
        <v>1853569.86</v>
      </c>
      <c r="AN185" s="2">
        <v>1331913.5859999999</v>
      </c>
      <c r="AO185" s="2">
        <v>932488.42180000001</v>
      </c>
      <c r="AP185" s="2">
        <v>635738.58970000001</v>
      </c>
      <c r="AQ185" s="2">
        <v>422031.4276</v>
      </c>
      <c r="AR185" s="2">
        <v>272582.31530000002</v>
      </c>
      <c r="AS185" s="2">
        <v>171193.5398</v>
      </c>
      <c r="AT185" s="2">
        <v>104480.11870000001</v>
      </c>
    </row>
    <row r="186" spans="1:46" x14ac:dyDescent="0.25">
      <c r="A186" s="2" t="s">
        <v>538</v>
      </c>
      <c r="B186" s="2">
        <v>0</v>
      </c>
      <c r="C186" s="2">
        <v>14611234.810000001</v>
      </c>
      <c r="D186" s="2">
        <v>13287686.26</v>
      </c>
      <c r="E186" s="2">
        <v>10306841.32</v>
      </c>
      <c r="F186" s="2">
        <v>13248415.83</v>
      </c>
      <c r="G186" s="2">
        <v>10959546.51</v>
      </c>
      <c r="H186" s="2">
        <v>13884651.48</v>
      </c>
      <c r="I186" s="2">
        <v>13309702.1</v>
      </c>
      <c r="J186" s="2">
        <v>14057502.699999999</v>
      </c>
      <c r="K186" s="2">
        <v>15143430.289999999</v>
      </c>
      <c r="L186" s="2">
        <v>11448372.359999999</v>
      </c>
      <c r="M186" s="2">
        <v>10956921.4</v>
      </c>
      <c r="N186" s="2">
        <v>10455846.25</v>
      </c>
      <c r="O186" s="2">
        <v>9878655.9399999995</v>
      </c>
      <c r="P186" s="2">
        <v>9128593.7939999998</v>
      </c>
      <c r="Q186" s="2">
        <v>8516711.5150000006</v>
      </c>
      <c r="R186" s="2">
        <v>7981356.5209999997</v>
      </c>
      <c r="S186" s="2">
        <v>7441263.2719999999</v>
      </c>
      <c r="T186" s="2">
        <v>6937781.9029999999</v>
      </c>
      <c r="U186" s="2">
        <v>6488852.1660000002</v>
      </c>
      <c r="V186" s="2">
        <v>6108940.0959999999</v>
      </c>
      <c r="W186" s="2">
        <v>5781918.051</v>
      </c>
      <c r="X186" s="2">
        <v>5483435.6919999998</v>
      </c>
      <c r="Y186" s="2">
        <v>5206500.2750000004</v>
      </c>
      <c r="Z186" s="2">
        <v>4947551.6610000003</v>
      </c>
      <c r="AA186" s="2">
        <v>4500357.5070000002</v>
      </c>
      <c r="AB186" s="2">
        <v>4085012.9890000001</v>
      </c>
      <c r="AC186" s="2">
        <v>3707781.8679999998</v>
      </c>
      <c r="AD186" s="2">
        <v>3362907.8050000002</v>
      </c>
      <c r="AE186" s="2">
        <v>3045780.9449999998</v>
      </c>
      <c r="AF186" s="2">
        <v>2755215.253</v>
      </c>
      <c r="AG186" s="2">
        <v>2487065.0759999999</v>
      </c>
      <c r="AH186" s="2">
        <v>2239926.36</v>
      </c>
      <c r="AI186" s="2">
        <v>2012755.5630000001</v>
      </c>
      <c r="AJ186" s="2">
        <v>1804876.706</v>
      </c>
      <c r="AK186" s="2">
        <v>1619257.108</v>
      </c>
      <c r="AL186" s="2">
        <v>1452949.7609999999</v>
      </c>
      <c r="AM186" s="2">
        <v>1303482.5859999999</v>
      </c>
      <c r="AN186" s="2">
        <v>1168768.868</v>
      </c>
      <c r="AO186" s="2">
        <v>1047077.671</v>
      </c>
      <c r="AP186" s="2">
        <v>936958.64020000002</v>
      </c>
      <c r="AQ186" s="2">
        <v>837267.02370000002</v>
      </c>
      <c r="AR186" s="2">
        <v>746438.46710000001</v>
      </c>
      <c r="AS186" s="2">
        <v>663147.46369999996</v>
      </c>
      <c r="AT186" s="2">
        <v>586045.79969999997</v>
      </c>
    </row>
    <row r="187" spans="1:46" x14ac:dyDescent="0.25">
      <c r="A187" s="2" t="s">
        <v>539</v>
      </c>
      <c r="B187" s="2">
        <v>0</v>
      </c>
      <c r="C187" s="2">
        <v>9381827.4440000001</v>
      </c>
      <c r="D187" s="2">
        <v>9363498.8289999999</v>
      </c>
      <c r="E187" s="2">
        <v>7869722.7879999997</v>
      </c>
      <c r="F187" s="2">
        <v>7921410.5889999997</v>
      </c>
      <c r="G187" s="2">
        <v>8225599.7999999998</v>
      </c>
      <c r="H187" s="2">
        <v>8053311.6100000003</v>
      </c>
      <c r="I187" s="2">
        <v>7711443.0480000004</v>
      </c>
      <c r="J187" s="2">
        <v>7652705.858</v>
      </c>
      <c r="K187" s="2">
        <v>7855938.3059999999</v>
      </c>
      <c r="L187" s="2">
        <v>7721214.1880000001</v>
      </c>
      <c r="M187" s="2">
        <v>7976601.3629999999</v>
      </c>
      <c r="N187" s="2">
        <v>8187425.443</v>
      </c>
      <c r="O187" s="2">
        <v>8379188.8090000004</v>
      </c>
      <c r="P187" s="2">
        <v>8435678.7740000002</v>
      </c>
      <c r="Q187" s="2">
        <v>8464025.3269999996</v>
      </c>
      <c r="R187" s="2">
        <v>8494174.1219999995</v>
      </c>
      <c r="S187" s="2">
        <v>8535587.6199999899</v>
      </c>
      <c r="T187" s="2">
        <v>8593557.682</v>
      </c>
      <c r="U187" s="2">
        <v>8665096.9580000006</v>
      </c>
      <c r="V187" s="2">
        <v>8731028.3969999999</v>
      </c>
      <c r="W187" s="2">
        <v>8811596.1960000005</v>
      </c>
      <c r="X187" s="2">
        <v>8902060.9780000001</v>
      </c>
      <c r="Y187" s="2">
        <v>8998808.6710000001</v>
      </c>
      <c r="Z187" s="2">
        <v>9105540.318</v>
      </c>
      <c r="AA187" s="2">
        <v>8938914.2440000009</v>
      </c>
      <c r="AB187" s="2">
        <v>8716744.2919999994</v>
      </c>
      <c r="AC187" s="2">
        <v>8456368.29099999</v>
      </c>
      <c r="AD187" s="2">
        <v>8161622.4110000003</v>
      </c>
      <c r="AE187" s="2">
        <v>7834891.9079999998</v>
      </c>
      <c r="AF187" s="2">
        <v>7485298.7580000004</v>
      </c>
      <c r="AG187" s="2">
        <v>7110389.7680000002</v>
      </c>
      <c r="AH187" s="2">
        <v>6711522.5099999998</v>
      </c>
      <c r="AI187" s="2">
        <v>6291824.2680000002</v>
      </c>
      <c r="AJ187" s="2">
        <v>5856557.9939999999</v>
      </c>
      <c r="AK187" s="2">
        <v>5406998.5870000003</v>
      </c>
      <c r="AL187" s="2">
        <v>4951570.2439999999</v>
      </c>
      <c r="AM187" s="2">
        <v>4497088.3080000002</v>
      </c>
      <c r="AN187" s="2">
        <v>4050235.1910000001</v>
      </c>
      <c r="AO187" s="2">
        <v>3617294.9449999998</v>
      </c>
      <c r="AP187" s="2">
        <v>3204423.71</v>
      </c>
      <c r="AQ187" s="2">
        <v>2817103.5690000001</v>
      </c>
      <c r="AR187" s="2">
        <v>2456833.5520000001</v>
      </c>
      <c r="AS187" s="2">
        <v>2124828.6069999998</v>
      </c>
      <c r="AT187" s="2">
        <v>1820921.33</v>
      </c>
    </row>
    <row r="188" spans="1:46" x14ac:dyDescent="0.25">
      <c r="A188" s="2" t="s">
        <v>540</v>
      </c>
      <c r="B188" s="2">
        <v>0</v>
      </c>
      <c r="C188" s="2">
        <v>13298501.66</v>
      </c>
      <c r="D188" s="2">
        <v>12867526.48</v>
      </c>
      <c r="E188" s="2">
        <v>12529453.92</v>
      </c>
      <c r="F188" s="2">
        <v>12391365.82</v>
      </c>
      <c r="G188" s="2">
        <v>11858055.039999999</v>
      </c>
      <c r="H188" s="2">
        <v>11085490.08</v>
      </c>
      <c r="I188" s="2">
        <v>10611154.970000001</v>
      </c>
      <c r="J188" s="2">
        <v>10482318.710000001</v>
      </c>
      <c r="K188" s="2">
        <v>10801673.41</v>
      </c>
      <c r="L188" s="2">
        <v>11378323.439999999</v>
      </c>
      <c r="M188" s="2">
        <v>11617838.73</v>
      </c>
      <c r="N188" s="2">
        <v>10344154.73</v>
      </c>
      <c r="O188" s="2">
        <v>8741241.2479999997</v>
      </c>
      <c r="P188" s="2">
        <v>7149674.7680000002</v>
      </c>
      <c r="Q188" s="2">
        <v>6066312.4460000005</v>
      </c>
      <c r="R188" s="2">
        <v>5302006.875</v>
      </c>
      <c r="S188" s="2">
        <v>4754662.3629999999</v>
      </c>
      <c r="T188" s="2">
        <v>4347299.3389999997</v>
      </c>
      <c r="U188" s="2">
        <v>4028038.702</v>
      </c>
      <c r="V188" s="2">
        <v>3827977.3539999998</v>
      </c>
      <c r="W188" s="2">
        <v>3617213.9950000001</v>
      </c>
      <c r="X188" s="2">
        <v>3406281.5320000001</v>
      </c>
      <c r="Y188" s="2">
        <v>3203368.0920000002</v>
      </c>
      <c r="Z188" s="2">
        <v>3017230.3870000001</v>
      </c>
      <c r="AA188" s="2">
        <v>2730640.9029999999</v>
      </c>
      <c r="AB188" s="2">
        <v>2421774.2519999999</v>
      </c>
      <c r="AC188" s="2">
        <v>2127810.852</v>
      </c>
      <c r="AD188" s="2">
        <v>1860673.03</v>
      </c>
      <c r="AE188" s="2">
        <v>1622752.8689999999</v>
      </c>
      <c r="AF188" s="2">
        <v>1412931.2879999999</v>
      </c>
      <c r="AG188" s="2">
        <v>1227948.723</v>
      </c>
      <c r="AH188" s="2">
        <v>1064769.01</v>
      </c>
      <c r="AI188" s="2">
        <v>920649.61529999995</v>
      </c>
      <c r="AJ188" s="2">
        <v>793353.75670000003</v>
      </c>
      <c r="AK188" s="2">
        <v>680471.44570000004</v>
      </c>
      <c r="AL188" s="2">
        <v>580745.72609999997</v>
      </c>
      <c r="AM188" s="2">
        <v>492929.67300000001</v>
      </c>
      <c r="AN188" s="2">
        <v>415879.04979999998</v>
      </c>
      <c r="AO188" s="2">
        <v>348592.43709999998</v>
      </c>
      <c r="AP188" s="2">
        <v>286009.31829999998</v>
      </c>
      <c r="AQ188" s="2">
        <v>232046.3075</v>
      </c>
      <c r="AR188" s="2">
        <v>186807.68419999999</v>
      </c>
      <c r="AS188" s="2">
        <v>149388.78400000001</v>
      </c>
      <c r="AT188" s="2">
        <v>118691.5239</v>
      </c>
    </row>
    <row r="189" spans="1:46" x14ac:dyDescent="0.25">
      <c r="A189" s="2" t="s">
        <v>541</v>
      </c>
      <c r="B189" s="2">
        <v>0</v>
      </c>
      <c r="C189" s="2">
        <v>1262229.7930000001</v>
      </c>
      <c r="D189" s="2">
        <v>1200889.486</v>
      </c>
      <c r="E189" s="2">
        <v>1217871.254</v>
      </c>
      <c r="F189" s="2">
        <v>1168439.3529999999</v>
      </c>
      <c r="G189" s="2">
        <v>1093743.0209999999</v>
      </c>
      <c r="H189" s="2">
        <v>1022745.71</v>
      </c>
      <c r="I189" s="2">
        <v>978490.85279999999</v>
      </c>
      <c r="J189" s="2">
        <v>949618.94799999997</v>
      </c>
      <c r="K189" s="2">
        <v>948147.97109999997</v>
      </c>
      <c r="L189" s="2">
        <v>946950.84019999998</v>
      </c>
      <c r="M189" s="2">
        <v>949914.25959999999</v>
      </c>
      <c r="N189" s="2">
        <v>814835.7291</v>
      </c>
      <c r="O189" s="2">
        <v>669887.76119999995</v>
      </c>
      <c r="P189" s="2">
        <v>540531.29299999995</v>
      </c>
      <c r="Q189" s="2">
        <v>449252.03960000002</v>
      </c>
      <c r="R189" s="2">
        <v>382904.15720000002</v>
      </c>
      <c r="S189" s="2">
        <v>335082.03029999998</v>
      </c>
      <c r="T189" s="2">
        <v>299216.54379999998</v>
      </c>
      <c r="U189" s="2">
        <v>270852.97149999999</v>
      </c>
      <c r="V189" s="2">
        <v>256798.29319999999</v>
      </c>
      <c r="W189" s="2">
        <v>243234.11900000001</v>
      </c>
      <c r="X189" s="2">
        <v>230287.74720000001</v>
      </c>
      <c r="Y189" s="2">
        <v>218017.4522</v>
      </c>
      <c r="Z189" s="2">
        <v>206697.1537</v>
      </c>
      <c r="AA189" s="2">
        <v>187455.77770000001</v>
      </c>
      <c r="AB189" s="2">
        <v>166384.39910000001</v>
      </c>
      <c r="AC189" s="2">
        <v>146412.7433</v>
      </c>
      <c r="AD189" s="2">
        <v>128345.4724</v>
      </c>
      <c r="AE189" s="2">
        <v>112282.3653</v>
      </c>
      <c r="AF189" s="2">
        <v>98091.061790000007</v>
      </c>
      <c r="AG189" s="2">
        <v>85537.912339999995</v>
      </c>
      <c r="AH189" s="2">
        <v>74405.434250000006</v>
      </c>
      <c r="AI189" s="2">
        <v>64514.986550000001</v>
      </c>
      <c r="AJ189" s="2">
        <v>55723.535069999998</v>
      </c>
      <c r="AK189" s="2">
        <v>47887.096530000003</v>
      </c>
      <c r="AL189" s="2">
        <v>40941.782679999997</v>
      </c>
      <c r="AM189" s="2">
        <v>34808.883900000001</v>
      </c>
      <c r="AN189" s="2">
        <v>29414.4408</v>
      </c>
      <c r="AO189" s="2">
        <v>24692.533159999999</v>
      </c>
      <c r="AP189" s="2">
        <v>20236.447469999999</v>
      </c>
      <c r="AQ189" s="2">
        <v>16385.98216</v>
      </c>
      <c r="AR189" s="2">
        <v>13166.131079999999</v>
      </c>
      <c r="AS189" s="2">
        <v>10512.088299999999</v>
      </c>
      <c r="AT189" s="2">
        <v>8341.9458689999901</v>
      </c>
    </row>
    <row r="190" spans="1:46" x14ac:dyDescent="0.25">
      <c r="A190" s="2" t="s">
        <v>542</v>
      </c>
      <c r="B190" s="2">
        <v>16805880</v>
      </c>
      <c r="C190" s="2">
        <v>17328895.59</v>
      </c>
      <c r="D190" s="2">
        <v>16973594.010000002</v>
      </c>
      <c r="E190" s="2">
        <v>16535040.300000001</v>
      </c>
      <c r="F190" s="2">
        <v>16958167.010000002</v>
      </c>
      <c r="G190" s="2">
        <v>14443400.99</v>
      </c>
      <c r="H190" s="2">
        <v>12216000.439999999</v>
      </c>
      <c r="I190" s="2">
        <v>10326865.5</v>
      </c>
      <c r="J190" s="2">
        <v>8964024.4989999998</v>
      </c>
      <c r="K190" s="2">
        <v>7878024.7309999997</v>
      </c>
      <c r="L190" s="2">
        <v>7844844.1859999998</v>
      </c>
      <c r="M190" s="2">
        <v>7933684.9610000001</v>
      </c>
      <c r="N190" s="2">
        <v>7968101.8789999997</v>
      </c>
      <c r="O190" s="2">
        <v>7612007.4939999999</v>
      </c>
      <c r="P190" s="2">
        <v>6927659.1859999998</v>
      </c>
      <c r="Q190" s="2">
        <v>6579893.0020000003</v>
      </c>
      <c r="R190" s="2">
        <v>6294031.5300000003</v>
      </c>
      <c r="S190" s="2">
        <v>6036019.5839999998</v>
      </c>
      <c r="T190" s="2">
        <v>5803351.5070000002</v>
      </c>
      <c r="U190" s="2">
        <v>5585947.0269999998</v>
      </c>
      <c r="V190" s="2">
        <v>5434680.0130000003</v>
      </c>
      <c r="W190" s="2">
        <v>5199100.8779999996</v>
      </c>
      <c r="X190" s="2">
        <v>4978474.5350000001</v>
      </c>
      <c r="Y190" s="2">
        <v>4769649.46</v>
      </c>
      <c r="Z190" s="2">
        <v>4618997.5880000005</v>
      </c>
      <c r="AA190" s="2">
        <v>4135157.96</v>
      </c>
      <c r="AB190" s="2">
        <v>3685483.3870000001</v>
      </c>
      <c r="AC190" s="2">
        <v>3281191.9419999998</v>
      </c>
      <c r="AD190" s="2">
        <v>2915536.068</v>
      </c>
      <c r="AE190" s="2">
        <v>2582480.7409999999</v>
      </c>
      <c r="AF190" s="2">
        <v>2283114.4640000002</v>
      </c>
      <c r="AG190" s="2">
        <v>2010274.5090000001</v>
      </c>
      <c r="AH190" s="2">
        <v>1761097.8629999999</v>
      </c>
      <c r="AI190" s="2">
        <v>1534140.7749999999</v>
      </c>
      <c r="AJ190" s="2">
        <v>1328757.091</v>
      </c>
      <c r="AK190" s="2">
        <v>1144096.8859999999</v>
      </c>
      <c r="AL190" s="2">
        <v>979465.34959999996</v>
      </c>
      <c r="AM190" s="2">
        <v>833966.51280000003</v>
      </c>
      <c r="AN190" s="2">
        <v>706479.3959</v>
      </c>
      <c r="AO190" s="2">
        <v>595703.20129999996</v>
      </c>
      <c r="AP190" s="2">
        <v>500069.84279999998</v>
      </c>
      <c r="AQ190" s="2">
        <v>418322.0269</v>
      </c>
      <c r="AR190" s="2">
        <v>348802.6201</v>
      </c>
      <c r="AS190" s="2">
        <v>289930.57579999999</v>
      </c>
      <c r="AT190" s="2">
        <v>240201.71849999999</v>
      </c>
    </row>
    <row r="191" spans="1:46" x14ac:dyDescent="0.25">
      <c r="A191" s="2" t="s">
        <v>543</v>
      </c>
      <c r="B191" s="2">
        <v>4455360</v>
      </c>
      <c r="C191" s="2">
        <v>4111849.6669999999</v>
      </c>
      <c r="D191" s="2">
        <v>3763563.94</v>
      </c>
      <c r="E191" s="2">
        <v>3219126.9350000001</v>
      </c>
      <c r="F191" s="2">
        <v>2926951.6120000002</v>
      </c>
      <c r="G191" s="2">
        <v>2700242.483</v>
      </c>
      <c r="H191" s="2">
        <v>2453819.446</v>
      </c>
      <c r="I191" s="2">
        <v>2188762.1549999998</v>
      </c>
      <c r="J191" s="2">
        <v>1949686.4</v>
      </c>
      <c r="K191" s="2">
        <v>1718603.122</v>
      </c>
      <c r="L191" s="2">
        <v>1558943.807</v>
      </c>
      <c r="M191" s="2">
        <v>1424796.2930000001</v>
      </c>
      <c r="N191" s="2">
        <v>1295432.9469999999</v>
      </c>
      <c r="O191" s="2">
        <v>1192631.827</v>
      </c>
      <c r="P191" s="2">
        <v>1079487.8089999999</v>
      </c>
      <c r="Q191" s="2">
        <v>1081233.2139999999</v>
      </c>
      <c r="R191" s="2">
        <v>1092862.53</v>
      </c>
      <c r="S191" s="2">
        <v>1105884.3810000001</v>
      </c>
      <c r="T191" s="2">
        <v>1116129.165</v>
      </c>
      <c r="U191" s="2">
        <v>1123390.6710000001</v>
      </c>
      <c r="V191" s="2">
        <v>1060517.433</v>
      </c>
      <c r="W191" s="2">
        <v>1042115.664</v>
      </c>
      <c r="X191" s="2">
        <v>1025816.361</v>
      </c>
      <c r="Y191" s="2">
        <v>1006762.411</v>
      </c>
      <c r="Z191" s="2">
        <v>1037430.224</v>
      </c>
      <c r="AA191" s="2">
        <v>698930.47069999995</v>
      </c>
      <c r="AB191" s="2">
        <v>446411.73639999999</v>
      </c>
      <c r="AC191" s="2">
        <v>280278.73839999997</v>
      </c>
      <c r="AD191" s="2">
        <v>173806.9987</v>
      </c>
      <c r="AE191" s="2">
        <v>106639.5042</v>
      </c>
      <c r="AF191" s="2">
        <v>64749.138099999996</v>
      </c>
      <c r="AG191" s="2">
        <v>38922.752589999996</v>
      </c>
      <c r="AH191" s="2">
        <v>23171.172439999998</v>
      </c>
      <c r="AI191" s="2">
        <v>13660.252</v>
      </c>
      <c r="AJ191" s="2">
        <v>7974.2599389999996</v>
      </c>
      <c r="AK191" s="2">
        <v>4603.3486750000002</v>
      </c>
      <c r="AL191" s="2">
        <v>2628.5009519999999</v>
      </c>
      <c r="AM191" s="2">
        <v>1484.7786550000001</v>
      </c>
      <c r="AN191" s="2">
        <v>829.86799729999996</v>
      </c>
      <c r="AO191" s="2">
        <v>459.05497229999997</v>
      </c>
      <c r="AP191" s="2">
        <v>251.56689979999999</v>
      </c>
      <c r="AQ191" s="2">
        <v>136.6300334</v>
      </c>
      <c r="AR191" s="2">
        <v>73.568106349999894</v>
      </c>
      <c r="AS191" s="2">
        <v>39.298110200000004</v>
      </c>
      <c r="AT191" s="2">
        <v>20.84449326</v>
      </c>
    </row>
    <row r="192" spans="1:46" x14ac:dyDescent="0.25">
      <c r="A192" s="2" t="s">
        <v>544</v>
      </c>
      <c r="B192" s="2">
        <v>4455360</v>
      </c>
      <c r="C192" s="2">
        <v>4111849.6669999999</v>
      </c>
      <c r="D192" s="2">
        <v>3763563.94</v>
      </c>
      <c r="E192" s="2">
        <v>3219126.9350000001</v>
      </c>
      <c r="F192" s="2">
        <v>2926951.6120000002</v>
      </c>
      <c r="G192" s="2">
        <v>2700242.483</v>
      </c>
      <c r="H192" s="2">
        <v>2453819.446</v>
      </c>
      <c r="I192" s="2">
        <v>2188762.1549999998</v>
      </c>
      <c r="J192" s="2">
        <v>1949686.4</v>
      </c>
      <c r="K192" s="2">
        <v>1718603.122</v>
      </c>
      <c r="L192" s="2">
        <v>1558943.807</v>
      </c>
      <c r="M192" s="2">
        <v>1424796.2930000001</v>
      </c>
      <c r="N192" s="2">
        <v>1295432.9469999999</v>
      </c>
      <c r="O192" s="2">
        <v>1192631.827</v>
      </c>
      <c r="P192" s="2">
        <v>1079487.8089999999</v>
      </c>
      <c r="Q192" s="2">
        <v>1081233.2139999999</v>
      </c>
      <c r="R192" s="2">
        <v>1092862.53</v>
      </c>
      <c r="S192" s="2">
        <v>1105884.3810000001</v>
      </c>
      <c r="T192" s="2">
        <v>1116129.165</v>
      </c>
      <c r="U192" s="2">
        <v>1123390.6710000001</v>
      </c>
      <c r="V192" s="2">
        <v>1060517.433</v>
      </c>
      <c r="W192" s="2">
        <v>1042115.664</v>
      </c>
      <c r="X192" s="2">
        <v>1025816.361</v>
      </c>
      <c r="Y192" s="2">
        <v>1006762.411</v>
      </c>
      <c r="Z192" s="2">
        <v>1037430.224</v>
      </c>
      <c r="AA192" s="2">
        <v>698930.47069999995</v>
      </c>
      <c r="AB192" s="2">
        <v>446411.73639999999</v>
      </c>
      <c r="AC192" s="2">
        <v>280278.73839999997</v>
      </c>
      <c r="AD192" s="2">
        <v>173806.9987</v>
      </c>
      <c r="AE192" s="2">
        <v>106639.5042</v>
      </c>
      <c r="AF192" s="2">
        <v>64749.138099999996</v>
      </c>
      <c r="AG192" s="2">
        <v>38922.752589999996</v>
      </c>
      <c r="AH192" s="2">
        <v>23171.172439999998</v>
      </c>
      <c r="AI192" s="2">
        <v>13660.252</v>
      </c>
      <c r="AJ192" s="2">
        <v>7974.2599389999996</v>
      </c>
      <c r="AK192" s="2">
        <v>4603.3486750000002</v>
      </c>
      <c r="AL192" s="2">
        <v>2628.5009519999999</v>
      </c>
      <c r="AM192" s="2">
        <v>1484.7786550000001</v>
      </c>
      <c r="AN192" s="2">
        <v>829.86799729999996</v>
      </c>
      <c r="AO192" s="2">
        <v>459.05497229999997</v>
      </c>
      <c r="AP192" s="2">
        <v>251.56689979999999</v>
      </c>
      <c r="AQ192" s="2">
        <v>136.6300334</v>
      </c>
      <c r="AR192" s="2">
        <v>73.568106349999894</v>
      </c>
      <c r="AS192" s="2">
        <v>39.298110200000004</v>
      </c>
      <c r="AT192" s="2">
        <v>20.84449326</v>
      </c>
    </row>
    <row r="193" spans="1:46" x14ac:dyDescent="0.25">
      <c r="A193" s="2" t="s">
        <v>545</v>
      </c>
      <c r="B193" s="2">
        <v>8498700</v>
      </c>
      <c r="C193" s="2">
        <v>8238214.3609999996</v>
      </c>
      <c r="D193" s="2">
        <v>7963298.46</v>
      </c>
      <c r="E193" s="2">
        <v>7197074.7999999998</v>
      </c>
      <c r="F193" s="2">
        <v>6914485.6519999998</v>
      </c>
      <c r="G193" s="2">
        <v>6739912.1289999997</v>
      </c>
      <c r="H193" s="2">
        <v>6471152.102</v>
      </c>
      <c r="I193" s="2">
        <v>6098278.4299999997</v>
      </c>
      <c r="J193" s="2">
        <v>5738878.4129999997</v>
      </c>
      <c r="K193" s="2">
        <v>5344129.4110000003</v>
      </c>
      <c r="L193" s="2">
        <v>5747132.0099999998</v>
      </c>
      <c r="M193" s="2">
        <v>6302036.1059999997</v>
      </c>
      <c r="N193" s="2">
        <v>6880978.977</v>
      </c>
      <c r="O193" s="2">
        <v>7370569.858</v>
      </c>
      <c r="P193" s="2">
        <v>7853420.3720000004</v>
      </c>
      <c r="Q193" s="2">
        <v>7853568.7580000004</v>
      </c>
      <c r="R193" s="2">
        <v>7772229.5889999997</v>
      </c>
      <c r="S193" s="2">
        <v>7671218.301</v>
      </c>
      <c r="T193" s="2">
        <v>7533887.1699999999</v>
      </c>
      <c r="U193" s="2">
        <v>7360981.8660000004</v>
      </c>
      <c r="V193" s="2">
        <v>6838883.3260000004</v>
      </c>
      <c r="W193" s="2">
        <v>6608592.0290000001</v>
      </c>
      <c r="X193" s="2">
        <v>6384867.6050000004</v>
      </c>
      <c r="Y193" s="2">
        <v>6136871.5750000002</v>
      </c>
      <c r="Z193" s="2">
        <v>6178589.5219999999</v>
      </c>
      <c r="AA193" s="2">
        <v>5818841.3710000003</v>
      </c>
      <c r="AB193" s="2">
        <v>5379265.3229999999</v>
      </c>
      <c r="AC193" s="2">
        <v>4882005.3959999997</v>
      </c>
      <c r="AD193" s="2">
        <v>4355673.4050000003</v>
      </c>
      <c r="AE193" s="2">
        <v>3827663.929</v>
      </c>
      <c r="AF193" s="2">
        <v>3316181.3539999998</v>
      </c>
      <c r="AG193" s="2">
        <v>2836241.4849999999</v>
      </c>
      <c r="AH193" s="2">
        <v>2397712.8769999999</v>
      </c>
      <c r="AI193" s="2">
        <v>2005576.237</v>
      </c>
      <c r="AJ193" s="2">
        <v>1661384.879</v>
      </c>
      <c r="AK193" s="2">
        <v>1362525.8629999999</v>
      </c>
      <c r="AL193" s="2">
        <v>1107497.861</v>
      </c>
      <c r="AM193" s="2">
        <v>893009.96380000003</v>
      </c>
      <c r="AN193" s="2">
        <v>714847.40749999997</v>
      </c>
      <c r="AO193" s="2">
        <v>568470.51359999995</v>
      </c>
      <c r="AP193" s="2">
        <v>449644.6128</v>
      </c>
      <c r="AQ193" s="2">
        <v>353918.38760000002</v>
      </c>
      <c r="AR193" s="2">
        <v>277286.92969999998</v>
      </c>
      <c r="AS193" s="2">
        <v>216351.23130000001</v>
      </c>
      <c r="AT193" s="2">
        <v>168219.77299999999</v>
      </c>
    </row>
    <row r="194" spans="1:46" x14ac:dyDescent="0.25">
      <c r="A194" s="2" t="s">
        <v>546</v>
      </c>
      <c r="B194" s="2">
        <v>20827800</v>
      </c>
      <c r="C194" s="2">
        <v>19859965.16</v>
      </c>
      <c r="D194" s="2">
        <v>18835714.100000001</v>
      </c>
      <c r="E194" s="2">
        <v>16698704.949999999</v>
      </c>
      <c r="F194" s="2">
        <v>15737049.07</v>
      </c>
      <c r="G194" s="2">
        <v>15047464.689999999</v>
      </c>
      <c r="H194" s="2">
        <v>14172470.57</v>
      </c>
      <c r="I194" s="2">
        <v>13101905.050000001</v>
      </c>
      <c r="J194" s="2">
        <v>12095531.810000001</v>
      </c>
      <c r="K194" s="2">
        <v>11049749.76</v>
      </c>
      <c r="L194" s="2">
        <v>10067689.07</v>
      </c>
      <c r="M194" s="2">
        <v>9215232.9969999995</v>
      </c>
      <c r="N194" s="2">
        <v>8390067.6390000004</v>
      </c>
      <c r="O194" s="2">
        <v>7513348.2010000004</v>
      </c>
      <c r="P194" s="2">
        <v>6745711.1830000002</v>
      </c>
      <c r="Q194" s="2">
        <v>5044175.7570000002</v>
      </c>
      <c r="R194" s="2">
        <v>3694437.7230000002</v>
      </c>
      <c r="S194" s="2">
        <v>2701435.858</v>
      </c>
      <c r="T194" s="2">
        <v>1970442.3670000001</v>
      </c>
      <c r="U194" s="2">
        <v>1433923.246</v>
      </c>
      <c r="V194" s="2">
        <v>1314892.0959999999</v>
      </c>
      <c r="W194" s="2">
        <v>1294751.091</v>
      </c>
      <c r="X194" s="2">
        <v>1281470.3799999999</v>
      </c>
      <c r="Y194" s="2">
        <v>1265151.659</v>
      </c>
      <c r="Z194" s="2">
        <v>1311704.1569999999</v>
      </c>
      <c r="AA194" s="2">
        <v>1365488.682</v>
      </c>
      <c r="AB194" s="2">
        <v>1411807.3940000001</v>
      </c>
      <c r="AC194" s="2">
        <v>1445875.22</v>
      </c>
      <c r="AD194" s="2">
        <v>1468458.52</v>
      </c>
      <c r="AE194" s="2">
        <v>1481793.0449999999</v>
      </c>
      <c r="AF194" s="2">
        <v>1486782.003</v>
      </c>
      <c r="AG194" s="2">
        <v>1484901.12</v>
      </c>
      <c r="AH194" s="2">
        <v>1477487.186</v>
      </c>
      <c r="AI194" s="2">
        <v>1465434.639</v>
      </c>
      <c r="AJ194" s="2">
        <v>1449452.7490000001</v>
      </c>
      <c r="AK194" s="2">
        <v>1428415.6569999999</v>
      </c>
      <c r="AL194" s="2">
        <v>1403324.439</v>
      </c>
      <c r="AM194" s="2">
        <v>1374896.8119999999</v>
      </c>
      <c r="AN194" s="2">
        <v>1343672.2339999999</v>
      </c>
      <c r="AO194" s="2">
        <v>1310119.1470000001</v>
      </c>
      <c r="AP194" s="2">
        <v>1275434.7509999999</v>
      </c>
      <c r="AQ194" s="2">
        <v>1239841.936</v>
      </c>
      <c r="AR194" s="2">
        <v>1203370.551</v>
      </c>
      <c r="AS194" s="2">
        <v>1166355.558</v>
      </c>
      <c r="AT194" s="2">
        <v>1129339.7169999999</v>
      </c>
    </row>
    <row r="195" spans="1:46" x14ac:dyDescent="0.25">
      <c r="A195" s="2" t="s">
        <v>547</v>
      </c>
      <c r="B195" s="2">
        <v>478800</v>
      </c>
      <c r="C195" s="2">
        <v>496480.1262</v>
      </c>
      <c r="D195" s="2">
        <v>499196.54229999997</v>
      </c>
      <c r="E195" s="2">
        <v>498571.78940000001</v>
      </c>
      <c r="F195" s="2">
        <v>525151.32960000006</v>
      </c>
      <c r="G195" s="2">
        <v>577276.70349999995</v>
      </c>
      <c r="H195" s="2">
        <v>610008.73580000002</v>
      </c>
      <c r="I195" s="2">
        <v>656092.03859999997</v>
      </c>
      <c r="J195" s="2">
        <v>721027.86430000002</v>
      </c>
      <c r="K195" s="2">
        <v>807686.56610000005</v>
      </c>
      <c r="L195" s="2">
        <v>852107.53740000003</v>
      </c>
      <c r="M195" s="2">
        <v>897425.74239999999</v>
      </c>
      <c r="N195" s="2">
        <v>906620.7071</v>
      </c>
      <c r="O195" s="2">
        <v>940875.52980000002</v>
      </c>
      <c r="P195" s="2">
        <v>896575.24349999998</v>
      </c>
      <c r="Q195" s="2">
        <v>892659.64789999998</v>
      </c>
      <c r="R195" s="2">
        <v>884533.14060000004</v>
      </c>
      <c r="S195" s="2">
        <v>868215.33239999996</v>
      </c>
      <c r="T195" s="2">
        <v>850668.27280000004</v>
      </c>
      <c r="U195" s="2">
        <v>833086.62730000005</v>
      </c>
      <c r="V195" s="2">
        <v>883316.39560000005</v>
      </c>
      <c r="W195" s="2">
        <v>882587.87710000004</v>
      </c>
      <c r="X195" s="2">
        <v>873808.26679999998</v>
      </c>
      <c r="Y195" s="2">
        <v>860457.69700000004</v>
      </c>
      <c r="Z195" s="2">
        <v>766747.27069999999</v>
      </c>
      <c r="AA195" s="2">
        <v>627510.18220000004</v>
      </c>
      <c r="AB195" s="2">
        <v>507194.67050000001</v>
      </c>
      <c r="AC195" s="2">
        <v>405636.68800000002</v>
      </c>
      <c r="AD195" s="2">
        <v>321502.7513</v>
      </c>
      <c r="AE195" s="2">
        <v>252878.0037</v>
      </c>
      <c r="AF195" s="2">
        <v>197532.2309</v>
      </c>
      <c r="AG195" s="2">
        <v>153405.83319999999</v>
      </c>
      <c r="AH195" s="2">
        <v>118528.0033</v>
      </c>
      <c r="AI195" s="2">
        <v>91144.033880000003</v>
      </c>
      <c r="AJ195" s="2">
        <v>69771.398969999995</v>
      </c>
      <c r="AK195" s="2">
        <v>53231.884180000001</v>
      </c>
      <c r="AL195" s="2">
        <v>40434.035490000002</v>
      </c>
      <c r="AM195" s="2">
        <v>30578.456180000001</v>
      </c>
      <c r="AN195" s="2">
        <v>23026.564399999999</v>
      </c>
      <c r="AO195" s="2">
        <v>17269.2032</v>
      </c>
      <c r="AP195" s="2">
        <v>12909.092839999999</v>
      </c>
      <c r="AQ195" s="2">
        <v>9615.9078439999994</v>
      </c>
      <c r="AR195" s="2">
        <v>7137.0920919999999</v>
      </c>
      <c r="AS195" s="2">
        <v>5278.7923659999997</v>
      </c>
      <c r="AT195" s="2">
        <v>3891.1785690000002</v>
      </c>
    </row>
    <row r="196" spans="1:46" x14ac:dyDescent="0.25">
      <c r="A196" s="201" t="s">
        <v>548</v>
      </c>
      <c r="B196" s="2">
        <v>0</v>
      </c>
      <c r="C196" s="2">
        <v>786189.74159999995</v>
      </c>
      <c r="D196" s="2">
        <v>764050.77749999997</v>
      </c>
      <c r="E196" s="2">
        <v>745552.3615</v>
      </c>
      <c r="F196" s="2">
        <v>782540.31400000001</v>
      </c>
      <c r="G196" s="2">
        <v>773457.50780000002</v>
      </c>
      <c r="H196" s="2">
        <v>763267.35</v>
      </c>
      <c r="I196" s="2">
        <v>718165.10530000005</v>
      </c>
      <c r="J196" s="2">
        <v>730826.41249999998</v>
      </c>
      <c r="K196" s="2">
        <v>719831.6827</v>
      </c>
      <c r="L196" s="2">
        <v>677908.03150000004</v>
      </c>
      <c r="M196" s="2">
        <v>676950.83940000006</v>
      </c>
      <c r="N196" s="2">
        <v>668941.26289999997</v>
      </c>
      <c r="O196" s="2">
        <v>647826.47019999998</v>
      </c>
      <c r="P196" s="2">
        <v>618514.96180000005</v>
      </c>
      <c r="Q196" s="2">
        <v>593345.2757</v>
      </c>
      <c r="R196" s="2">
        <v>568717.93720000004</v>
      </c>
      <c r="S196" s="2">
        <v>542478.21109999996</v>
      </c>
      <c r="T196" s="2">
        <v>517054.46139999997</v>
      </c>
      <c r="U196" s="2">
        <v>493517.59409999999</v>
      </c>
      <c r="V196" s="2">
        <v>474584.97210000001</v>
      </c>
      <c r="W196" s="2">
        <v>456506.14919999999</v>
      </c>
      <c r="X196" s="2">
        <v>439114.38199999998</v>
      </c>
      <c r="Y196" s="2">
        <v>422144.83799999999</v>
      </c>
      <c r="Z196" s="2">
        <v>404829.38</v>
      </c>
      <c r="AA196" s="2">
        <v>363685.41840000002</v>
      </c>
      <c r="AB196" s="2">
        <v>318241.6949</v>
      </c>
      <c r="AC196" s="2">
        <v>273958.84989999997</v>
      </c>
      <c r="AD196" s="2">
        <v>233559.2604</v>
      </c>
      <c r="AE196" s="2">
        <v>197934.22260000001</v>
      </c>
      <c r="AF196" s="2">
        <v>167120.54389999999</v>
      </c>
      <c r="AG196" s="2">
        <v>140740.94260000001</v>
      </c>
      <c r="AH196" s="2">
        <v>118280.15270000001</v>
      </c>
      <c r="AI196" s="2">
        <v>99207.596650000007</v>
      </c>
      <c r="AJ196" s="2">
        <v>83042.906019999995</v>
      </c>
      <c r="AK196" s="2">
        <v>69361.582139999999</v>
      </c>
      <c r="AL196" s="2">
        <v>57785.896460000004</v>
      </c>
      <c r="AM196" s="2">
        <v>48009.502229999998</v>
      </c>
      <c r="AN196" s="2">
        <v>39774.74798</v>
      </c>
      <c r="AO196" s="2">
        <v>32861.053829999997</v>
      </c>
      <c r="AP196" s="2">
        <v>27080.04493</v>
      </c>
      <c r="AQ196" s="2">
        <v>22267.17859</v>
      </c>
      <c r="AR196" s="2">
        <v>18271.856800000001</v>
      </c>
      <c r="AS196" s="2">
        <v>14965.648139999999</v>
      </c>
      <c r="AT196" s="2">
        <v>12237.24505</v>
      </c>
    </row>
    <row r="197" spans="1:46" x14ac:dyDescent="0.25">
      <c r="A197" s="201" t="s">
        <v>549</v>
      </c>
      <c r="B197" s="2">
        <v>0</v>
      </c>
      <c r="C197" s="2">
        <v>5245820.0470000003</v>
      </c>
      <c r="D197" s="2">
        <v>5040618.4050000003</v>
      </c>
      <c r="E197" s="2">
        <v>4959714.0970000001</v>
      </c>
      <c r="F197" s="2">
        <v>4934587.0109999999</v>
      </c>
      <c r="G197" s="2">
        <v>4943669.7829999998</v>
      </c>
      <c r="H197" s="2">
        <v>4696215.26</v>
      </c>
      <c r="I197" s="2">
        <v>4527236.199</v>
      </c>
      <c r="J197" s="2">
        <v>4527826.3099999996</v>
      </c>
      <c r="K197" s="2">
        <v>4549475.3219999997</v>
      </c>
      <c r="L197" s="2">
        <v>4508689.273</v>
      </c>
      <c r="M197" s="2">
        <v>4527011.5199999996</v>
      </c>
      <c r="N197" s="2">
        <v>4479718.4239999996</v>
      </c>
      <c r="O197" s="2">
        <v>4669807.6109999996</v>
      </c>
      <c r="P197" s="2">
        <v>4873709.932</v>
      </c>
      <c r="Q197" s="2">
        <v>4873101.8760000002</v>
      </c>
      <c r="R197" s="2">
        <v>4768805.2589999996</v>
      </c>
      <c r="S197" s="2">
        <v>4596012.6490000002</v>
      </c>
      <c r="T197" s="2">
        <v>4404117.5829999996</v>
      </c>
      <c r="U197" s="2">
        <v>4213149.023</v>
      </c>
      <c r="V197" s="2">
        <v>4065381.398</v>
      </c>
      <c r="W197" s="2">
        <v>3913930.17</v>
      </c>
      <c r="X197" s="2">
        <v>3759692.7250000001</v>
      </c>
      <c r="Y197" s="2">
        <v>3603192.503</v>
      </c>
      <c r="Z197" s="2">
        <v>3443523.804</v>
      </c>
      <c r="AA197" s="2">
        <v>3118705.247</v>
      </c>
      <c r="AB197" s="2">
        <v>2804683.2209999999</v>
      </c>
      <c r="AC197" s="2">
        <v>2487401.4849999999</v>
      </c>
      <c r="AD197" s="2">
        <v>2177993.4670000002</v>
      </c>
      <c r="AE197" s="2">
        <v>1886979.2849999999</v>
      </c>
      <c r="AF197" s="2">
        <v>1620956.801</v>
      </c>
      <c r="AG197" s="2">
        <v>1382498.1740000001</v>
      </c>
      <c r="AH197" s="2">
        <v>1171687.6680000001</v>
      </c>
      <c r="AI197" s="2">
        <v>987322.90969999996</v>
      </c>
      <c r="AJ197" s="2">
        <v>827635.61699999997</v>
      </c>
      <c r="AK197" s="2">
        <v>690671.03240000003</v>
      </c>
      <c r="AL197" s="2">
        <v>573703.88509999996</v>
      </c>
      <c r="AM197" s="2">
        <v>474391.95390000002</v>
      </c>
      <c r="AN197" s="2">
        <v>390602.12</v>
      </c>
      <c r="AO197" s="2">
        <v>320352.8689</v>
      </c>
      <c r="AP197" s="2">
        <v>261847.26699999999</v>
      </c>
      <c r="AQ197" s="2">
        <v>213445.54449999999</v>
      </c>
      <c r="AR197" s="2">
        <v>173568.80230000001</v>
      </c>
      <c r="AS197" s="2">
        <v>140836.11290000001</v>
      </c>
      <c r="AT197" s="2">
        <v>114055.2409</v>
      </c>
    </row>
    <row r="198" spans="1:46" x14ac:dyDescent="0.25">
      <c r="A198" s="201" t="s">
        <v>550</v>
      </c>
      <c r="B198" s="2">
        <v>0</v>
      </c>
      <c r="C198" s="2">
        <v>736508.47279999999</v>
      </c>
      <c r="D198" s="2">
        <v>696115.01899999997</v>
      </c>
      <c r="E198" s="2">
        <v>569796.40359999996</v>
      </c>
      <c r="F198" s="2">
        <v>601436.11829999997</v>
      </c>
      <c r="G198" s="2">
        <v>604743.27430000005</v>
      </c>
      <c r="H198" s="2">
        <v>585355.1923</v>
      </c>
      <c r="I198" s="2">
        <v>562167.97900000005</v>
      </c>
      <c r="J198" s="2">
        <v>555918.1409</v>
      </c>
      <c r="K198" s="2">
        <v>570171.06629999995</v>
      </c>
      <c r="L198" s="2">
        <v>537167.05530000001</v>
      </c>
      <c r="M198" s="2">
        <v>536535.571</v>
      </c>
      <c r="N198" s="2">
        <v>530362.39199999999</v>
      </c>
      <c r="O198" s="2">
        <v>571836.99250000005</v>
      </c>
      <c r="P198" s="2">
        <v>624746.90529999998</v>
      </c>
      <c r="Q198" s="2">
        <v>643672.56110000005</v>
      </c>
      <c r="R198" s="2">
        <v>643388.6544</v>
      </c>
      <c r="S198" s="2">
        <v>630299.69389999995</v>
      </c>
      <c r="T198" s="2">
        <v>612895.73080000002</v>
      </c>
      <c r="U198" s="2">
        <v>594242.25410000002</v>
      </c>
      <c r="V198" s="2">
        <v>585300.59479999996</v>
      </c>
      <c r="W198" s="2">
        <v>577070.17879999999</v>
      </c>
      <c r="X198" s="2">
        <v>567748.32900000003</v>
      </c>
      <c r="Y198" s="2">
        <v>557074.76269999996</v>
      </c>
      <c r="Z198" s="2">
        <v>545318.45409999997</v>
      </c>
      <c r="AA198" s="2">
        <v>514602.96399999998</v>
      </c>
      <c r="AB198" s="2">
        <v>479104.38770000002</v>
      </c>
      <c r="AC198" s="2">
        <v>435888.72240000003</v>
      </c>
      <c r="AD198" s="2">
        <v>388866.1642</v>
      </c>
      <c r="AE198" s="2">
        <v>341646.57030000002</v>
      </c>
      <c r="AF198" s="2">
        <v>296683.52779999998</v>
      </c>
      <c r="AG198" s="2">
        <v>255185.606</v>
      </c>
      <c r="AH198" s="2">
        <v>217700.65169999999</v>
      </c>
      <c r="AI198" s="2">
        <v>184367.7182</v>
      </c>
      <c r="AJ198" s="2">
        <v>155196.8806</v>
      </c>
      <c r="AK198" s="2">
        <v>129506.5384</v>
      </c>
      <c r="AL198" s="2">
        <v>107444.2594</v>
      </c>
      <c r="AM198" s="2">
        <v>88684.481910000002</v>
      </c>
      <c r="AN198" s="2">
        <v>72859.405840000007</v>
      </c>
      <c r="AO198" s="2">
        <v>59607.158580000003</v>
      </c>
      <c r="AP198" s="2">
        <v>48589.462019999999</v>
      </c>
      <c r="AQ198" s="2">
        <v>39583.184889999997</v>
      </c>
      <c r="AR198" s="2">
        <v>32147.973099999999</v>
      </c>
      <c r="AS198" s="2">
        <v>26033.636040000001</v>
      </c>
      <c r="AT198" s="2">
        <v>21028.44484</v>
      </c>
    </row>
    <row r="199" spans="1:46" x14ac:dyDescent="0.25">
      <c r="A199" s="201" t="s">
        <v>551</v>
      </c>
      <c r="B199" s="2">
        <v>0</v>
      </c>
      <c r="C199" s="2">
        <v>1508620.702</v>
      </c>
      <c r="D199" s="2">
        <v>1398447.588</v>
      </c>
      <c r="E199" s="2">
        <v>1197175.423</v>
      </c>
      <c r="F199" s="2">
        <v>1232403.561</v>
      </c>
      <c r="G199" s="2">
        <v>1372050.9439999999</v>
      </c>
      <c r="H199" s="2">
        <v>1249712.473</v>
      </c>
      <c r="I199" s="2">
        <v>1174783.0859999999</v>
      </c>
      <c r="J199" s="2">
        <v>1184649.0249999999</v>
      </c>
      <c r="K199" s="2">
        <v>1185249.061</v>
      </c>
      <c r="L199" s="2">
        <v>1235881.3389999999</v>
      </c>
      <c r="M199" s="2">
        <v>1275953.5419999999</v>
      </c>
      <c r="N199" s="2">
        <v>1297372.389</v>
      </c>
      <c r="O199" s="2">
        <v>1383026.6540000001</v>
      </c>
      <c r="P199" s="2">
        <v>1481287.9569999999</v>
      </c>
      <c r="Q199" s="2">
        <v>1511455.247</v>
      </c>
      <c r="R199" s="2">
        <v>1510439.4339999999</v>
      </c>
      <c r="S199" s="2">
        <v>1496218.68</v>
      </c>
      <c r="T199" s="2">
        <v>1474853.031</v>
      </c>
      <c r="U199" s="2">
        <v>1448708.0360000001</v>
      </c>
      <c r="V199" s="2">
        <v>1414280.338</v>
      </c>
      <c r="W199" s="2">
        <v>1374116.8970000001</v>
      </c>
      <c r="X199" s="2">
        <v>1329975.2</v>
      </c>
      <c r="Y199" s="2">
        <v>1283445.4890000001</v>
      </c>
      <c r="Z199" s="2">
        <v>1235477.933</v>
      </c>
      <c r="AA199" s="2">
        <v>1089390.5020000001</v>
      </c>
      <c r="AB199" s="2">
        <v>944424.74959999998</v>
      </c>
      <c r="AC199" s="2">
        <v>807368.43570000003</v>
      </c>
      <c r="AD199" s="2">
        <v>683191.38529999997</v>
      </c>
      <c r="AE199" s="2">
        <v>573652.21149999998</v>
      </c>
      <c r="AF199" s="2">
        <v>478861.5233</v>
      </c>
      <c r="AG199" s="2">
        <v>397739.67119999998</v>
      </c>
      <c r="AH199" s="2">
        <v>328905.21480000002</v>
      </c>
      <c r="AI199" s="2">
        <v>270891.06910000002</v>
      </c>
      <c r="AJ199" s="2">
        <v>222303.712</v>
      </c>
      <c r="AK199" s="2">
        <v>181790.10200000001</v>
      </c>
      <c r="AL199" s="2">
        <v>148180.93960000001</v>
      </c>
      <c r="AM199" s="2">
        <v>120433.6284</v>
      </c>
      <c r="AN199" s="2">
        <v>97624.454429999998</v>
      </c>
      <c r="AO199" s="2">
        <v>78949.296249999999</v>
      </c>
      <c r="AP199" s="2">
        <v>63721.447289999996</v>
      </c>
      <c r="AQ199" s="2">
        <v>51359.008759999997</v>
      </c>
      <c r="AR199" s="2">
        <v>41338.977099999996</v>
      </c>
      <c r="AS199" s="2">
        <v>33233.518680000001</v>
      </c>
      <c r="AT199" s="2">
        <v>26689.118600000002</v>
      </c>
    </row>
    <row r="200" spans="1:46" x14ac:dyDescent="0.25">
      <c r="A200" s="201" t="s">
        <v>552</v>
      </c>
      <c r="B200" s="2">
        <v>0</v>
      </c>
      <c r="C200" s="2">
        <v>1887468.588</v>
      </c>
      <c r="D200" s="2">
        <v>1759274.8929999999</v>
      </c>
      <c r="E200" s="2">
        <v>1494181.6</v>
      </c>
      <c r="F200" s="2">
        <v>1544101.081</v>
      </c>
      <c r="G200" s="2">
        <v>1729009.352</v>
      </c>
      <c r="H200" s="2">
        <v>1582458.453</v>
      </c>
      <c r="I200" s="2">
        <v>1486041.0830000001</v>
      </c>
      <c r="J200" s="2">
        <v>1492367.327</v>
      </c>
      <c r="K200" s="2">
        <v>1479836.4450000001</v>
      </c>
      <c r="L200" s="2">
        <v>1642096.3330000001</v>
      </c>
      <c r="M200" s="2">
        <v>1709652.095</v>
      </c>
      <c r="N200" s="2">
        <v>1729076.304</v>
      </c>
      <c r="O200" s="2">
        <v>1915331.7409999999</v>
      </c>
      <c r="P200" s="2">
        <v>2152272.9219999998</v>
      </c>
      <c r="Q200" s="2">
        <v>2240671.571</v>
      </c>
      <c r="R200" s="2">
        <v>2255182.42</v>
      </c>
      <c r="S200" s="2">
        <v>2237310.2910000002</v>
      </c>
      <c r="T200" s="2">
        <v>2202127.6579999998</v>
      </c>
      <c r="U200" s="2">
        <v>2155268.9939999999</v>
      </c>
      <c r="V200" s="2">
        <v>2112842.5729999999</v>
      </c>
      <c r="W200" s="2">
        <v>2070146.1459999999</v>
      </c>
      <c r="X200" s="2">
        <v>2016681.1529999999</v>
      </c>
      <c r="Y200" s="2">
        <v>1955453.7180000001</v>
      </c>
      <c r="Z200" s="2">
        <v>1893745.5859999999</v>
      </c>
      <c r="AA200" s="2">
        <v>1735855.9990000001</v>
      </c>
      <c r="AB200" s="2">
        <v>1549908.1810000001</v>
      </c>
      <c r="AC200" s="2">
        <v>1349359.1839999999</v>
      </c>
      <c r="AD200" s="2">
        <v>1153625.1640000001</v>
      </c>
      <c r="AE200" s="2">
        <v>973930.94810000004</v>
      </c>
      <c r="AF200" s="2">
        <v>815814.39670000004</v>
      </c>
      <c r="AG200" s="2">
        <v>678869.29689999996</v>
      </c>
      <c r="AH200" s="2">
        <v>561901.3432</v>
      </c>
      <c r="AI200" s="2">
        <v>462975.23349999997</v>
      </c>
      <c r="AJ200" s="2">
        <v>379968.91950000002</v>
      </c>
      <c r="AK200" s="2">
        <v>310848.49599999998</v>
      </c>
      <c r="AL200" s="2">
        <v>253439.51079999999</v>
      </c>
      <c r="AM200" s="2">
        <v>206013.22039999999</v>
      </c>
      <c r="AN200" s="2">
        <v>167013.25750000001</v>
      </c>
      <c r="AO200" s="2">
        <v>135074.6825</v>
      </c>
      <c r="AP200" s="2">
        <v>109035.0288</v>
      </c>
      <c r="AQ200" s="2">
        <v>87903.437260000006</v>
      </c>
      <c r="AR200" s="2">
        <v>70775.048280000003</v>
      </c>
      <c r="AS200" s="2">
        <v>56916.516060000002</v>
      </c>
      <c r="AT200" s="2">
        <v>45724.219319999997</v>
      </c>
    </row>
    <row r="201" spans="1:46" x14ac:dyDescent="0.25">
      <c r="A201" s="201" t="s">
        <v>553</v>
      </c>
      <c r="B201" s="2">
        <v>0</v>
      </c>
      <c r="C201" s="2">
        <v>2386645.7760000001</v>
      </c>
      <c r="D201" s="2">
        <v>2238464.9470000002</v>
      </c>
      <c r="E201" s="2">
        <v>1963177.719</v>
      </c>
      <c r="F201" s="2">
        <v>2061776.264</v>
      </c>
      <c r="G201" s="2">
        <v>1994188.621</v>
      </c>
      <c r="H201" s="2">
        <v>1839468.889</v>
      </c>
      <c r="I201" s="2">
        <v>1787731.16</v>
      </c>
      <c r="J201" s="2">
        <v>1756766.9839999999</v>
      </c>
      <c r="K201" s="2">
        <v>1811527.9080000001</v>
      </c>
      <c r="L201" s="2">
        <v>1830026.773</v>
      </c>
      <c r="M201" s="2">
        <v>1862362.7250000001</v>
      </c>
      <c r="N201" s="2">
        <v>1871433.6869999999</v>
      </c>
      <c r="O201" s="2">
        <v>1978317.18</v>
      </c>
      <c r="P201" s="2">
        <v>2109399.5989999999</v>
      </c>
      <c r="Q201" s="2">
        <v>2140110.2599999998</v>
      </c>
      <c r="R201" s="2">
        <v>2126009.2570000002</v>
      </c>
      <c r="S201" s="2">
        <v>2093104.7960000001</v>
      </c>
      <c r="T201" s="2">
        <v>2049765.247</v>
      </c>
      <c r="U201" s="2">
        <v>1999285.523</v>
      </c>
      <c r="V201" s="2">
        <v>1958128.0919999999</v>
      </c>
      <c r="W201" s="2">
        <v>1911839.909</v>
      </c>
      <c r="X201" s="2">
        <v>1860099.355</v>
      </c>
      <c r="Y201" s="2">
        <v>1804527.101</v>
      </c>
      <c r="Z201" s="2">
        <v>1746651.1</v>
      </c>
      <c r="AA201" s="2">
        <v>1521601.946</v>
      </c>
      <c r="AB201" s="2">
        <v>1306929.0490000001</v>
      </c>
      <c r="AC201" s="2">
        <v>1109968.04</v>
      </c>
      <c r="AD201" s="2">
        <v>934996.04280000005</v>
      </c>
      <c r="AE201" s="2">
        <v>782576.81400000001</v>
      </c>
      <c r="AF201" s="2">
        <v>651758.8652</v>
      </c>
      <c r="AG201" s="2">
        <v>540411.74710000004</v>
      </c>
      <c r="AH201" s="2">
        <v>446276.44569999998</v>
      </c>
      <c r="AI201" s="2">
        <v>367137.53460000001</v>
      </c>
      <c r="AJ201" s="2">
        <v>300968.61499999999</v>
      </c>
      <c r="AK201" s="2">
        <v>245916.6097</v>
      </c>
      <c r="AL201" s="2">
        <v>200298.67009999999</v>
      </c>
      <c r="AM201" s="2">
        <v>162668.73050000001</v>
      </c>
      <c r="AN201" s="2">
        <v>131757.9773</v>
      </c>
      <c r="AO201" s="2">
        <v>106467.15330000001</v>
      </c>
      <c r="AP201" s="2">
        <v>85860.328080000007</v>
      </c>
      <c r="AQ201" s="2">
        <v>69136.145229999995</v>
      </c>
      <c r="AR201" s="2">
        <v>55593.655980000003</v>
      </c>
      <c r="AS201" s="2">
        <v>44650.378290000001</v>
      </c>
      <c r="AT201" s="2">
        <v>35824.066059999997</v>
      </c>
    </row>
    <row r="202" spans="1:46" x14ac:dyDescent="0.25">
      <c r="A202" s="201" t="s">
        <v>554</v>
      </c>
      <c r="B202" s="2">
        <v>0</v>
      </c>
      <c r="C202" s="2">
        <v>4867681.7290000003</v>
      </c>
      <c r="D202" s="2">
        <v>4862508.6859999998</v>
      </c>
      <c r="E202" s="2">
        <v>4665902.8710000003</v>
      </c>
      <c r="F202" s="2">
        <v>4837903.5369999995</v>
      </c>
      <c r="G202" s="2">
        <v>4934943.5489999996</v>
      </c>
      <c r="H202" s="2">
        <v>4849238.8660000004</v>
      </c>
      <c r="I202" s="2">
        <v>4832684.034</v>
      </c>
      <c r="J202" s="2">
        <v>4958144.1519999998</v>
      </c>
      <c r="K202" s="2">
        <v>5157374.96</v>
      </c>
      <c r="L202" s="2">
        <v>3041425.4419999998</v>
      </c>
      <c r="M202" s="2">
        <v>2831496.8530000001</v>
      </c>
      <c r="N202" s="2">
        <v>2798274.4309999999</v>
      </c>
      <c r="O202" s="2">
        <v>2819858.8670000001</v>
      </c>
      <c r="P202" s="2">
        <v>2844012.443</v>
      </c>
      <c r="Q202" s="2">
        <v>2803571.3080000002</v>
      </c>
      <c r="R202" s="2">
        <v>2735903.2650000001</v>
      </c>
      <c r="S202" s="2">
        <v>2658780.2689999999</v>
      </c>
      <c r="T202" s="2">
        <v>2576686.7420000001</v>
      </c>
      <c r="U202" s="2">
        <v>2491536.86</v>
      </c>
      <c r="V202" s="2">
        <v>2415024.2220000001</v>
      </c>
      <c r="W202" s="2">
        <v>2335164.375</v>
      </c>
      <c r="X202" s="2">
        <v>2252099.0499999998</v>
      </c>
      <c r="Y202" s="2">
        <v>2167672.906</v>
      </c>
      <c r="Z202" s="2">
        <v>2083396.2320000001</v>
      </c>
      <c r="AA202" s="2">
        <v>1844099.3259999999</v>
      </c>
      <c r="AB202" s="2">
        <v>1613928.9029999999</v>
      </c>
      <c r="AC202" s="2">
        <v>1399465.5560000001</v>
      </c>
      <c r="AD202" s="2">
        <v>1204168.041</v>
      </c>
      <c r="AE202" s="2">
        <v>1029079.919</v>
      </c>
      <c r="AF202" s="2">
        <v>874225.82759999996</v>
      </c>
      <c r="AG202" s="2">
        <v>738523.51679999998</v>
      </c>
      <c r="AH202" s="2">
        <v>620623.68909999996</v>
      </c>
      <c r="AI202" s="2">
        <v>518979.14799999999</v>
      </c>
      <c r="AJ202" s="2">
        <v>432000.11550000001</v>
      </c>
      <c r="AK202" s="2">
        <v>358071.50170000002</v>
      </c>
      <c r="AL202" s="2">
        <v>295607.98700000002</v>
      </c>
      <c r="AM202" s="2">
        <v>243146.3939</v>
      </c>
      <c r="AN202" s="2">
        <v>199323.31390000001</v>
      </c>
      <c r="AO202" s="2">
        <v>162899.70610000001</v>
      </c>
      <c r="AP202" s="2">
        <v>132774.22820000001</v>
      </c>
      <c r="AQ202" s="2">
        <v>107976.4952</v>
      </c>
      <c r="AR202" s="2">
        <v>87628.704570000002</v>
      </c>
      <c r="AS202" s="2">
        <v>70983.613979999995</v>
      </c>
      <c r="AT202" s="2">
        <v>57406.207820000003</v>
      </c>
    </row>
    <row r="203" spans="1:46" x14ac:dyDescent="0.25">
      <c r="A203" s="201" t="s">
        <v>555</v>
      </c>
      <c r="B203" s="2">
        <v>3877028.01</v>
      </c>
      <c r="C203" s="2">
        <v>3971286.2829999998</v>
      </c>
      <c r="D203" s="2">
        <v>3938866.53</v>
      </c>
      <c r="E203" s="2">
        <v>3692498.233</v>
      </c>
      <c r="F203" s="2">
        <v>3781229.548</v>
      </c>
      <c r="G203" s="2">
        <v>3829358.423</v>
      </c>
      <c r="H203" s="2">
        <v>3732249.0839999998</v>
      </c>
      <c r="I203" s="2">
        <v>3672757.8149999999</v>
      </c>
      <c r="J203" s="2">
        <v>3699925.8289999999</v>
      </c>
      <c r="K203" s="2">
        <v>3762086.426</v>
      </c>
      <c r="L203" s="2">
        <v>2962965.78</v>
      </c>
      <c r="M203" s="2">
        <v>2920136.4040000001</v>
      </c>
      <c r="N203" s="2">
        <v>2916642.7680000002</v>
      </c>
      <c r="O203" s="2">
        <v>2979819.9470000002</v>
      </c>
      <c r="P203" s="2">
        <v>3043784.0060000001</v>
      </c>
      <c r="Q203" s="2">
        <v>3029906.0320000001</v>
      </c>
      <c r="R203" s="2">
        <v>2985380.1809999999</v>
      </c>
      <c r="S203" s="2">
        <v>2931077.4079999998</v>
      </c>
      <c r="T203" s="2">
        <v>2871053.838</v>
      </c>
      <c r="U203" s="2">
        <v>2807977.148</v>
      </c>
      <c r="V203" s="2">
        <v>2753196.1349999998</v>
      </c>
      <c r="W203" s="2">
        <v>2689450.3229999999</v>
      </c>
      <c r="X203" s="2">
        <v>2618557.4019999998</v>
      </c>
      <c r="Y203" s="2">
        <v>2542058.8059999999</v>
      </c>
      <c r="Z203" s="2">
        <v>2460006.0819999999</v>
      </c>
      <c r="AA203" s="2">
        <v>2302172.3640000001</v>
      </c>
      <c r="AB203" s="2">
        <v>2111683.861</v>
      </c>
      <c r="AC203" s="2">
        <v>1896756.2139999999</v>
      </c>
      <c r="AD203" s="2">
        <v>1674134.095</v>
      </c>
      <c r="AE203" s="2">
        <v>1456690.12</v>
      </c>
      <c r="AF203" s="2">
        <v>1252711.0319999999</v>
      </c>
      <c r="AG203" s="2">
        <v>1066655.9509999999</v>
      </c>
      <c r="AH203" s="2">
        <v>900430.71070000005</v>
      </c>
      <c r="AI203" s="2">
        <v>754310.75349999999</v>
      </c>
      <c r="AJ203" s="2">
        <v>627571.65289999999</v>
      </c>
      <c r="AK203" s="2">
        <v>518930.26120000001</v>
      </c>
      <c r="AL203" s="2">
        <v>426672.84639999998</v>
      </c>
      <c r="AM203" s="2">
        <v>348984.7697</v>
      </c>
      <c r="AN203" s="2">
        <v>284060.01620000001</v>
      </c>
      <c r="AO203" s="2">
        <v>230173.23860000001</v>
      </c>
      <c r="AP203" s="2">
        <v>185728.2525</v>
      </c>
      <c r="AQ203" s="2">
        <v>149289.49230000001</v>
      </c>
      <c r="AR203" s="2">
        <v>119577.2467</v>
      </c>
      <c r="AS203" s="2">
        <v>95469.967470000003</v>
      </c>
      <c r="AT203" s="2">
        <v>76003.228690000004</v>
      </c>
    </row>
    <row r="204" spans="1:46" x14ac:dyDescent="0.25">
      <c r="A204" s="201" t="s">
        <v>556</v>
      </c>
      <c r="B204" s="2">
        <v>0</v>
      </c>
      <c r="C204" s="2">
        <v>286209.69829999999</v>
      </c>
      <c r="D204" s="2">
        <v>273568.65010000003</v>
      </c>
      <c r="E204" s="2">
        <v>234594.13990000001</v>
      </c>
      <c r="F204" s="2">
        <v>245626.6629</v>
      </c>
      <c r="G204" s="2">
        <v>252610.71179999999</v>
      </c>
      <c r="H204" s="2">
        <v>231445.9216</v>
      </c>
      <c r="I204" s="2">
        <v>214642.0117</v>
      </c>
      <c r="J204" s="2">
        <v>209463.5344</v>
      </c>
      <c r="K204" s="2">
        <v>217580.85250000001</v>
      </c>
      <c r="L204" s="2">
        <v>213666.26490000001</v>
      </c>
      <c r="M204" s="2">
        <v>215528.31289999999</v>
      </c>
      <c r="N204" s="2">
        <v>215225.486</v>
      </c>
      <c r="O204" s="2">
        <v>224680.54389999999</v>
      </c>
      <c r="P204" s="2">
        <v>238118.70079999999</v>
      </c>
      <c r="Q204" s="2">
        <v>241902.2928</v>
      </c>
      <c r="R204" s="2">
        <v>241369.55040000001</v>
      </c>
      <c r="S204" s="2">
        <v>238942.23430000001</v>
      </c>
      <c r="T204" s="2">
        <v>235317.9552</v>
      </c>
      <c r="U204" s="2">
        <v>230688.73329999999</v>
      </c>
      <c r="V204" s="2">
        <v>227644.8505</v>
      </c>
      <c r="W204" s="2">
        <v>224415.18160000001</v>
      </c>
      <c r="X204" s="2">
        <v>220543.65849999999</v>
      </c>
      <c r="Y204" s="2">
        <v>216102.595</v>
      </c>
      <c r="Z204" s="2">
        <v>211431.2573</v>
      </c>
      <c r="AA204" s="2">
        <v>181212.35620000001</v>
      </c>
      <c r="AB204" s="2">
        <v>154293.54149999999</v>
      </c>
      <c r="AC204" s="2">
        <v>130737.8165</v>
      </c>
      <c r="AD204" s="2">
        <v>110331.8358</v>
      </c>
      <c r="AE204" s="2">
        <v>92737.477079999997</v>
      </c>
      <c r="AF204" s="2">
        <v>77675.851179999998</v>
      </c>
      <c r="AG204" s="2">
        <v>64812.745949999997</v>
      </c>
      <c r="AH204" s="2">
        <v>53871.476929999997</v>
      </c>
      <c r="AI204" s="2">
        <v>44605.120490000001</v>
      </c>
      <c r="AJ204" s="2">
        <v>36798.096969999999</v>
      </c>
      <c r="AK204" s="2">
        <v>30247.24137</v>
      </c>
      <c r="AL204" s="2">
        <v>24777.757300000001</v>
      </c>
      <c r="AM204" s="2">
        <v>20234.43967</v>
      </c>
      <c r="AN204" s="2">
        <v>16477.519230000002</v>
      </c>
      <c r="AO204" s="2">
        <v>13384.109979999999</v>
      </c>
      <c r="AP204" s="2">
        <v>10848.305780000001</v>
      </c>
      <c r="AQ204" s="2">
        <v>8780.1627200000003</v>
      </c>
      <c r="AR204" s="2">
        <v>7095.607043</v>
      </c>
      <c r="AS204" s="2">
        <v>5726.4332139999997</v>
      </c>
      <c r="AT204" s="2">
        <v>4615.9704419999998</v>
      </c>
    </row>
    <row r="205" spans="1:46" x14ac:dyDescent="0.25">
      <c r="A205" s="201" t="s">
        <v>557</v>
      </c>
      <c r="B205" s="2">
        <v>0</v>
      </c>
      <c r="C205" s="2">
        <v>2081990.987</v>
      </c>
      <c r="D205" s="2">
        <v>1902663.4110000001</v>
      </c>
      <c r="E205" s="2">
        <v>1545706.497</v>
      </c>
      <c r="F205" s="2">
        <v>1668525.9439999999</v>
      </c>
      <c r="G205" s="2">
        <v>1711664.4709999999</v>
      </c>
      <c r="H205" s="2">
        <v>1566778.6059999999</v>
      </c>
      <c r="I205" s="2">
        <v>1541113.3149999999</v>
      </c>
      <c r="J205" s="2">
        <v>1541754.824</v>
      </c>
      <c r="K205" s="2">
        <v>1553290.92</v>
      </c>
      <c r="L205" s="2">
        <v>1557324.0279999999</v>
      </c>
      <c r="M205" s="2">
        <v>1593546.5859999999</v>
      </c>
      <c r="N205" s="2">
        <v>1612568.7520000001</v>
      </c>
      <c r="O205" s="2">
        <v>1670445.76</v>
      </c>
      <c r="P205" s="2">
        <v>1739811.9439999999</v>
      </c>
      <c r="Q205" s="2">
        <v>1752952.696</v>
      </c>
      <c r="R205" s="2">
        <v>1742401.179</v>
      </c>
      <c r="S205" s="2">
        <v>1720842.16</v>
      </c>
      <c r="T205" s="2">
        <v>1691608.7779999999</v>
      </c>
      <c r="U205" s="2">
        <v>1656167.902</v>
      </c>
      <c r="V205" s="2">
        <v>1625819.973</v>
      </c>
      <c r="W205" s="2">
        <v>1590360.797</v>
      </c>
      <c r="X205" s="2">
        <v>1549628.9979999999</v>
      </c>
      <c r="Y205" s="2">
        <v>1505359.1440000001</v>
      </c>
      <c r="Z205" s="2">
        <v>1459377.669</v>
      </c>
      <c r="AA205" s="2">
        <v>1248964.4609999999</v>
      </c>
      <c r="AB205" s="2">
        <v>1057981.7139999999</v>
      </c>
      <c r="AC205" s="2">
        <v>890447.93030000001</v>
      </c>
      <c r="AD205" s="2">
        <v>745123.77859999996</v>
      </c>
      <c r="AE205" s="2">
        <v>621390.65720000002</v>
      </c>
      <c r="AF205" s="2">
        <v>516863.15950000001</v>
      </c>
      <c r="AG205" s="2">
        <v>428747.64490000001</v>
      </c>
      <c r="AH205" s="2">
        <v>354665.84129999997</v>
      </c>
      <c r="AI205" s="2">
        <v>292556.87550000002</v>
      </c>
      <c r="AJ205" s="2">
        <v>240664.54190000001</v>
      </c>
      <c r="AK205" s="2">
        <v>197448.63649999999</v>
      </c>
      <c r="AL205" s="2">
        <v>161580.39439999999</v>
      </c>
      <c r="AM205" s="2">
        <v>131918.02979999999</v>
      </c>
      <c r="AN205" s="2">
        <v>107468.2971</v>
      </c>
      <c r="AO205" s="2">
        <v>87378.886480000001</v>
      </c>
      <c r="AP205" s="2">
        <v>70925.816749999998</v>
      </c>
      <c r="AQ205" s="2">
        <v>57499.675139999999</v>
      </c>
      <c r="AR205" s="2">
        <v>46557.386120000003</v>
      </c>
      <c r="AS205" s="2">
        <v>37655.380259999998</v>
      </c>
      <c r="AT205" s="2">
        <v>30426.273160000001</v>
      </c>
    </row>
    <row r="206" spans="1:46" x14ac:dyDescent="0.25">
      <c r="A206" s="201" t="s">
        <v>558</v>
      </c>
      <c r="B206" s="2">
        <v>0</v>
      </c>
      <c r="C206" s="2">
        <v>626915.53289999999</v>
      </c>
      <c r="D206" s="2">
        <v>572831.59199999995</v>
      </c>
      <c r="E206" s="2">
        <v>471446.6825</v>
      </c>
      <c r="F206" s="2">
        <v>511325.80849999998</v>
      </c>
      <c r="G206" s="2">
        <v>524927.57709999999</v>
      </c>
      <c r="H206" s="2">
        <v>477800.82179999998</v>
      </c>
      <c r="I206" s="2">
        <v>466871.1568</v>
      </c>
      <c r="J206" s="2">
        <v>459922.73180000001</v>
      </c>
      <c r="K206" s="2">
        <v>456476.68099999998</v>
      </c>
      <c r="L206" s="2">
        <v>419307.95880000002</v>
      </c>
      <c r="M206" s="2">
        <v>408518.73359999998</v>
      </c>
      <c r="N206" s="2">
        <v>392609.27220000001</v>
      </c>
      <c r="O206" s="2">
        <v>388371.64299999998</v>
      </c>
      <c r="P206" s="2">
        <v>384926.05249999999</v>
      </c>
      <c r="Q206" s="2">
        <v>374915.0454</v>
      </c>
      <c r="R206" s="2">
        <v>360270.01309999998</v>
      </c>
      <c r="S206" s="2">
        <v>341107.42670000001</v>
      </c>
      <c r="T206" s="2">
        <v>321585.27519999997</v>
      </c>
      <c r="U206" s="2">
        <v>302993.04359999998</v>
      </c>
      <c r="V206" s="2">
        <v>288202.70819999999</v>
      </c>
      <c r="W206" s="2">
        <v>273583.24040000001</v>
      </c>
      <c r="X206" s="2">
        <v>258952.66440000001</v>
      </c>
      <c r="Y206" s="2">
        <v>244434.9958</v>
      </c>
      <c r="Z206" s="2">
        <v>230218.64610000001</v>
      </c>
      <c r="AA206" s="2">
        <v>193117.30549999999</v>
      </c>
      <c r="AB206" s="2">
        <v>162500.06299999999</v>
      </c>
      <c r="AC206" s="2">
        <v>136546.73569999999</v>
      </c>
      <c r="AD206" s="2">
        <v>114431.3466</v>
      </c>
      <c r="AE206" s="2">
        <v>95597.720270000005</v>
      </c>
      <c r="AF206" s="2">
        <v>79631.52003</v>
      </c>
      <c r="AG206" s="2">
        <v>66130.757159999906</v>
      </c>
      <c r="AH206" s="2">
        <v>54745.290679999998</v>
      </c>
      <c r="AI206" s="2">
        <v>45171.762360000001</v>
      </c>
      <c r="AJ206" s="2">
        <v>37149.071510000002</v>
      </c>
      <c r="AK206" s="2">
        <v>30482.094109999998</v>
      </c>
      <c r="AL206" s="2">
        <v>24937.216810000002</v>
      </c>
      <c r="AM206" s="2">
        <v>20336.16906</v>
      </c>
      <c r="AN206" s="2">
        <v>16531.709630000001</v>
      </c>
      <c r="AO206" s="2">
        <v>13398.61628</v>
      </c>
      <c r="AP206" s="2">
        <v>10829.50965</v>
      </c>
      <c r="AQ206" s="2">
        <v>8731.7767700000004</v>
      </c>
      <c r="AR206" s="2">
        <v>7024.8086469999998</v>
      </c>
      <c r="AS206" s="2">
        <v>5640.3871829999998</v>
      </c>
      <c r="AT206" s="2">
        <v>4520.9874840000002</v>
      </c>
    </row>
    <row r="207" spans="1:46" x14ac:dyDescent="0.25">
      <c r="A207" s="201" t="s">
        <v>559</v>
      </c>
      <c r="B207" s="2">
        <v>0</v>
      </c>
      <c r="C207" s="2">
        <v>9135205.9780000001</v>
      </c>
      <c r="D207" s="2">
        <v>8861277.0859999899</v>
      </c>
      <c r="E207" s="2">
        <v>7969047.8660000004</v>
      </c>
      <c r="F207" s="2">
        <v>8059830.7549999999</v>
      </c>
      <c r="G207" s="2">
        <v>8110714.7180000003</v>
      </c>
      <c r="H207" s="2">
        <v>7708213.625</v>
      </c>
      <c r="I207" s="2">
        <v>7330224.6299999999</v>
      </c>
      <c r="J207" s="2">
        <v>7171810.2029999997</v>
      </c>
      <c r="K207" s="2">
        <v>7118293.3049999997</v>
      </c>
      <c r="L207" s="2">
        <v>7477596.5279999999</v>
      </c>
      <c r="M207" s="2">
        <v>7501293.5109999999</v>
      </c>
      <c r="N207" s="2">
        <v>7307141.4460000005</v>
      </c>
      <c r="O207" s="2">
        <v>7683530.9460000005</v>
      </c>
      <c r="P207" s="2">
        <v>8083734.8250000002</v>
      </c>
      <c r="Q207" s="2">
        <v>8073644.9019999998</v>
      </c>
      <c r="R207" s="2">
        <v>7832473.2790000001</v>
      </c>
      <c r="S207" s="2">
        <v>7427970.7390000001</v>
      </c>
      <c r="T207" s="2">
        <v>6994776.2609999999</v>
      </c>
      <c r="U207" s="2">
        <v>6579370.7120000003</v>
      </c>
      <c r="V207" s="2">
        <v>6243760.148</v>
      </c>
      <c r="W207" s="2">
        <v>5948285.2350000003</v>
      </c>
      <c r="X207" s="2">
        <v>5643853.8949999996</v>
      </c>
      <c r="Y207" s="2">
        <v>5337332.1550000003</v>
      </c>
      <c r="Z207" s="2">
        <v>5049296.3839999996</v>
      </c>
      <c r="AA207" s="2">
        <v>4607806.6940000001</v>
      </c>
      <c r="AB207" s="2">
        <v>4165318.2519999999</v>
      </c>
      <c r="AC207" s="2">
        <v>3689106.165</v>
      </c>
      <c r="AD207" s="2">
        <v>3211316.4789999998</v>
      </c>
      <c r="AE207" s="2">
        <v>2759824.6579999998</v>
      </c>
      <c r="AF207" s="2">
        <v>2350829.7880000002</v>
      </c>
      <c r="AG207" s="2">
        <v>1987948.21</v>
      </c>
      <c r="AH207" s="2">
        <v>1671386.152</v>
      </c>
      <c r="AI207" s="2">
        <v>1398169.8870000001</v>
      </c>
      <c r="AJ207" s="2">
        <v>1164353.665</v>
      </c>
      <c r="AK207" s="2">
        <v>966658.35629999998</v>
      </c>
      <c r="AL207" s="2">
        <v>799308.26950000005</v>
      </c>
      <c r="AM207" s="2">
        <v>658330.23919999995</v>
      </c>
      <c r="AN207" s="2">
        <v>540142.85389999999</v>
      </c>
      <c r="AO207" s="2">
        <v>441575.09649999999</v>
      </c>
      <c r="AP207" s="2">
        <v>359848.03730000003</v>
      </c>
      <c r="AQ207" s="2">
        <v>292456.04200000002</v>
      </c>
      <c r="AR207" s="2">
        <v>237078.68350000001</v>
      </c>
      <c r="AS207" s="2">
        <v>191742.68309999999</v>
      </c>
      <c r="AT207" s="2">
        <v>154757.45809999999</v>
      </c>
    </row>
    <row r="208" spans="1:46" x14ac:dyDescent="0.25">
      <c r="A208" s="201" t="s">
        <v>560</v>
      </c>
      <c r="B208" s="2">
        <v>0</v>
      </c>
      <c r="C208" s="2">
        <v>620174.90249999997</v>
      </c>
      <c r="D208" s="2">
        <v>610190.93110000005</v>
      </c>
      <c r="E208" s="2">
        <v>547892.48699999996</v>
      </c>
      <c r="F208" s="2">
        <v>543862.07019999996</v>
      </c>
      <c r="G208" s="2">
        <v>559316.22589999996</v>
      </c>
      <c r="H208" s="2">
        <v>548509.20200000005</v>
      </c>
      <c r="I208" s="2">
        <v>540261.93059999996</v>
      </c>
      <c r="J208" s="2">
        <v>507309.87969999999</v>
      </c>
      <c r="K208" s="2">
        <v>464872.59299999999</v>
      </c>
      <c r="L208" s="2">
        <v>575942.75230000005</v>
      </c>
      <c r="M208" s="2">
        <v>573692.93400000001</v>
      </c>
      <c r="N208" s="2">
        <v>549321.25340000005</v>
      </c>
      <c r="O208" s="2">
        <v>526041.44759999996</v>
      </c>
      <c r="P208" s="2">
        <v>503089.35619999998</v>
      </c>
      <c r="Q208" s="2">
        <v>490316.93300000002</v>
      </c>
      <c r="R208" s="2">
        <v>474445.59710000001</v>
      </c>
      <c r="S208" s="2">
        <v>451263.2316</v>
      </c>
      <c r="T208" s="2">
        <v>427770.91220000002</v>
      </c>
      <c r="U208" s="2">
        <v>406087.10739999998</v>
      </c>
      <c r="V208" s="2">
        <v>387497.83809999999</v>
      </c>
      <c r="W208" s="2">
        <v>372936.04229999997</v>
      </c>
      <c r="X208" s="2">
        <v>357808.99690000003</v>
      </c>
      <c r="Y208" s="2">
        <v>342567.4572</v>
      </c>
      <c r="Z208" s="2">
        <v>328936.4068</v>
      </c>
      <c r="AA208" s="2">
        <v>308201.56229999999</v>
      </c>
      <c r="AB208" s="2">
        <v>288325.14620000002</v>
      </c>
      <c r="AC208" s="2">
        <v>268566.0539</v>
      </c>
      <c r="AD208" s="2">
        <v>248939.76560000001</v>
      </c>
      <c r="AE208" s="2">
        <v>229577.73009999999</v>
      </c>
      <c r="AF208" s="2">
        <v>210976.53950000001</v>
      </c>
      <c r="AG208" s="2">
        <v>192853.14259999999</v>
      </c>
      <c r="AH208" s="2">
        <v>175364.14600000001</v>
      </c>
      <c r="AI208" s="2">
        <v>158619.3579</v>
      </c>
      <c r="AJ208" s="2">
        <v>142720.27660000001</v>
      </c>
      <c r="AK208" s="2">
        <v>128065.9834</v>
      </c>
      <c r="AL208" s="2">
        <v>114330.22380000001</v>
      </c>
      <c r="AM208" s="2">
        <v>101515.67290000001</v>
      </c>
      <c r="AN208" s="2">
        <v>89641.057920000007</v>
      </c>
      <c r="AO208" s="2">
        <v>78726.138609999995</v>
      </c>
      <c r="AP208" s="2">
        <v>68792.468200000003</v>
      </c>
      <c r="AQ208" s="2">
        <v>59847.716160000004</v>
      </c>
      <c r="AR208" s="2">
        <v>51825.861120000001</v>
      </c>
      <c r="AS208" s="2">
        <v>44681.576529999998</v>
      </c>
      <c r="AT208" s="2">
        <v>38360.225140000002</v>
      </c>
    </row>
    <row r="209" spans="1:46" x14ac:dyDescent="0.25">
      <c r="A209" s="201" t="s">
        <v>561</v>
      </c>
      <c r="B209" s="2">
        <v>0</v>
      </c>
      <c r="C209" s="2">
        <v>35531.410689999997</v>
      </c>
      <c r="D209" s="2">
        <v>34154.004459999996</v>
      </c>
      <c r="E209" s="2">
        <v>32341.161599999999</v>
      </c>
      <c r="F209" s="2">
        <v>33259.723709999998</v>
      </c>
      <c r="G209" s="2">
        <v>33234.220820000002</v>
      </c>
      <c r="H209" s="2">
        <v>32136.070210000002</v>
      </c>
      <c r="I209" s="2">
        <v>31924.933379999999</v>
      </c>
      <c r="J209" s="2">
        <v>32461.874589999999</v>
      </c>
      <c r="K209" s="2">
        <v>31632.859670000002</v>
      </c>
      <c r="L209" s="2">
        <v>37275.537219999998</v>
      </c>
      <c r="M209" s="2">
        <v>39013.564050000001</v>
      </c>
      <c r="N209" s="2">
        <v>39729.518069999998</v>
      </c>
      <c r="O209" s="2">
        <v>39511.659670000001</v>
      </c>
      <c r="P209" s="2">
        <v>38846.929920000002</v>
      </c>
      <c r="Q209" s="2">
        <v>38288.663740000004</v>
      </c>
      <c r="R209" s="2">
        <v>37795.683810000002</v>
      </c>
      <c r="S209" s="2">
        <v>37349.153380000003</v>
      </c>
      <c r="T209" s="2">
        <v>36884.606359999998</v>
      </c>
      <c r="U209" s="2">
        <v>37331.308830000002</v>
      </c>
      <c r="V209" s="2">
        <v>38229.01915</v>
      </c>
      <c r="W209" s="2">
        <v>39151.491569999998</v>
      </c>
      <c r="X209" s="2">
        <v>40047.798699999999</v>
      </c>
      <c r="Y209" s="2">
        <v>40891.276579999998</v>
      </c>
      <c r="Z209" s="2">
        <v>41646.718710000001</v>
      </c>
      <c r="AA209" s="2">
        <v>41847.02936</v>
      </c>
      <c r="AB209" s="2">
        <v>40962.976349999997</v>
      </c>
      <c r="AC209" s="2">
        <v>38918.495110000003</v>
      </c>
      <c r="AD209" s="2">
        <v>36045.464449999999</v>
      </c>
      <c r="AE209" s="2">
        <v>32704.794689999999</v>
      </c>
      <c r="AF209" s="2">
        <v>29101.077929999999</v>
      </c>
      <c r="AG209" s="2">
        <v>25529.890759999998</v>
      </c>
      <c r="AH209" s="2">
        <v>22132.797009999998</v>
      </c>
      <c r="AI209" s="2">
        <v>18979.737539999998</v>
      </c>
      <c r="AJ209" s="2">
        <v>16106.679319999999</v>
      </c>
      <c r="AK209" s="2">
        <v>13534.428959999999</v>
      </c>
      <c r="AL209" s="2">
        <v>11258.511909999999</v>
      </c>
      <c r="AM209" s="2">
        <v>9267.456999</v>
      </c>
      <c r="AN209" s="2">
        <v>7544.6522180000002</v>
      </c>
      <c r="AO209" s="2">
        <v>6069.689488</v>
      </c>
      <c r="AP209" s="2">
        <v>4820.4883390000005</v>
      </c>
      <c r="AQ209" s="2">
        <v>3772.8754730000001</v>
      </c>
      <c r="AR209" s="2">
        <v>2900.4204239999999</v>
      </c>
      <c r="AS209" s="2">
        <v>2179.1769260000001</v>
      </c>
      <c r="AT209" s="2">
        <v>1586.7249139999999</v>
      </c>
    </row>
    <row r="210" spans="1:46" x14ac:dyDescent="0.25">
      <c r="A210" s="201" t="s">
        <v>562</v>
      </c>
      <c r="B210" s="2">
        <v>0</v>
      </c>
      <c r="C210" s="2">
        <v>47199.929629999999</v>
      </c>
      <c r="D210" s="2">
        <v>45042.668409999998</v>
      </c>
      <c r="E210" s="2">
        <v>40271.354890000002</v>
      </c>
      <c r="F210" s="2">
        <v>40546.570630000002</v>
      </c>
      <c r="G210" s="2">
        <v>40316.148690000002</v>
      </c>
      <c r="H210" s="2">
        <v>38930.939019999998</v>
      </c>
      <c r="I210" s="2">
        <v>37801.62674</v>
      </c>
      <c r="J210" s="2">
        <v>36773.161399999997</v>
      </c>
      <c r="K210" s="2">
        <v>33552.77794</v>
      </c>
      <c r="L210" s="2">
        <v>71788.468590000004</v>
      </c>
      <c r="M210" s="2">
        <v>124232.9172</v>
      </c>
      <c r="N210" s="2">
        <v>207850.84589999999</v>
      </c>
      <c r="O210" s="2">
        <v>308406.67229999998</v>
      </c>
      <c r="P210" s="2">
        <v>409305.48389999999</v>
      </c>
      <c r="Q210" s="2">
        <v>404222.8382</v>
      </c>
      <c r="R210" s="2">
        <v>398386.54479999997</v>
      </c>
      <c r="S210" s="2">
        <v>392574.80440000002</v>
      </c>
      <c r="T210" s="2">
        <v>386284.8909</v>
      </c>
      <c r="U210" s="2">
        <v>387034.10629999998</v>
      </c>
      <c r="V210" s="2">
        <v>391383.22580000001</v>
      </c>
      <c r="W210" s="2">
        <v>395809.6349</v>
      </c>
      <c r="X210" s="2">
        <v>399830.5919</v>
      </c>
      <c r="Y210" s="2">
        <v>403187.09600000002</v>
      </c>
      <c r="Z210" s="2">
        <v>405430.07380000001</v>
      </c>
      <c r="AA210" s="2">
        <v>475826.89799999999</v>
      </c>
      <c r="AB210" s="2">
        <v>537065.65919999999</v>
      </c>
      <c r="AC210" s="2">
        <v>571740.79749999999</v>
      </c>
      <c r="AD210" s="2">
        <v>579131.72169999999</v>
      </c>
      <c r="AE210" s="2">
        <v>565264.43229999999</v>
      </c>
      <c r="AF210" s="2">
        <v>534448.47939999995</v>
      </c>
      <c r="AG210" s="2">
        <v>495533.58390000003</v>
      </c>
      <c r="AH210" s="2">
        <v>453195.54580000002</v>
      </c>
      <c r="AI210" s="2">
        <v>410078.85609999998</v>
      </c>
      <c r="AJ210" s="2">
        <v>367841.95130000002</v>
      </c>
      <c r="AK210" s="2">
        <v>327459.3346</v>
      </c>
      <c r="AL210" s="2">
        <v>289611.8492</v>
      </c>
      <c r="AM210" s="2">
        <v>254703.1127</v>
      </c>
      <c r="AN210" s="2">
        <v>222927.15580000001</v>
      </c>
      <c r="AO210" s="2">
        <v>194316.5362</v>
      </c>
      <c r="AP210" s="2">
        <v>168813.54010000001</v>
      </c>
      <c r="AQ210" s="2">
        <v>146274.6127</v>
      </c>
      <c r="AR210" s="2">
        <v>126443.29700000001</v>
      </c>
      <c r="AS210" s="2">
        <v>109057.36229999999</v>
      </c>
      <c r="AT210" s="2">
        <v>93855.215859999997</v>
      </c>
    </row>
    <row r="211" spans="1:46" x14ac:dyDescent="0.25">
      <c r="A211" s="201" t="s">
        <v>563</v>
      </c>
      <c r="B211" s="2">
        <v>0</v>
      </c>
      <c r="C211" s="2">
        <v>46218.117460000001</v>
      </c>
      <c r="D211" s="2">
        <v>44401.154909999997</v>
      </c>
      <c r="E211" s="2">
        <v>39589.701589999997</v>
      </c>
      <c r="F211" s="2">
        <v>39828.577539999998</v>
      </c>
      <c r="G211" s="2">
        <v>40175.42252</v>
      </c>
      <c r="H211" s="2">
        <v>38675.348339999997</v>
      </c>
      <c r="I211" s="2">
        <v>36887.503369999999</v>
      </c>
      <c r="J211" s="2">
        <v>36465.068299999999</v>
      </c>
      <c r="K211" s="2">
        <v>35198.728430000003</v>
      </c>
      <c r="L211" s="2">
        <v>59858.54363</v>
      </c>
      <c r="M211" s="2">
        <v>102733.0536</v>
      </c>
      <c r="N211" s="2">
        <v>174686.01689999999</v>
      </c>
      <c r="O211" s="2">
        <v>262431.3162</v>
      </c>
      <c r="P211" s="2">
        <v>350981.69589999999</v>
      </c>
      <c r="Q211" s="2">
        <v>343951.07579999999</v>
      </c>
      <c r="R211" s="2">
        <v>336269.04889999999</v>
      </c>
      <c r="S211" s="2">
        <v>329765.7303</v>
      </c>
      <c r="T211" s="2">
        <v>322559.61369999999</v>
      </c>
      <c r="U211" s="2">
        <v>323262.20529999997</v>
      </c>
      <c r="V211" s="2">
        <v>327410.03450000001</v>
      </c>
      <c r="W211" s="2">
        <v>332929.05129999999</v>
      </c>
      <c r="X211" s="2">
        <v>338722.38400000002</v>
      </c>
      <c r="Y211" s="2">
        <v>344667.00109999999</v>
      </c>
      <c r="Z211" s="2">
        <v>350539.18209999998</v>
      </c>
      <c r="AA211" s="2">
        <v>434789.72230000002</v>
      </c>
      <c r="AB211" s="2">
        <v>531981.05859999999</v>
      </c>
      <c r="AC211" s="2">
        <v>620950.64339999994</v>
      </c>
      <c r="AD211" s="2">
        <v>691413.80420000001</v>
      </c>
      <c r="AE211" s="2">
        <v>739495.54720000003</v>
      </c>
      <c r="AF211" s="2">
        <v>751054.8554</v>
      </c>
      <c r="AG211" s="2">
        <v>740965.25430000003</v>
      </c>
      <c r="AH211" s="2">
        <v>716956.57070000004</v>
      </c>
      <c r="AI211" s="2">
        <v>683072.04460000002</v>
      </c>
      <c r="AJ211" s="2">
        <v>641934.63740000001</v>
      </c>
      <c r="AK211" s="2">
        <v>595410.10759999999</v>
      </c>
      <c r="AL211" s="2">
        <v>545318.01910000003</v>
      </c>
      <c r="AM211" s="2">
        <v>493409.86810000002</v>
      </c>
      <c r="AN211" s="2">
        <v>441270.01990000001</v>
      </c>
      <c r="AO211" s="2">
        <v>390290.25150000001</v>
      </c>
      <c r="AP211" s="2">
        <v>341648.43640000001</v>
      </c>
      <c r="AQ211" s="2">
        <v>296287.99719999998</v>
      </c>
      <c r="AR211" s="2">
        <v>254602.8909</v>
      </c>
      <c r="AS211" s="2">
        <v>216855.9779</v>
      </c>
      <c r="AT211" s="2">
        <v>183111.5656</v>
      </c>
    </row>
    <row r="212" spans="1:46" x14ac:dyDescent="0.25">
      <c r="A212" s="201" t="s">
        <v>564</v>
      </c>
      <c r="B212" s="2">
        <v>0</v>
      </c>
      <c r="C212" s="2">
        <v>2627.7719670000001</v>
      </c>
      <c r="D212" s="2">
        <v>2411.0197109999999</v>
      </c>
      <c r="E212" s="2">
        <v>1807.2070220000001</v>
      </c>
      <c r="F212" s="2">
        <v>2352.9196510000002</v>
      </c>
      <c r="G212" s="2">
        <v>1999.656448</v>
      </c>
      <c r="H212" s="2">
        <v>2576.1754540000002</v>
      </c>
      <c r="I212" s="2">
        <v>2459.9893630000001</v>
      </c>
      <c r="J212" s="2">
        <v>2651.8545720000002</v>
      </c>
      <c r="K212" s="2">
        <v>2898.3357339999998</v>
      </c>
      <c r="L212" s="2">
        <v>2299.322009</v>
      </c>
      <c r="M212" s="2">
        <v>2320.4496589999999</v>
      </c>
      <c r="N212" s="2">
        <v>2357.8861860000002</v>
      </c>
      <c r="O212" s="2">
        <v>2310.0259150000002</v>
      </c>
      <c r="P212" s="2">
        <v>2211.8269220000002</v>
      </c>
      <c r="Q212" s="2">
        <v>2091.7660599999999</v>
      </c>
      <c r="R212" s="2">
        <v>1984.4316859999999</v>
      </c>
      <c r="S212" s="2">
        <v>1895.7572319999999</v>
      </c>
      <c r="T212" s="2">
        <v>1807.0436910000001</v>
      </c>
      <c r="U212" s="2">
        <v>1768.6400570000001</v>
      </c>
      <c r="V212" s="2">
        <v>1754.9955600000001</v>
      </c>
      <c r="W212" s="2">
        <v>1748.9522019999999</v>
      </c>
      <c r="X212" s="2">
        <v>1745.200002</v>
      </c>
      <c r="Y212" s="2">
        <v>1742.3666559999999</v>
      </c>
      <c r="Z212" s="2">
        <v>1737.429754</v>
      </c>
      <c r="AA212" s="2">
        <v>1832.7686719999999</v>
      </c>
      <c r="AB212" s="2">
        <v>1929.7898479999999</v>
      </c>
      <c r="AC212" s="2">
        <v>1974.290868</v>
      </c>
      <c r="AD212" s="2">
        <v>1956.9332770000001</v>
      </c>
      <c r="AE212" s="2">
        <v>1885.630617</v>
      </c>
      <c r="AF212" s="2">
        <v>1730.800549</v>
      </c>
      <c r="AG212" s="2">
        <v>1549.608943</v>
      </c>
      <c r="AH212" s="2">
        <v>1367.4889619999999</v>
      </c>
      <c r="AI212" s="2">
        <v>1195.3022410000001</v>
      </c>
      <c r="AJ212" s="2">
        <v>1037.7492970000001</v>
      </c>
      <c r="AK212" s="2">
        <v>897.92220859999998</v>
      </c>
      <c r="AL212" s="2">
        <v>775.39180499999998</v>
      </c>
      <c r="AM212" s="2">
        <v>668.86227499999995</v>
      </c>
      <c r="AN212" s="2">
        <v>576.7257012</v>
      </c>
      <c r="AO212" s="2">
        <v>497.31878210000002</v>
      </c>
      <c r="AP212" s="2">
        <v>429.03499649999998</v>
      </c>
      <c r="AQ212" s="2">
        <v>370.36371530000002</v>
      </c>
      <c r="AR212" s="2">
        <v>319.67320990000002</v>
      </c>
      <c r="AS212" s="2">
        <v>275.57752570000002</v>
      </c>
      <c r="AT212" s="2">
        <v>236.81691319999999</v>
      </c>
    </row>
    <row r="213" spans="1:46" x14ac:dyDescent="0.25">
      <c r="A213" s="201" t="s">
        <v>565</v>
      </c>
      <c r="B213" s="2">
        <v>0</v>
      </c>
      <c r="C213" s="2">
        <v>1573.53125</v>
      </c>
      <c r="D213" s="2">
        <v>1584.7005730000001</v>
      </c>
      <c r="E213" s="2">
        <v>1286.681574</v>
      </c>
      <c r="F213" s="2">
        <v>1312.0617070000001</v>
      </c>
      <c r="G213" s="2">
        <v>1400.1154389999999</v>
      </c>
      <c r="H213" s="2">
        <v>1394.186647</v>
      </c>
      <c r="I213" s="2">
        <v>1329.819808</v>
      </c>
      <c r="J213" s="2">
        <v>1307.2474319999999</v>
      </c>
      <c r="K213" s="2">
        <v>1298.7926030000001</v>
      </c>
      <c r="L213" s="2">
        <v>1273.7679889999999</v>
      </c>
      <c r="M213" s="2">
        <v>1323.3880999999999</v>
      </c>
      <c r="N213" s="2">
        <v>1365.14714</v>
      </c>
      <c r="O213" s="2">
        <v>1379.335963</v>
      </c>
      <c r="P213" s="2">
        <v>1375.7405369999999</v>
      </c>
      <c r="Q213" s="2">
        <v>1363.507611</v>
      </c>
      <c r="R213" s="2">
        <v>1346.7777000000001</v>
      </c>
      <c r="S213" s="2">
        <v>1329.091322</v>
      </c>
      <c r="T213" s="2">
        <v>1309.094644</v>
      </c>
      <c r="U213" s="2">
        <v>1328.301226</v>
      </c>
      <c r="V213" s="2">
        <v>1367.7762190000001</v>
      </c>
      <c r="W213" s="2">
        <v>1413.314885</v>
      </c>
      <c r="X213" s="2">
        <v>1462.0735669999999</v>
      </c>
      <c r="Y213" s="2">
        <v>1512.567571</v>
      </c>
      <c r="Z213" s="2">
        <v>1562.7396639999999</v>
      </c>
      <c r="AA213" s="2">
        <v>2058.916596</v>
      </c>
      <c r="AB213" s="2">
        <v>2640.1527470000001</v>
      </c>
      <c r="AC213" s="2">
        <v>3150.734301</v>
      </c>
      <c r="AD213" s="2">
        <v>3523.7146859999998</v>
      </c>
      <c r="AE213" s="2">
        <v>3743.6909860000001</v>
      </c>
      <c r="AF213" s="2">
        <v>3697.3105430000001</v>
      </c>
      <c r="AG213" s="2">
        <v>3517.5354929999999</v>
      </c>
      <c r="AH213" s="2">
        <v>3272.492526</v>
      </c>
      <c r="AI213" s="2">
        <v>2996.9189769999998</v>
      </c>
      <c r="AJ213" s="2">
        <v>2710.6856699999998</v>
      </c>
      <c r="AK213" s="2">
        <v>2424.2808150000001</v>
      </c>
      <c r="AL213" s="2">
        <v>2147.141537</v>
      </c>
      <c r="AM213" s="2">
        <v>1885.243019</v>
      </c>
      <c r="AN213" s="2">
        <v>1642.4650220000001</v>
      </c>
      <c r="AO213" s="2">
        <v>1420.988662</v>
      </c>
      <c r="AP213" s="2">
        <v>1221.8831809999999</v>
      </c>
      <c r="AQ213" s="2">
        <v>1045.1340620000001</v>
      </c>
      <c r="AR213" s="2">
        <v>888.95286699999997</v>
      </c>
      <c r="AS213" s="2">
        <v>751.56754579999995</v>
      </c>
      <c r="AT213" s="2">
        <v>630.92948469999999</v>
      </c>
    </row>
    <row r="214" spans="1:46" x14ac:dyDescent="0.25">
      <c r="A214" s="201" t="s">
        <v>566</v>
      </c>
      <c r="B214" s="2">
        <v>0</v>
      </c>
      <c r="C214" s="2">
        <v>8693062.4700000007</v>
      </c>
      <c r="D214" s="2">
        <v>9013705.2660000008</v>
      </c>
      <c r="E214" s="2">
        <v>9172906.6030000001</v>
      </c>
      <c r="F214" s="2">
        <v>9896108.6799999997</v>
      </c>
      <c r="G214" s="2">
        <v>10338181.24</v>
      </c>
      <c r="H214" s="2">
        <v>10333108.880000001</v>
      </c>
      <c r="I214" s="2">
        <v>10477472.93</v>
      </c>
      <c r="J214" s="2">
        <v>10993262.73</v>
      </c>
      <c r="K214" s="2">
        <v>12077916.68</v>
      </c>
      <c r="L214" s="2">
        <v>13069889.33</v>
      </c>
      <c r="M214" s="2">
        <v>13250544.1</v>
      </c>
      <c r="N214" s="2">
        <v>12878028.24</v>
      </c>
      <c r="O214" s="2">
        <v>11712430.4</v>
      </c>
      <c r="P214" s="2">
        <v>10120203.74</v>
      </c>
      <c r="Q214" s="2">
        <v>9686024.0309999995</v>
      </c>
      <c r="R214" s="2">
        <v>9660134.5600000005</v>
      </c>
      <c r="S214" s="2">
        <v>9762691.0960000008</v>
      </c>
      <c r="T214" s="2">
        <v>9951172.1359999999</v>
      </c>
      <c r="U214" s="2">
        <v>10198310.960000001</v>
      </c>
      <c r="V214" s="2">
        <v>10039285.880000001</v>
      </c>
      <c r="W214" s="2">
        <v>9502547.5179999899</v>
      </c>
      <c r="X214" s="2">
        <v>8828030.5999999996</v>
      </c>
      <c r="Y214" s="2">
        <v>8126128.466</v>
      </c>
      <c r="Z214" s="2">
        <v>7441224.1960000005</v>
      </c>
      <c r="AA214" s="2">
        <v>6655638.9400000004</v>
      </c>
      <c r="AB214" s="2">
        <v>5882250.2920000004</v>
      </c>
      <c r="AC214" s="2">
        <v>5140500.5269999998</v>
      </c>
      <c r="AD214" s="2">
        <v>4449648.1710000001</v>
      </c>
      <c r="AE214" s="2">
        <v>3819575.5279999999</v>
      </c>
      <c r="AF214" s="2">
        <v>3256288.07</v>
      </c>
      <c r="AG214" s="2">
        <v>2759367.1570000001</v>
      </c>
      <c r="AH214" s="2">
        <v>2325604.4509999999</v>
      </c>
      <c r="AI214" s="2">
        <v>1949914.621</v>
      </c>
      <c r="AJ214" s="2">
        <v>1626774.4280000001</v>
      </c>
      <c r="AK214" s="2">
        <v>1352524.612</v>
      </c>
      <c r="AL214" s="2">
        <v>1119106.9979999999</v>
      </c>
      <c r="AM214" s="2">
        <v>920982.64260000002</v>
      </c>
      <c r="AN214" s="2">
        <v>753618.88219999999</v>
      </c>
      <c r="AO214" s="2">
        <v>613061.79689999996</v>
      </c>
      <c r="AP214" s="2">
        <v>497611.82140000002</v>
      </c>
      <c r="AQ214" s="2">
        <v>401945.6422</v>
      </c>
      <c r="AR214" s="2">
        <v>322626.36070000002</v>
      </c>
      <c r="AS214" s="2">
        <v>257142.3536</v>
      </c>
      <c r="AT214" s="2">
        <v>203402.1612</v>
      </c>
    </row>
    <row r="215" spans="1:46" x14ac:dyDescent="0.25">
      <c r="A215" s="201" t="s">
        <v>567</v>
      </c>
      <c r="B215" s="2">
        <v>0</v>
      </c>
      <c r="C215" s="2">
        <v>4803940.5820000004</v>
      </c>
      <c r="D215" s="2">
        <v>4886345.3320000004</v>
      </c>
      <c r="E215" s="2">
        <v>5194964.591</v>
      </c>
      <c r="F215" s="2">
        <v>5428084.5080000004</v>
      </c>
      <c r="G215" s="2">
        <v>5530995.2549999999</v>
      </c>
      <c r="H215" s="2">
        <v>5523559.1430000002</v>
      </c>
      <c r="I215" s="2">
        <v>5604757.9230000004</v>
      </c>
      <c r="J215" s="2">
        <v>5784307.1469999999</v>
      </c>
      <c r="K215" s="2">
        <v>6173214.7479999997</v>
      </c>
      <c r="L215" s="2">
        <v>6331864.4309999999</v>
      </c>
      <c r="M215" s="2">
        <v>6301171.7280000001</v>
      </c>
      <c r="N215" s="2">
        <v>5902314.3030000003</v>
      </c>
      <c r="O215" s="2">
        <v>5226387.5810000002</v>
      </c>
      <c r="P215" s="2">
        <v>4458550.5750000002</v>
      </c>
      <c r="Q215" s="2">
        <v>4183732.0389999999</v>
      </c>
      <c r="R215" s="2">
        <v>4072008.2680000002</v>
      </c>
      <c r="S215" s="2">
        <v>4018203.6230000001</v>
      </c>
      <c r="T215" s="2">
        <v>4001951.0669999998</v>
      </c>
      <c r="U215" s="2">
        <v>4008254.8689999999</v>
      </c>
      <c r="V215" s="2">
        <v>3937380.571</v>
      </c>
      <c r="W215" s="2">
        <v>3736236.3050000002</v>
      </c>
      <c r="X215" s="2">
        <v>3490116.409</v>
      </c>
      <c r="Y215" s="2">
        <v>3234307.5260000001</v>
      </c>
      <c r="Z215" s="2">
        <v>2981260.5660000001</v>
      </c>
      <c r="AA215" s="2">
        <v>2672953.4649999999</v>
      </c>
      <c r="AB215" s="2">
        <v>2365107.5869999998</v>
      </c>
      <c r="AC215" s="2">
        <v>2070772.5090000001</v>
      </c>
      <c r="AD215" s="2">
        <v>1797433.983</v>
      </c>
      <c r="AE215" s="2">
        <v>1548134.564</v>
      </c>
      <c r="AF215" s="2">
        <v>1324544.577</v>
      </c>
      <c r="AG215" s="2">
        <v>1126443.1200000001</v>
      </c>
      <c r="AH215" s="2">
        <v>952531.29370000004</v>
      </c>
      <c r="AI215" s="2">
        <v>801008.49170000001</v>
      </c>
      <c r="AJ215" s="2">
        <v>669892.74029999995</v>
      </c>
      <c r="AK215" s="2">
        <v>558086.03300000005</v>
      </c>
      <c r="AL215" s="2">
        <v>462628.85830000002</v>
      </c>
      <c r="AM215" s="2">
        <v>381384.36800000002</v>
      </c>
      <c r="AN215" s="2">
        <v>312587.3651</v>
      </c>
      <c r="AO215" s="2">
        <v>254678.6133</v>
      </c>
      <c r="AP215" s="2">
        <v>206507.83929999999</v>
      </c>
      <c r="AQ215" s="2">
        <v>166500.3009</v>
      </c>
      <c r="AR215" s="2">
        <v>133403.55369999999</v>
      </c>
      <c r="AS215" s="2">
        <v>106168.6146</v>
      </c>
      <c r="AT215" s="2">
        <v>83887.050659999906</v>
      </c>
    </row>
    <row r="216" spans="1:46" x14ac:dyDescent="0.25">
      <c r="A216" s="201" t="s">
        <v>568</v>
      </c>
      <c r="B216" s="2">
        <v>1</v>
      </c>
      <c r="C216" s="2">
        <v>0.99692660320000004</v>
      </c>
      <c r="D216" s="2">
        <v>0.9655668248</v>
      </c>
      <c r="E216" s="2">
        <v>0.93120648260000005</v>
      </c>
      <c r="F216" s="2">
        <v>0.91595210220000001</v>
      </c>
      <c r="G216" s="2">
        <v>0.88967343590000003</v>
      </c>
      <c r="H216" s="2">
        <v>0.85362470079999997</v>
      </c>
      <c r="I216" s="2">
        <v>0.82288476050000003</v>
      </c>
      <c r="J216" s="2">
        <v>0.80391513660000002</v>
      </c>
      <c r="K216" s="2">
        <v>0.79413674290000003</v>
      </c>
      <c r="L216" s="2">
        <v>0.78539381730000002</v>
      </c>
      <c r="M216" s="2">
        <v>0.77884662910000002</v>
      </c>
      <c r="N216" s="2">
        <v>0.75544265040000003</v>
      </c>
      <c r="O216" s="2">
        <v>0.70953071990000005</v>
      </c>
      <c r="P216" s="2">
        <v>0.65719213480000005</v>
      </c>
      <c r="Q216" s="2">
        <v>0.617160979</v>
      </c>
      <c r="R216" s="2">
        <v>0.58265723260000002</v>
      </c>
      <c r="S216" s="2">
        <v>0.55118201099999997</v>
      </c>
      <c r="T216" s="2">
        <v>0.52226758429999998</v>
      </c>
      <c r="U216" s="2">
        <v>0.49484301349999998</v>
      </c>
      <c r="V216" s="2">
        <v>0.47351754750000002</v>
      </c>
      <c r="W216" s="2">
        <v>0.44855329109999997</v>
      </c>
      <c r="X216" s="2">
        <v>0.42373504299999998</v>
      </c>
      <c r="Y216" s="2">
        <v>0.3994108173</v>
      </c>
      <c r="Z216" s="2">
        <v>0.3776743427</v>
      </c>
      <c r="AA216" s="2">
        <v>0.33084685549999998</v>
      </c>
      <c r="AB216" s="2">
        <v>0.285155673</v>
      </c>
      <c r="AC216" s="2">
        <v>0.2430686769</v>
      </c>
      <c r="AD216" s="2">
        <v>0.2050714548</v>
      </c>
      <c r="AE216" s="2">
        <v>0.1712501827</v>
      </c>
      <c r="AF216" s="2">
        <v>0.1416315367</v>
      </c>
      <c r="AG216" s="2">
        <v>0.1159289859</v>
      </c>
      <c r="AH216" s="2">
        <v>9.3893515499999997E-2</v>
      </c>
      <c r="AI216" s="2">
        <v>7.52499259E-2</v>
      </c>
      <c r="AJ216" s="2">
        <v>5.9693248599999998E-2</v>
      </c>
      <c r="AK216" s="2">
        <v>4.6894655399999999E-2</v>
      </c>
      <c r="AL216" s="2">
        <v>3.6494793800000001E-2</v>
      </c>
      <c r="AM216" s="2">
        <v>2.8154402500000002E-2</v>
      </c>
      <c r="AN216" s="2">
        <v>2.1548795799999999E-2</v>
      </c>
      <c r="AO216" s="2">
        <v>1.6378316800000001E-2</v>
      </c>
      <c r="AP216" s="2">
        <v>1.2371249399999999E-2</v>
      </c>
      <c r="AQ216" s="2">
        <v>9.3010161700000007E-3</v>
      </c>
      <c r="AR216" s="2">
        <v>6.9688777499999997E-3</v>
      </c>
      <c r="AS216" s="2">
        <v>5.2102294500000002E-3</v>
      </c>
      <c r="AT216" s="134">
        <v>3.8919404100000001E-3</v>
      </c>
    </row>
    <row r="217" spans="1:46" x14ac:dyDescent="0.25">
      <c r="A217" s="202" t="s">
        <v>569</v>
      </c>
      <c r="B217" s="2">
        <v>8498700</v>
      </c>
      <c r="C217" s="2">
        <v>8238214.3609999996</v>
      </c>
      <c r="D217" s="2">
        <v>7963298.46</v>
      </c>
      <c r="E217" s="2">
        <v>7197074.7999999998</v>
      </c>
      <c r="F217" s="2">
        <v>6914485.6519999998</v>
      </c>
      <c r="G217" s="2">
        <v>6739912.1289999997</v>
      </c>
      <c r="H217" s="2">
        <v>6471152.102</v>
      </c>
      <c r="I217" s="2">
        <v>6098278.4299999997</v>
      </c>
      <c r="J217" s="2">
        <v>5738878.4129999997</v>
      </c>
      <c r="K217" s="2">
        <v>5344129.4110000003</v>
      </c>
      <c r="L217" s="2">
        <v>5747132.0099999998</v>
      </c>
      <c r="M217" s="2">
        <v>6302036.1059999997</v>
      </c>
      <c r="N217" s="2">
        <v>6880978.977</v>
      </c>
      <c r="O217" s="2">
        <v>7370569.858</v>
      </c>
      <c r="P217" s="2">
        <v>7853420.3720000004</v>
      </c>
      <c r="Q217" s="2">
        <v>7853568.7580000004</v>
      </c>
      <c r="R217" s="2">
        <v>7772229.5889999997</v>
      </c>
      <c r="S217" s="2">
        <v>7671218.301</v>
      </c>
      <c r="T217" s="2">
        <v>7533887.1699999999</v>
      </c>
      <c r="U217" s="2">
        <v>7360981.8660000004</v>
      </c>
      <c r="V217" s="2">
        <v>6838883.3260000004</v>
      </c>
      <c r="W217" s="2">
        <v>6608592.0290000001</v>
      </c>
      <c r="X217" s="2">
        <v>6384867.6050000004</v>
      </c>
      <c r="Y217" s="2">
        <v>6136871.5750000002</v>
      </c>
      <c r="Z217" s="2">
        <v>6178589.5219999999</v>
      </c>
      <c r="AA217" s="2">
        <v>5818841.3710000003</v>
      </c>
      <c r="AB217" s="2">
        <v>5379265.3229999999</v>
      </c>
      <c r="AC217" s="2">
        <v>4882005.3959999997</v>
      </c>
      <c r="AD217" s="2">
        <v>4355673.4050000003</v>
      </c>
      <c r="AE217" s="2">
        <v>3827663.929</v>
      </c>
      <c r="AF217" s="2">
        <v>3316181.3539999998</v>
      </c>
      <c r="AG217" s="2">
        <v>2836241.4849999999</v>
      </c>
      <c r="AH217" s="2">
        <v>2397712.8769999999</v>
      </c>
      <c r="AI217" s="2">
        <v>2005576.237</v>
      </c>
      <c r="AJ217" s="2">
        <v>1661384.879</v>
      </c>
      <c r="AK217" s="2">
        <v>1362525.8629999999</v>
      </c>
      <c r="AL217" s="2">
        <v>1107497.861</v>
      </c>
      <c r="AM217" s="2">
        <v>893009.96380000003</v>
      </c>
      <c r="AN217" s="2">
        <v>714847.40749999997</v>
      </c>
      <c r="AO217" s="2">
        <v>568470.51359999995</v>
      </c>
      <c r="AP217" s="2">
        <v>449644.6128</v>
      </c>
      <c r="AQ217" s="2">
        <v>353918.38760000002</v>
      </c>
      <c r="AR217" s="2">
        <v>277286.92969999998</v>
      </c>
      <c r="AS217" s="2">
        <v>216351.23130000001</v>
      </c>
      <c r="AT217" s="2">
        <v>168219.77299999999</v>
      </c>
    </row>
    <row r="218" spans="1:46" x14ac:dyDescent="0.25">
      <c r="A218" s="201" t="s">
        <v>570</v>
      </c>
      <c r="B218" s="2">
        <v>478800</v>
      </c>
      <c r="C218" s="2">
        <v>496480.1262</v>
      </c>
      <c r="D218" s="2">
        <v>499196.54229999997</v>
      </c>
      <c r="E218" s="2">
        <v>498571.78940000001</v>
      </c>
      <c r="F218" s="2">
        <v>525151.32960000006</v>
      </c>
      <c r="G218" s="2">
        <v>577276.70349999995</v>
      </c>
      <c r="H218" s="2">
        <v>610008.73580000002</v>
      </c>
      <c r="I218" s="2">
        <v>656092.03859999997</v>
      </c>
      <c r="J218" s="2">
        <v>721027.86430000002</v>
      </c>
      <c r="K218" s="2">
        <v>807686.56610000005</v>
      </c>
      <c r="L218" s="2">
        <v>852107.53740000003</v>
      </c>
      <c r="M218" s="2">
        <v>897425.74239999999</v>
      </c>
      <c r="N218" s="2">
        <v>906620.7071</v>
      </c>
      <c r="O218" s="2">
        <v>940875.52980000002</v>
      </c>
      <c r="P218" s="2">
        <v>896575.24349999998</v>
      </c>
      <c r="Q218" s="2">
        <v>892659.64789999998</v>
      </c>
      <c r="R218" s="2">
        <v>884533.14060000004</v>
      </c>
      <c r="S218" s="2">
        <v>868215.33239999996</v>
      </c>
      <c r="T218" s="2">
        <v>850668.27280000004</v>
      </c>
      <c r="U218" s="2">
        <v>833086.62730000005</v>
      </c>
      <c r="V218" s="2">
        <v>883316.39560000005</v>
      </c>
      <c r="W218" s="2">
        <v>882587.87710000004</v>
      </c>
      <c r="X218" s="2">
        <v>873808.26679999998</v>
      </c>
      <c r="Y218" s="2">
        <v>860457.69700000004</v>
      </c>
      <c r="Z218" s="2">
        <v>766747.27069999999</v>
      </c>
      <c r="AA218" s="2">
        <v>627510.18220000004</v>
      </c>
      <c r="AB218" s="2">
        <v>507194.67050000001</v>
      </c>
      <c r="AC218" s="2">
        <v>405636.68800000002</v>
      </c>
      <c r="AD218" s="2">
        <v>321502.7513</v>
      </c>
      <c r="AE218" s="2">
        <v>252878.0037</v>
      </c>
      <c r="AF218" s="2">
        <v>197532.2309</v>
      </c>
      <c r="AG218" s="2">
        <v>153405.83319999999</v>
      </c>
      <c r="AH218" s="2">
        <v>118528.0033</v>
      </c>
      <c r="AI218" s="2">
        <v>91144.033880000003</v>
      </c>
      <c r="AJ218" s="2">
        <v>69771.398969999995</v>
      </c>
      <c r="AK218" s="2">
        <v>53231.884180000001</v>
      </c>
      <c r="AL218" s="2">
        <v>40434.035490000002</v>
      </c>
      <c r="AM218" s="2">
        <v>30578.456180000001</v>
      </c>
      <c r="AN218" s="2">
        <v>23026.564399999999</v>
      </c>
      <c r="AO218" s="2">
        <v>17269.2032</v>
      </c>
      <c r="AP218" s="2">
        <v>12909.092839999999</v>
      </c>
      <c r="AQ218" s="2">
        <v>9615.9078439999994</v>
      </c>
      <c r="AR218" s="2">
        <v>7137.0920919999999</v>
      </c>
      <c r="AS218" s="2">
        <v>5278.7923659999997</v>
      </c>
      <c r="AT218" s="2">
        <v>3891.1785690000002</v>
      </c>
    </row>
    <row r="219" spans="1:46" x14ac:dyDescent="0.25">
      <c r="A219" s="2" t="s">
        <v>230</v>
      </c>
      <c r="B219" s="2">
        <v>51066541</v>
      </c>
      <c r="C219" s="2">
        <v>260467802.80000001</v>
      </c>
      <c r="D219" s="2">
        <v>247094900</v>
      </c>
      <c r="E219" s="2">
        <v>226002708.30000001</v>
      </c>
      <c r="F219" s="2">
        <v>230957581.80000001</v>
      </c>
      <c r="G219" s="2">
        <v>225330627.69999999</v>
      </c>
      <c r="H219" s="2">
        <v>215147126</v>
      </c>
      <c r="I219" s="2">
        <v>206809707.19999999</v>
      </c>
      <c r="J219" s="2">
        <v>205716805.59999999</v>
      </c>
      <c r="K219" s="2">
        <v>207690219.40000001</v>
      </c>
      <c r="L219" s="2">
        <v>202695344.69999999</v>
      </c>
      <c r="M219" s="2">
        <v>202554243.30000001</v>
      </c>
      <c r="N219" s="2">
        <v>198090008.19999999</v>
      </c>
      <c r="O219" s="2">
        <v>188071022.09999999</v>
      </c>
      <c r="P219" s="2">
        <v>175375755.69999999</v>
      </c>
      <c r="Q219" s="2">
        <v>167069711.09999999</v>
      </c>
      <c r="R219" s="2">
        <v>160780436.5</v>
      </c>
      <c r="S219" s="2">
        <v>155358629.5</v>
      </c>
      <c r="T219" s="2">
        <v>150698726.09999999</v>
      </c>
      <c r="U219" s="2">
        <v>146587423.69999999</v>
      </c>
      <c r="V219" s="2">
        <v>142014727.69999999</v>
      </c>
      <c r="W219" s="2">
        <v>137429044.90000001</v>
      </c>
      <c r="X219" s="2">
        <v>132718535.8</v>
      </c>
      <c r="Y219" s="2">
        <v>128050738.8</v>
      </c>
      <c r="Z219" s="2">
        <v>124049222.7</v>
      </c>
      <c r="AA219" s="2">
        <v>111038476.2</v>
      </c>
      <c r="AB219" s="2">
        <v>98816277.890000001</v>
      </c>
      <c r="AC219" s="2">
        <v>87756206.670000002</v>
      </c>
      <c r="AD219" s="2">
        <v>77765903.849999994</v>
      </c>
      <c r="AE219" s="2">
        <v>68758111.989999995</v>
      </c>
      <c r="AF219" s="2">
        <v>60782072.390000001</v>
      </c>
      <c r="AG219" s="2">
        <v>53648072.109999999</v>
      </c>
      <c r="AH219" s="2">
        <v>47263983.130000003</v>
      </c>
      <c r="AI219" s="2">
        <v>41562451.409999996</v>
      </c>
      <c r="AJ219" s="2">
        <v>36492144.090000004</v>
      </c>
      <c r="AK219" s="2">
        <v>32004642.41</v>
      </c>
      <c r="AL219" s="2">
        <v>28047827.73</v>
      </c>
      <c r="AM219" s="2">
        <v>24576163.289999999</v>
      </c>
      <c r="AN219" s="2">
        <v>21544654.98</v>
      </c>
      <c r="AO219" s="2">
        <v>18909393.280000001</v>
      </c>
      <c r="AP219" s="2">
        <v>16627623.23</v>
      </c>
      <c r="AQ219" s="2">
        <v>14663783.050000001</v>
      </c>
      <c r="AR219" s="2">
        <v>12974164.41</v>
      </c>
      <c r="AS219" s="2">
        <v>11521044.99</v>
      </c>
      <c r="AT219" s="2">
        <v>10270513.310000001</v>
      </c>
    </row>
    <row r="220" spans="1:46" x14ac:dyDescent="0.25">
      <c r="A220" s="2" t="s">
        <v>231</v>
      </c>
      <c r="B220" s="2">
        <v>20827800</v>
      </c>
      <c r="C220" s="2">
        <v>41508830.310000002</v>
      </c>
      <c r="D220" s="2">
        <v>37447970.380000003</v>
      </c>
      <c r="E220" s="2">
        <v>32348171.969999999</v>
      </c>
      <c r="F220" s="2">
        <v>32290445.280000001</v>
      </c>
      <c r="G220" s="2">
        <v>31431944.68</v>
      </c>
      <c r="H220" s="2">
        <v>29706146.039999999</v>
      </c>
      <c r="I220" s="2">
        <v>29572327.399999999</v>
      </c>
      <c r="J220" s="2">
        <v>29214199.02</v>
      </c>
      <c r="K220" s="2">
        <v>28514051.260000002</v>
      </c>
      <c r="L220" s="2">
        <v>25852257.010000002</v>
      </c>
      <c r="M220" s="2">
        <v>24095646.859999999</v>
      </c>
      <c r="N220" s="2">
        <v>22483215.309999999</v>
      </c>
      <c r="O220" s="2">
        <v>20039365.920000002</v>
      </c>
      <c r="P220" s="2">
        <v>17842611.5</v>
      </c>
      <c r="Q220" s="2">
        <v>15577702.970000001</v>
      </c>
      <c r="R220" s="2">
        <v>13977081.17</v>
      </c>
      <c r="S220" s="2">
        <v>12852411.810000001</v>
      </c>
      <c r="T220" s="2">
        <v>12019955.960000001</v>
      </c>
      <c r="U220" s="2">
        <v>11394401.109999999</v>
      </c>
      <c r="V220" s="2">
        <v>11056467.52</v>
      </c>
      <c r="W220" s="2">
        <v>10791081.59</v>
      </c>
      <c r="X220" s="2">
        <v>10527009.380000001</v>
      </c>
      <c r="Y220" s="2">
        <v>10272589.52</v>
      </c>
      <c r="Z220" s="2">
        <v>10115896.67</v>
      </c>
      <c r="AA220" s="2">
        <v>9423968.932</v>
      </c>
      <c r="AB220" s="2">
        <v>8808610.9829999898</v>
      </c>
      <c r="AC220" s="2">
        <v>8260917.7529999996</v>
      </c>
      <c r="AD220" s="2">
        <v>7771175.4469999997</v>
      </c>
      <c r="AE220" s="2">
        <v>7344140.1979999999</v>
      </c>
      <c r="AF220" s="2">
        <v>6973997.0750000002</v>
      </c>
      <c r="AG220" s="2">
        <v>6650560.3080000002</v>
      </c>
      <c r="AH220" s="2">
        <v>6366201.9280000003</v>
      </c>
      <c r="AI220" s="2">
        <v>6114239.5039999997</v>
      </c>
      <c r="AJ220" s="2">
        <v>5889441.0449999999</v>
      </c>
      <c r="AK220" s="2">
        <v>5685493.3360000001</v>
      </c>
      <c r="AL220" s="2">
        <v>5498915.6780000003</v>
      </c>
      <c r="AM220" s="2">
        <v>5327082.5630000001</v>
      </c>
      <c r="AN220" s="2">
        <v>5167587.9469999997</v>
      </c>
      <c r="AO220" s="2">
        <v>5018525.2920000004</v>
      </c>
      <c r="AP220" s="2">
        <v>4879447.7419999996</v>
      </c>
      <c r="AQ220" s="2">
        <v>4749885.2680000002</v>
      </c>
      <c r="AR220" s="2">
        <v>4627997.6320000002</v>
      </c>
      <c r="AS220" s="2">
        <v>4512978.9749999996</v>
      </c>
      <c r="AT220" s="2">
        <v>4404590.8789999997</v>
      </c>
    </row>
    <row r="221" spans="1:46" x14ac:dyDescent="0.25">
      <c r="A221" s="2" t="s">
        <v>232</v>
      </c>
      <c r="B221" s="2">
        <v>21261240</v>
      </c>
      <c r="C221" s="2">
        <v>166343719.90000001</v>
      </c>
      <c r="D221" s="2">
        <v>158095445.40000001</v>
      </c>
      <c r="E221" s="2">
        <v>145034309.59999999</v>
      </c>
      <c r="F221" s="2">
        <v>148681992</v>
      </c>
      <c r="G221" s="2">
        <v>143001740.5</v>
      </c>
      <c r="H221" s="2">
        <v>136209876.59999999</v>
      </c>
      <c r="I221" s="2">
        <v>129027627.40000001</v>
      </c>
      <c r="J221" s="2">
        <v>127976247.40000001</v>
      </c>
      <c r="K221" s="2">
        <v>129299737.90000001</v>
      </c>
      <c r="L221" s="2">
        <v>126886187.2</v>
      </c>
      <c r="M221" s="2">
        <v>127660461.2</v>
      </c>
      <c r="N221" s="2">
        <v>125096738.59999999</v>
      </c>
      <c r="O221" s="2">
        <v>117623456.3</v>
      </c>
      <c r="P221" s="2">
        <v>107682484.40000001</v>
      </c>
      <c r="Q221" s="2">
        <v>102281822.59999999</v>
      </c>
      <c r="R221" s="2">
        <v>98316212.060000002</v>
      </c>
      <c r="S221" s="2">
        <v>94927348.170000002</v>
      </c>
      <c r="T221" s="2">
        <v>92024233.099999994</v>
      </c>
      <c r="U221" s="2">
        <v>89413069.260000005</v>
      </c>
      <c r="V221" s="2">
        <v>86644877.510000005</v>
      </c>
      <c r="W221" s="2">
        <v>84034516.849999994</v>
      </c>
      <c r="X221" s="2">
        <v>81524560.599999994</v>
      </c>
      <c r="Y221" s="2">
        <v>79138956.549999997</v>
      </c>
      <c r="Z221" s="2">
        <v>77084356.920000002</v>
      </c>
      <c r="AA221" s="2">
        <v>68111455.459999904</v>
      </c>
      <c r="AB221" s="2">
        <v>59873202.609999999</v>
      </c>
      <c r="AC221" s="2">
        <v>52744864.719999999</v>
      </c>
      <c r="AD221" s="2">
        <v>46520426.439999998</v>
      </c>
      <c r="AE221" s="2">
        <v>41010616.850000001</v>
      </c>
      <c r="AF221" s="2">
        <v>36229036.600000001</v>
      </c>
      <c r="AG221" s="2">
        <v>31961051.75</v>
      </c>
      <c r="AH221" s="2">
        <v>28114816.690000001</v>
      </c>
      <c r="AI221" s="2">
        <v>24640757.010000002</v>
      </c>
      <c r="AJ221" s="2">
        <v>21511335.989999998</v>
      </c>
      <c r="AK221" s="2">
        <v>18704889.640000001</v>
      </c>
      <c r="AL221" s="2">
        <v>16201331.720000001</v>
      </c>
      <c r="AM221" s="2">
        <v>13981509.25</v>
      </c>
      <c r="AN221" s="2">
        <v>12024973.68</v>
      </c>
      <c r="AO221" s="2">
        <v>10310238.369999999</v>
      </c>
      <c r="AP221" s="2">
        <v>8811316.5580000002</v>
      </c>
      <c r="AQ221" s="2">
        <v>7512712.4819999998</v>
      </c>
      <c r="AR221" s="2">
        <v>6389692.9330000002</v>
      </c>
      <c r="AS221" s="2">
        <v>5419391.9970000004</v>
      </c>
      <c r="AT221" s="2">
        <v>4580235.6310000001</v>
      </c>
    </row>
    <row r="222" spans="1:46" x14ac:dyDescent="0.25">
      <c r="A222" s="2" t="s">
        <v>233</v>
      </c>
      <c r="B222" s="2">
        <v>8977501</v>
      </c>
      <c r="C222" s="2">
        <v>52615252.630000003</v>
      </c>
      <c r="D222" s="2">
        <v>51551484.25</v>
      </c>
      <c r="E222" s="2">
        <v>48620226.759999998</v>
      </c>
      <c r="F222" s="2">
        <v>49985144.560000002</v>
      </c>
      <c r="G222" s="2">
        <v>50896942.520000003</v>
      </c>
      <c r="H222" s="2">
        <v>49231103.289999999</v>
      </c>
      <c r="I222" s="2">
        <v>48209752.380000003</v>
      </c>
      <c r="J222" s="2">
        <v>48526359.109999999</v>
      </c>
      <c r="K222" s="2">
        <v>49876430.289999999</v>
      </c>
      <c r="L222" s="2">
        <v>49956900.450000003</v>
      </c>
      <c r="M222" s="2">
        <v>50798135.240000002</v>
      </c>
      <c r="N222" s="2">
        <v>50510054.32</v>
      </c>
      <c r="O222" s="2">
        <v>50408199.909999996</v>
      </c>
      <c r="P222" s="2">
        <v>49850659.780000001</v>
      </c>
      <c r="Q222" s="2">
        <v>49210185.5</v>
      </c>
      <c r="R222" s="2">
        <v>48487143.25</v>
      </c>
      <c r="S222" s="2">
        <v>47578869.539999999</v>
      </c>
      <c r="T222" s="2">
        <v>46654537.020000003</v>
      </c>
      <c r="U222" s="2">
        <v>45779953.369999997</v>
      </c>
      <c r="V222" s="2">
        <v>44313382.619999997</v>
      </c>
      <c r="W222" s="2">
        <v>42603446.450000003</v>
      </c>
      <c r="X222" s="2">
        <v>40666965.859999999</v>
      </c>
      <c r="Y222" s="2">
        <v>38639192.719999999</v>
      </c>
      <c r="Z222" s="2">
        <v>36848969.130000003</v>
      </c>
      <c r="AA222" s="2">
        <v>33503051.800000001</v>
      </c>
      <c r="AB222" s="2">
        <v>30134464.289999999</v>
      </c>
      <c r="AC222" s="2">
        <v>26750424.190000001</v>
      </c>
      <c r="AD222" s="2">
        <v>23474301.960000001</v>
      </c>
      <c r="AE222" s="2">
        <v>20403354.940000001</v>
      </c>
      <c r="AF222" s="2">
        <v>17579038.710000001</v>
      </c>
      <c r="AG222" s="2">
        <v>15036460.050000001</v>
      </c>
      <c r="AH222" s="2">
        <v>12782964.51</v>
      </c>
      <c r="AI222" s="2">
        <v>10807454.9</v>
      </c>
      <c r="AJ222" s="2">
        <v>9091367.0590000004</v>
      </c>
      <c r="AK222" s="2">
        <v>7614259.4280000003</v>
      </c>
      <c r="AL222" s="2">
        <v>6347580.3320000004</v>
      </c>
      <c r="AM222" s="2">
        <v>5267571.4730000002</v>
      </c>
      <c r="AN222" s="2">
        <v>4352093.358</v>
      </c>
      <c r="AO222" s="2">
        <v>3580629.62</v>
      </c>
      <c r="AP222" s="2">
        <v>2936858.9339999999</v>
      </c>
      <c r="AQ222" s="2">
        <v>2401185.2960000001</v>
      </c>
      <c r="AR222" s="2">
        <v>1956473.844</v>
      </c>
      <c r="AS222" s="2">
        <v>1588674.014</v>
      </c>
      <c r="AT222" s="2">
        <v>1285686.8030000001</v>
      </c>
    </row>
    <row r="223" spans="1:46" x14ac:dyDescent="0.25">
      <c r="A223" s="2" t="s">
        <v>234</v>
      </c>
      <c r="B223" s="2">
        <v>211921414.30000001</v>
      </c>
      <c r="C223" s="2">
        <v>417960212.60000002</v>
      </c>
      <c r="D223" s="2">
        <v>398746388.80000001</v>
      </c>
      <c r="E223" s="2">
        <v>376766828.60000002</v>
      </c>
      <c r="F223" s="2">
        <v>377762612.69999999</v>
      </c>
      <c r="G223" s="2">
        <v>367376024.30000001</v>
      </c>
      <c r="H223" s="2">
        <v>351944751</v>
      </c>
      <c r="I223" s="2">
        <v>339918266.19999999</v>
      </c>
      <c r="J223" s="2">
        <v>335610730.39999998</v>
      </c>
      <c r="K223" s="2">
        <v>335279332.69999999</v>
      </c>
      <c r="L223" s="2">
        <v>327973932.39999998</v>
      </c>
      <c r="M223" s="2">
        <v>325358781.10000002</v>
      </c>
      <c r="N223" s="2">
        <v>318859091.5</v>
      </c>
      <c r="O223" s="2">
        <v>306357477</v>
      </c>
      <c r="P223" s="2">
        <v>290113642.80000001</v>
      </c>
      <c r="Q223" s="2">
        <v>277047659.39999998</v>
      </c>
      <c r="R223" s="2">
        <v>265957960.5</v>
      </c>
      <c r="S223" s="2">
        <v>255506173</v>
      </c>
      <c r="T223" s="2">
        <v>245959857.40000001</v>
      </c>
      <c r="U223" s="2">
        <v>237043517.19999999</v>
      </c>
      <c r="V223" s="2">
        <v>234647170.40000001</v>
      </c>
      <c r="W223" s="2">
        <v>226606368.59999999</v>
      </c>
      <c r="X223" s="2">
        <v>218462864.40000001</v>
      </c>
      <c r="Y223" s="2">
        <v>210354058</v>
      </c>
      <c r="Z223" s="2">
        <v>199255666.90000001</v>
      </c>
      <c r="AA223" s="2">
        <v>179367798.59999999</v>
      </c>
      <c r="AB223" s="2">
        <v>160484282.5</v>
      </c>
      <c r="AC223" s="2">
        <v>143112616.59999999</v>
      </c>
      <c r="AD223" s="2">
        <v>127177048.8</v>
      </c>
      <c r="AE223" s="2">
        <v>112597116.3</v>
      </c>
      <c r="AF223" s="2">
        <v>99432715.359999999</v>
      </c>
      <c r="AG223" s="2">
        <v>87497583.510000005</v>
      </c>
      <c r="AH223" s="2">
        <v>76701103.569999903</v>
      </c>
      <c r="AI223" s="2">
        <v>66975953.609999999</v>
      </c>
      <c r="AJ223" s="2">
        <v>58271701.990000002</v>
      </c>
      <c r="AK223" s="2">
        <v>50535357.880000003</v>
      </c>
      <c r="AL223" s="2">
        <v>43696286.869999997</v>
      </c>
      <c r="AM223" s="2">
        <v>37694981.990000002</v>
      </c>
      <c r="AN223" s="2">
        <v>32466996.879999999</v>
      </c>
      <c r="AO223" s="2">
        <v>27944692.52</v>
      </c>
      <c r="AP223" s="2">
        <v>24058562.149999999</v>
      </c>
      <c r="AQ223" s="2">
        <v>20743578.960000001</v>
      </c>
      <c r="AR223" s="2">
        <v>17926428.690000001</v>
      </c>
      <c r="AS223" s="2">
        <v>15540524.470000001</v>
      </c>
      <c r="AT223" s="2">
        <v>13524483.82</v>
      </c>
    </row>
    <row r="224" spans="1:46" x14ac:dyDescent="0.25">
      <c r="A224" s="2" t="s">
        <v>235</v>
      </c>
      <c r="B224" s="2">
        <v>21962220</v>
      </c>
      <c r="C224" s="2">
        <v>42608349.609999999</v>
      </c>
      <c r="D224" s="2">
        <v>38436358.200000003</v>
      </c>
      <c r="E224" s="2">
        <v>33301058.699999999</v>
      </c>
      <c r="F224" s="2">
        <v>33205935.25</v>
      </c>
      <c r="G224" s="2">
        <v>32291144.920000002</v>
      </c>
      <c r="H224" s="2">
        <v>30538416.559999999</v>
      </c>
      <c r="I224" s="2">
        <v>30375057.899999999</v>
      </c>
      <c r="J224" s="2">
        <v>29981645.16</v>
      </c>
      <c r="K224" s="2">
        <v>29252817.140000001</v>
      </c>
      <c r="L224" s="2">
        <v>26563526.420000002</v>
      </c>
      <c r="M224" s="2">
        <v>24783814.84</v>
      </c>
      <c r="N224" s="2">
        <v>23143317.300000001</v>
      </c>
      <c r="O224" s="2">
        <v>20672772.309999999</v>
      </c>
      <c r="P224" s="2">
        <v>18446053.530000001</v>
      </c>
      <c r="Q224" s="2">
        <v>16156721.390000001</v>
      </c>
      <c r="R224" s="2">
        <v>14527944.52</v>
      </c>
      <c r="S224" s="2">
        <v>13371456.619999999</v>
      </c>
      <c r="T224" s="2">
        <v>12508550.59</v>
      </c>
      <c r="U224" s="2">
        <v>11854584.26</v>
      </c>
      <c r="V224" s="2">
        <v>11490613.34</v>
      </c>
      <c r="W224" s="2">
        <v>11199462.1</v>
      </c>
      <c r="X224" s="2">
        <v>10910429.699999999</v>
      </c>
      <c r="Y224" s="2">
        <v>10632130.51</v>
      </c>
      <c r="Z224" s="2">
        <v>10452650.289999999</v>
      </c>
      <c r="AA224" s="2">
        <v>9740815.0730000008</v>
      </c>
      <c r="AB224" s="2">
        <v>9107183.9810000006</v>
      </c>
      <c r="AC224" s="2">
        <v>8543073.3279999997</v>
      </c>
      <c r="AD224" s="2">
        <v>8038723.0470000003</v>
      </c>
      <c r="AE224" s="2">
        <v>7598753.2060000002</v>
      </c>
      <c r="AF224" s="2">
        <v>7217174.8439999996</v>
      </c>
      <c r="AG224" s="2">
        <v>6883628.6619999995</v>
      </c>
      <c r="AH224" s="2">
        <v>6590329.977</v>
      </c>
      <c r="AI224" s="2">
        <v>6330457.7209999999</v>
      </c>
      <c r="AJ224" s="2">
        <v>6098658.0269999998</v>
      </c>
      <c r="AK224" s="2">
        <v>5888817.7920000004</v>
      </c>
      <c r="AL224" s="2">
        <v>5696990.25</v>
      </c>
      <c r="AM224" s="2">
        <v>5520470.682</v>
      </c>
      <c r="AN224" s="2">
        <v>5356775.8289999999</v>
      </c>
      <c r="AO224" s="2">
        <v>5203929.426</v>
      </c>
      <c r="AP224" s="2">
        <v>5061424.7929999996</v>
      </c>
      <c r="AQ224" s="2">
        <v>4928621.1780000003</v>
      </c>
      <c r="AR224" s="2">
        <v>4803645.1380000003</v>
      </c>
      <c r="AS224" s="2">
        <v>4685670.0820000004</v>
      </c>
      <c r="AT224" s="2">
        <v>4574440.9189999998</v>
      </c>
    </row>
    <row r="225" spans="1:46" x14ac:dyDescent="0.25">
      <c r="A225" s="2" t="s">
        <v>236</v>
      </c>
      <c r="B225" s="2">
        <v>141814670.19999999</v>
      </c>
      <c r="C225" s="2">
        <v>284541838.10000002</v>
      </c>
      <c r="D225" s="2">
        <v>272364447</v>
      </c>
      <c r="E225" s="2">
        <v>259307086.69999999</v>
      </c>
      <c r="F225" s="2">
        <v>259547839.30000001</v>
      </c>
      <c r="G225" s="2">
        <v>250465982.19999999</v>
      </c>
      <c r="H225" s="2">
        <v>240269087</v>
      </c>
      <c r="I225" s="2">
        <v>230576722</v>
      </c>
      <c r="J225" s="2">
        <v>227223165.80000001</v>
      </c>
      <c r="K225" s="2">
        <v>226811151</v>
      </c>
      <c r="L225" s="2">
        <v>222452221.69999999</v>
      </c>
      <c r="M225" s="2">
        <v>221570389</v>
      </c>
      <c r="N225" s="2">
        <v>219351563.19999999</v>
      </c>
      <c r="O225" s="2">
        <v>208664183.19999999</v>
      </c>
      <c r="P225" s="2">
        <v>194904977.09999999</v>
      </c>
      <c r="Q225" s="2">
        <v>185684657.90000001</v>
      </c>
      <c r="R225" s="2">
        <v>178140111.59999999</v>
      </c>
      <c r="S225" s="2">
        <v>171332517.5</v>
      </c>
      <c r="T225" s="2">
        <v>165195524</v>
      </c>
      <c r="U225" s="2">
        <v>159450660.09999999</v>
      </c>
      <c r="V225" s="2">
        <v>155539193.19999999</v>
      </c>
      <c r="W225" s="2">
        <v>149174867.90000001</v>
      </c>
      <c r="X225" s="2">
        <v>143211125.30000001</v>
      </c>
      <c r="Y225" s="2">
        <v>137552252.19999999</v>
      </c>
      <c r="Z225" s="2">
        <v>133614718.8</v>
      </c>
      <c r="AA225" s="2">
        <v>119422059.2</v>
      </c>
      <c r="AB225" s="2">
        <v>106291714</v>
      </c>
      <c r="AC225" s="2">
        <v>94536603.010000005</v>
      </c>
      <c r="AD225" s="2">
        <v>83939726.379999995</v>
      </c>
      <c r="AE225" s="2">
        <v>74310971</v>
      </c>
      <c r="AF225" s="2">
        <v>65667069.079999998</v>
      </c>
      <c r="AG225" s="2">
        <v>57797576.93</v>
      </c>
      <c r="AH225" s="2">
        <v>50616258.259999998</v>
      </c>
      <c r="AI225" s="2">
        <v>44078933.93</v>
      </c>
      <c r="AJ225" s="2">
        <v>38165363.340000004</v>
      </c>
      <c r="AK225" s="2">
        <v>32849948.52</v>
      </c>
      <c r="AL225" s="2">
        <v>28112212.510000002</v>
      </c>
      <c r="AM225" s="2">
        <v>23926064.859999999</v>
      </c>
      <c r="AN225" s="2">
        <v>20259070.43</v>
      </c>
      <c r="AO225" s="2">
        <v>17073681.530000001</v>
      </c>
      <c r="AP225" s="2">
        <v>14324771.67</v>
      </c>
      <c r="AQ225" s="2">
        <v>11975919.689999999</v>
      </c>
      <c r="AR225" s="2">
        <v>9979391.8220000006</v>
      </c>
      <c r="AS225" s="2">
        <v>8289626.0369999995</v>
      </c>
      <c r="AT225" s="2">
        <v>6863276.0089999996</v>
      </c>
    </row>
    <row r="226" spans="1:46" x14ac:dyDescent="0.25">
      <c r="A226" s="2" t="s">
        <v>237</v>
      </c>
      <c r="B226" s="2">
        <v>48144524.149999999</v>
      </c>
      <c r="C226" s="2">
        <v>90810024.920000002</v>
      </c>
      <c r="D226" s="2">
        <v>87945583.549999997</v>
      </c>
      <c r="E226" s="2">
        <v>84158683.180000007</v>
      </c>
      <c r="F226" s="2">
        <v>85008838.099999994</v>
      </c>
      <c r="G226" s="2">
        <v>84618897.170000002</v>
      </c>
      <c r="H226" s="2">
        <v>81137247.409999996</v>
      </c>
      <c r="I226" s="2">
        <v>78966486.260000005</v>
      </c>
      <c r="J226" s="2">
        <v>78405919.489999995</v>
      </c>
      <c r="K226" s="2">
        <v>79215364.519999996</v>
      </c>
      <c r="L226" s="2">
        <v>78958184.290000007</v>
      </c>
      <c r="M226" s="2">
        <v>79004577.230000004</v>
      </c>
      <c r="N226" s="2">
        <v>76364211</v>
      </c>
      <c r="O226" s="2">
        <v>77020521.439999998</v>
      </c>
      <c r="P226" s="2">
        <v>76762612.120000005</v>
      </c>
      <c r="Q226" s="2">
        <v>75206280.049999997</v>
      </c>
      <c r="R226" s="2">
        <v>73289904.409999996</v>
      </c>
      <c r="S226" s="2">
        <v>70802198.849999994</v>
      </c>
      <c r="T226" s="2">
        <v>68255782.849999994</v>
      </c>
      <c r="U226" s="2">
        <v>65738272.810000002</v>
      </c>
      <c r="V226" s="2">
        <v>67617363.900000006</v>
      </c>
      <c r="W226" s="2">
        <v>66232038.579999998</v>
      </c>
      <c r="X226" s="2">
        <v>64341309.32</v>
      </c>
      <c r="Y226" s="2">
        <v>62169675.229999997</v>
      </c>
      <c r="Z226" s="2">
        <v>55188297.770000003</v>
      </c>
      <c r="AA226" s="2">
        <v>50204924.32</v>
      </c>
      <c r="AB226" s="2">
        <v>45085384.490000002</v>
      </c>
      <c r="AC226" s="2">
        <v>40032940.219999999</v>
      </c>
      <c r="AD226" s="2">
        <v>35198599.329999998</v>
      </c>
      <c r="AE226" s="2">
        <v>30687392.07</v>
      </c>
      <c r="AF226" s="2">
        <v>26548471.440000001</v>
      </c>
      <c r="AG226" s="2">
        <v>22816377.920000002</v>
      </c>
      <c r="AH226" s="2">
        <v>19494515.329999998</v>
      </c>
      <c r="AI226" s="2">
        <v>16566561.960000001</v>
      </c>
      <c r="AJ226" s="2">
        <v>14007680.619999999</v>
      </c>
      <c r="AK226" s="2">
        <v>11796591.57</v>
      </c>
      <c r="AL226" s="2">
        <v>9887084.1099999994</v>
      </c>
      <c r="AM226" s="2">
        <v>8248446.4500000002</v>
      </c>
      <c r="AN226" s="2">
        <v>6851150.6210000003</v>
      </c>
      <c r="AO226" s="2">
        <v>5667081.5630000001</v>
      </c>
      <c r="AP226" s="2">
        <v>4672365.6840000004</v>
      </c>
      <c r="AQ226" s="2">
        <v>3839038.091</v>
      </c>
      <c r="AR226" s="2">
        <v>3143391.73</v>
      </c>
      <c r="AS226" s="2">
        <v>2565228.3470000001</v>
      </c>
      <c r="AT226" s="2">
        <v>2086766.889</v>
      </c>
    </row>
    <row r="227" spans="1:46" x14ac:dyDescent="0.25">
      <c r="A227" s="2" t="s">
        <v>204</v>
      </c>
      <c r="B227" s="2">
        <v>239116483.69999999</v>
      </c>
      <c r="C227" s="2">
        <v>445488842.5</v>
      </c>
      <c r="D227" s="2">
        <v>425171315.5</v>
      </c>
      <c r="E227" s="2">
        <v>400690077.5</v>
      </c>
      <c r="F227" s="2">
        <v>402319153.60000002</v>
      </c>
      <c r="G227" s="2">
        <v>392388818.19999999</v>
      </c>
      <c r="H227" s="2">
        <v>376229823.30000001</v>
      </c>
      <c r="I227" s="2">
        <v>364003368.39999998</v>
      </c>
      <c r="J227" s="2">
        <v>359894078.19999999</v>
      </c>
      <c r="K227" s="2">
        <v>359903344.60000002</v>
      </c>
      <c r="L227" s="2">
        <v>351689567</v>
      </c>
      <c r="M227" s="2">
        <v>349399297.5</v>
      </c>
      <c r="N227" s="2">
        <v>343103573.19999999</v>
      </c>
      <c r="O227" s="2">
        <v>330661359.39999998</v>
      </c>
      <c r="P227" s="2">
        <v>314410147.80000001</v>
      </c>
      <c r="Q227" s="2">
        <v>301432226.10000002</v>
      </c>
      <c r="R227" s="2">
        <v>290437399.89999998</v>
      </c>
      <c r="S227" s="2">
        <v>280080402.60000002</v>
      </c>
      <c r="T227" s="2">
        <v>270627783.5</v>
      </c>
      <c r="U227" s="2">
        <v>261801981.90000001</v>
      </c>
      <c r="V227" s="2">
        <v>259416445.5</v>
      </c>
      <c r="W227" s="2">
        <v>251448039</v>
      </c>
      <c r="X227" s="2">
        <v>243360863.69999999</v>
      </c>
      <c r="Y227" s="2">
        <v>235307525.90000001</v>
      </c>
      <c r="Z227" s="2">
        <v>224333745.5</v>
      </c>
      <c r="AA227" s="2">
        <v>204195390.90000001</v>
      </c>
      <c r="AB227" s="2">
        <v>185021293.59999999</v>
      </c>
      <c r="AC227" s="2">
        <v>167346666.30000001</v>
      </c>
      <c r="AD227" s="2">
        <v>151120531.09999999</v>
      </c>
      <c r="AE227" s="2">
        <v>136282405.09999999</v>
      </c>
      <c r="AF227" s="2">
        <v>122918686.09999999</v>
      </c>
      <c r="AG227" s="2">
        <v>110827535.3</v>
      </c>
      <c r="AH227" s="2">
        <v>99917331.510000005</v>
      </c>
      <c r="AI227" s="2">
        <v>90118809.840000004</v>
      </c>
      <c r="AJ227" s="2">
        <v>81380550.189999998</v>
      </c>
      <c r="AK227" s="2">
        <v>73649648.329999998</v>
      </c>
      <c r="AL227" s="2">
        <v>66843543.880000003</v>
      </c>
      <c r="AM227" s="2">
        <v>60902856.719999999</v>
      </c>
      <c r="AN227" s="2">
        <v>55762311.170000002</v>
      </c>
      <c r="AO227" s="2">
        <v>51353487.380000003</v>
      </c>
      <c r="AP227" s="2">
        <v>47609657.520000003</v>
      </c>
      <c r="AQ227" s="2">
        <v>44473351.329999998</v>
      </c>
      <c r="AR227" s="2">
        <v>41864708.689999998</v>
      </c>
      <c r="AS227" s="2">
        <v>39713957.469999999</v>
      </c>
      <c r="AT227" s="2">
        <v>37957532.25</v>
      </c>
    </row>
    <row r="228" spans="1:46" customFormat="1" x14ac:dyDescent="0.25">
      <c r="A228" t="s">
        <v>298</v>
      </c>
      <c r="B228">
        <v>268.04095510000002</v>
      </c>
      <c r="C228">
        <v>272.27207270000002</v>
      </c>
      <c r="D228">
        <v>270.08878529999998</v>
      </c>
      <c r="E228">
        <v>256.36820729999999</v>
      </c>
      <c r="F228">
        <v>262.7043769</v>
      </c>
      <c r="G228">
        <v>263.96750379999997</v>
      </c>
      <c r="H228">
        <v>259.86610580000001</v>
      </c>
      <c r="I228">
        <v>255.3312506</v>
      </c>
      <c r="J228">
        <v>254.37238479999999</v>
      </c>
      <c r="K228">
        <v>254.1629543</v>
      </c>
      <c r="L228">
        <v>251.0021404</v>
      </c>
      <c r="M228">
        <v>251.51786279999999</v>
      </c>
      <c r="N228">
        <v>250.27846489999999</v>
      </c>
      <c r="O228">
        <v>247.28919400000001</v>
      </c>
      <c r="P228">
        <v>244.15657189999999</v>
      </c>
      <c r="Q228">
        <v>240.7803189</v>
      </c>
      <c r="R228">
        <v>238.1077095</v>
      </c>
      <c r="S228">
        <v>235.76280080000001</v>
      </c>
      <c r="T228">
        <v>233.56675920000001</v>
      </c>
      <c r="U228">
        <v>231.48413640000001</v>
      </c>
      <c r="V228">
        <v>223.14539679999999</v>
      </c>
      <c r="W228">
        <v>217.8847279</v>
      </c>
      <c r="X228">
        <v>212.340419</v>
      </c>
      <c r="Y228">
        <v>206.6728263</v>
      </c>
      <c r="Z228">
        <v>203.2840807</v>
      </c>
      <c r="AA228">
        <v>197.42399639999999</v>
      </c>
      <c r="AB228">
        <v>191.88767240000001</v>
      </c>
      <c r="AC228">
        <v>185.86756690000001</v>
      </c>
      <c r="AD228">
        <v>179.52131940000001</v>
      </c>
      <c r="AE228">
        <v>173.09782369999999</v>
      </c>
      <c r="AF228">
        <v>166.7105981</v>
      </c>
      <c r="AG228">
        <v>160.50363229999999</v>
      </c>
      <c r="AH228">
        <v>154.5857105</v>
      </c>
      <c r="AI228">
        <v>149.0089011</v>
      </c>
      <c r="AJ228">
        <v>143.8070151</v>
      </c>
      <c r="AK228">
        <v>138.89866549999999</v>
      </c>
      <c r="AL228">
        <v>134.30700189999999</v>
      </c>
      <c r="AM228">
        <v>130.0436028</v>
      </c>
      <c r="AN228">
        <v>126.10912829999999</v>
      </c>
      <c r="AO228">
        <v>122.50091430000001</v>
      </c>
      <c r="AP228">
        <v>119.2958916</v>
      </c>
      <c r="AQ228">
        <v>116.45075749999999</v>
      </c>
      <c r="AR228">
        <v>113.9197092</v>
      </c>
      <c r="AS228">
        <v>111.6889773</v>
      </c>
      <c r="AT228">
        <v>109.75760510000001</v>
      </c>
    </row>
    <row r="229" spans="1:46" customFormat="1" x14ac:dyDescent="0.25">
      <c r="A229" t="s">
        <v>299</v>
      </c>
      <c r="B229">
        <v>5.7508898210000003</v>
      </c>
      <c r="C229">
        <v>5.7708331470000003</v>
      </c>
      <c r="D229">
        <v>4.9754345259999999</v>
      </c>
      <c r="E229">
        <v>4.2231582520000002</v>
      </c>
      <c r="F229">
        <v>4.4369433039999997</v>
      </c>
      <c r="G229">
        <v>4.3763549089999998</v>
      </c>
      <c r="H229">
        <v>4.1548704389999997</v>
      </c>
      <c r="I229">
        <v>4.3794224499999999</v>
      </c>
      <c r="J229">
        <v>4.5299753919999999</v>
      </c>
      <c r="K229">
        <v>4.6070296730000004</v>
      </c>
      <c r="L229">
        <v>4.1781280949999999</v>
      </c>
      <c r="M229">
        <v>3.9445548619999999</v>
      </c>
      <c r="N229">
        <v>3.7385843689999998</v>
      </c>
      <c r="O229">
        <v>3.3380949009999998</v>
      </c>
      <c r="P229">
        <v>2.9710424390000001</v>
      </c>
      <c r="Q229">
        <v>2.8222332130000001</v>
      </c>
      <c r="R229">
        <v>2.7503292739999998</v>
      </c>
      <c r="S229">
        <v>2.7070345320000002</v>
      </c>
      <c r="T229">
        <v>2.6717373759999998</v>
      </c>
      <c r="U229">
        <v>2.640211818</v>
      </c>
      <c r="V229">
        <v>2.5769939279999998</v>
      </c>
      <c r="W229">
        <v>2.5072791379999999</v>
      </c>
      <c r="X229">
        <v>2.4364403010000002</v>
      </c>
      <c r="Y229">
        <v>2.3691265850000001</v>
      </c>
      <c r="Z229">
        <v>2.3108829690000001</v>
      </c>
      <c r="AA229">
        <v>2.1179619220000001</v>
      </c>
      <c r="AB229">
        <v>1.9465828270000001</v>
      </c>
      <c r="AC229">
        <v>1.7957878920000001</v>
      </c>
      <c r="AD229">
        <v>1.6629419839999999</v>
      </c>
      <c r="AE229">
        <v>1.548630822</v>
      </c>
      <c r="AF229">
        <v>1.451118109</v>
      </c>
      <c r="AG229">
        <v>1.3674318729999999</v>
      </c>
      <c r="AH229">
        <v>1.2952798109999999</v>
      </c>
      <c r="AI229">
        <v>1.232722487</v>
      </c>
      <c r="AJ229">
        <v>1.178234837</v>
      </c>
      <c r="AK229">
        <v>1.1305852890000001</v>
      </c>
      <c r="AL229">
        <v>1.0885013889999999</v>
      </c>
      <c r="AM229">
        <v>1.0511214929999999</v>
      </c>
      <c r="AN229">
        <v>1.017684043</v>
      </c>
      <c r="AO229">
        <v>0.98757255190000004</v>
      </c>
      <c r="AP229">
        <v>0.96035649329999995</v>
      </c>
      <c r="AQ229">
        <v>0.935806955</v>
      </c>
      <c r="AR229">
        <v>0.91344558490000005</v>
      </c>
      <c r="AS229">
        <v>0.89298041630000002</v>
      </c>
      <c r="AT229">
        <v>0.87421071630000002</v>
      </c>
    </row>
    <row r="230" spans="1:46" customFormat="1" x14ac:dyDescent="0.25">
      <c r="A230" t="s">
        <v>300</v>
      </c>
      <c r="B230">
        <v>5.7508898210000003</v>
      </c>
      <c r="C230">
        <v>5.7708331470000003</v>
      </c>
      <c r="D230">
        <v>4.9754345259999999</v>
      </c>
      <c r="E230">
        <v>4.2231582520000002</v>
      </c>
      <c r="F230">
        <v>4.4369433039999997</v>
      </c>
      <c r="G230">
        <v>4.3763549089999998</v>
      </c>
      <c r="H230">
        <v>4.1548704389999997</v>
      </c>
      <c r="I230">
        <v>4.3794224499999999</v>
      </c>
      <c r="J230">
        <v>4.5299753919999999</v>
      </c>
      <c r="K230">
        <v>4.6070296730000004</v>
      </c>
      <c r="L230">
        <v>4.1781280949999999</v>
      </c>
      <c r="M230">
        <v>3.9445548619999999</v>
      </c>
      <c r="N230">
        <v>3.7385843689999998</v>
      </c>
      <c r="O230">
        <v>3.3380949009999998</v>
      </c>
      <c r="P230">
        <v>2.9710424390000001</v>
      </c>
      <c r="Q230">
        <v>2.8222332130000001</v>
      </c>
      <c r="R230">
        <v>2.7503292739999998</v>
      </c>
      <c r="S230">
        <v>2.7070345320000002</v>
      </c>
      <c r="T230">
        <v>2.6717373759999998</v>
      </c>
      <c r="U230">
        <v>2.640211818</v>
      </c>
      <c r="V230">
        <v>2.5769939279999998</v>
      </c>
      <c r="W230">
        <v>2.5072791379999999</v>
      </c>
      <c r="X230">
        <v>2.4364403010000002</v>
      </c>
      <c r="Y230">
        <v>2.3691265850000001</v>
      </c>
      <c r="Z230">
        <v>2.3108829690000001</v>
      </c>
      <c r="AA230">
        <v>2.1179619220000001</v>
      </c>
      <c r="AB230">
        <v>1.9465828270000001</v>
      </c>
      <c r="AC230">
        <v>1.7957878920000001</v>
      </c>
      <c r="AD230">
        <v>1.6629419839999999</v>
      </c>
      <c r="AE230">
        <v>1.548630822</v>
      </c>
      <c r="AF230">
        <v>1.451118109</v>
      </c>
      <c r="AG230">
        <v>1.3674318729999999</v>
      </c>
      <c r="AH230">
        <v>1.2952798109999999</v>
      </c>
      <c r="AI230">
        <v>1.232722487</v>
      </c>
      <c r="AJ230">
        <v>1.178234837</v>
      </c>
      <c r="AK230">
        <v>1.1305852890000001</v>
      </c>
      <c r="AL230">
        <v>1.0885013889999999</v>
      </c>
      <c r="AM230">
        <v>1.0511214929999999</v>
      </c>
      <c r="AN230">
        <v>1.017684043</v>
      </c>
      <c r="AO230">
        <v>0.98757255190000004</v>
      </c>
      <c r="AP230">
        <v>0.96035649329999995</v>
      </c>
      <c r="AQ230">
        <v>0.935806955</v>
      </c>
      <c r="AR230">
        <v>0.91344558490000005</v>
      </c>
      <c r="AS230">
        <v>0.89298041630000002</v>
      </c>
      <c r="AT230">
        <v>0.87421071630000002</v>
      </c>
    </row>
    <row r="231" spans="1:46" customFormat="1" x14ac:dyDescent="0.25">
      <c r="A231" t="s">
        <v>301</v>
      </c>
      <c r="B231">
        <v>88.711934740000004</v>
      </c>
      <c r="C231">
        <v>89.412632310000006</v>
      </c>
      <c r="D231">
        <v>85.609568409999994</v>
      </c>
      <c r="E231">
        <v>81.524443719999894</v>
      </c>
      <c r="F231">
        <v>81.735262640000002</v>
      </c>
      <c r="G231">
        <v>78.985387810000006</v>
      </c>
      <c r="H231">
        <v>75.864955749999893</v>
      </c>
      <c r="I231">
        <v>72.888607590000007</v>
      </c>
      <c r="J231">
        <v>71.957764400000002</v>
      </c>
      <c r="K231">
        <v>71.968857380000003</v>
      </c>
      <c r="L231">
        <v>70.623639359999999</v>
      </c>
      <c r="M231">
        <v>70.400710169999996</v>
      </c>
      <c r="N231">
        <v>69.708898860000005</v>
      </c>
      <c r="O231">
        <v>66.302784160000002</v>
      </c>
      <c r="P231">
        <v>61.915425820000003</v>
      </c>
      <c r="Q231">
        <v>58.965125200000003</v>
      </c>
      <c r="R231">
        <v>56.554797890000003</v>
      </c>
      <c r="S231">
        <v>54.382031980000001</v>
      </c>
      <c r="T231">
        <v>52.42615661</v>
      </c>
      <c r="U231">
        <v>50.597657730000002</v>
      </c>
      <c r="V231">
        <v>49.359657460000001</v>
      </c>
      <c r="W231">
        <v>47.346847060000002</v>
      </c>
      <c r="X231">
        <v>45.459418100000001</v>
      </c>
      <c r="Y231">
        <v>43.669569330000002</v>
      </c>
      <c r="Z231">
        <v>42.40383619</v>
      </c>
      <c r="AA231">
        <v>37.962037729999999</v>
      </c>
      <c r="AB231">
        <v>33.833885119999998</v>
      </c>
      <c r="AC231">
        <v>30.12236377</v>
      </c>
      <c r="AD231">
        <v>26.765528979999999</v>
      </c>
      <c r="AE231">
        <v>23.707977369999998</v>
      </c>
      <c r="AF231">
        <v>20.959701729999999</v>
      </c>
      <c r="AG231">
        <v>18.454945980000002</v>
      </c>
      <c r="AH231">
        <v>16.16742678</v>
      </c>
      <c r="AI231">
        <v>14.08389004</v>
      </c>
      <c r="AJ231">
        <v>12.198403860000001</v>
      </c>
      <c r="AK231">
        <v>10.50316568</v>
      </c>
      <c r="AL231">
        <v>8.9917969079999995</v>
      </c>
      <c r="AM231">
        <v>7.656072279</v>
      </c>
      <c r="AN231">
        <v>6.4857008470000004</v>
      </c>
      <c r="AO231">
        <v>5.468740886</v>
      </c>
      <c r="AP231">
        <v>4.5907968749999997</v>
      </c>
      <c r="AQ231">
        <v>3.8403264689999999</v>
      </c>
      <c r="AR231">
        <v>3.2021166669999999</v>
      </c>
      <c r="AS231">
        <v>2.6616529679999998</v>
      </c>
      <c r="AT231">
        <v>2.2051265729999998</v>
      </c>
    </row>
    <row r="232" spans="1:46" customFormat="1" x14ac:dyDescent="0.25">
      <c r="A232" t="s">
        <v>302</v>
      </c>
      <c r="B232">
        <v>0.69975178299999996</v>
      </c>
      <c r="C232">
        <v>0.86566360620000005</v>
      </c>
      <c r="D232">
        <v>1.0172966240000001</v>
      </c>
      <c r="E232">
        <v>1.1889800559999999</v>
      </c>
      <c r="F232">
        <v>1.4629980220000001</v>
      </c>
      <c r="G232">
        <v>1.750684184</v>
      </c>
      <c r="H232">
        <v>2.0803714649999998</v>
      </c>
      <c r="I232">
        <v>2.4708926529999999</v>
      </c>
      <c r="J232">
        <v>3.013435506</v>
      </c>
      <c r="K232">
        <v>3.7209147069999999</v>
      </c>
      <c r="L232">
        <v>3.8644014840000001</v>
      </c>
      <c r="M232">
        <v>4.0769588299999997</v>
      </c>
      <c r="N232">
        <v>4.27242795</v>
      </c>
      <c r="O232">
        <v>3.7015725700000002</v>
      </c>
      <c r="P232">
        <v>3.5280958949999999</v>
      </c>
      <c r="Q232">
        <v>3.495538604</v>
      </c>
      <c r="R232">
        <v>3.487912567</v>
      </c>
      <c r="S232">
        <v>3.489222947</v>
      </c>
      <c r="T232">
        <v>3.4994384589999998</v>
      </c>
      <c r="U232">
        <v>3.5136435480000001</v>
      </c>
      <c r="V232">
        <v>3.6386848839999999</v>
      </c>
      <c r="W232">
        <v>3.705171306</v>
      </c>
      <c r="X232">
        <v>3.776468946</v>
      </c>
      <c r="Y232">
        <v>3.8511077490000001</v>
      </c>
      <c r="Z232">
        <v>3.9696893559999999</v>
      </c>
      <c r="AA232">
        <v>4.263915999</v>
      </c>
      <c r="AB232">
        <v>4.5595159929999998</v>
      </c>
      <c r="AC232">
        <v>4.8703892370000004</v>
      </c>
      <c r="AD232">
        <v>5.1922811700000002</v>
      </c>
      <c r="AE232">
        <v>5.5180372039999996</v>
      </c>
      <c r="AF232">
        <v>5.8530598820000002</v>
      </c>
      <c r="AG232">
        <v>6.1832726449999997</v>
      </c>
      <c r="AH232">
        <v>6.4991157260000003</v>
      </c>
      <c r="AI232">
        <v>6.7927204559999996</v>
      </c>
      <c r="AJ232">
        <v>7.0588161940000003</v>
      </c>
      <c r="AK232">
        <v>7.2921707769999999</v>
      </c>
      <c r="AL232">
        <v>7.4901558289999999</v>
      </c>
      <c r="AM232">
        <v>7.651703586</v>
      </c>
      <c r="AN232">
        <v>7.7770837359999998</v>
      </c>
      <c r="AO232">
        <v>7.867829822</v>
      </c>
      <c r="AP232">
        <v>7.9243461420000001</v>
      </c>
      <c r="AQ232">
        <v>7.9533712489999999</v>
      </c>
      <c r="AR232">
        <v>7.9566088700000002</v>
      </c>
      <c r="AS232">
        <v>7.9350567710000002</v>
      </c>
      <c r="AT232">
        <v>7.8875092120000003</v>
      </c>
    </row>
    <row r="233" spans="1:46" customFormat="1" x14ac:dyDescent="0.25">
      <c r="A233" t="s">
        <v>303</v>
      </c>
      <c r="B233">
        <v>88.711934740000004</v>
      </c>
      <c r="C233">
        <v>89.412632310000006</v>
      </c>
      <c r="D233">
        <v>85.609568409999994</v>
      </c>
      <c r="E233">
        <v>81.524443719999894</v>
      </c>
      <c r="F233">
        <v>81.735262640000002</v>
      </c>
      <c r="G233">
        <v>78.985387810000006</v>
      </c>
      <c r="H233">
        <v>75.864955749999893</v>
      </c>
      <c r="I233">
        <v>72.888607590000007</v>
      </c>
      <c r="J233">
        <v>71.957764400000002</v>
      </c>
      <c r="K233">
        <v>71.968857380000003</v>
      </c>
      <c r="L233">
        <v>70.623639359999999</v>
      </c>
      <c r="M233">
        <v>70.400710169999996</v>
      </c>
      <c r="N233">
        <v>69.708898860000005</v>
      </c>
      <c r="O233">
        <v>66.302784160000002</v>
      </c>
      <c r="P233">
        <v>61.915425820000003</v>
      </c>
      <c r="Q233">
        <v>58.965125200000003</v>
      </c>
      <c r="R233">
        <v>56.554797890000003</v>
      </c>
      <c r="S233">
        <v>54.382031980000001</v>
      </c>
      <c r="T233">
        <v>52.42615661</v>
      </c>
      <c r="U233">
        <v>50.597657730000002</v>
      </c>
      <c r="V233">
        <v>49.359657460000001</v>
      </c>
      <c r="W233">
        <v>47.346847060000002</v>
      </c>
      <c r="X233">
        <v>45.459418100000001</v>
      </c>
      <c r="Y233">
        <v>43.669569330000002</v>
      </c>
      <c r="Z233">
        <v>42.40383619</v>
      </c>
      <c r="AA233">
        <v>37.962037729999999</v>
      </c>
      <c r="AB233">
        <v>33.833885119999998</v>
      </c>
      <c r="AC233">
        <v>30.12236377</v>
      </c>
      <c r="AD233">
        <v>26.765528979999999</v>
      </c>
      <c r="AE233">
        <v>23.707977369999998</v>
      </c>
      <c r="AF233">
        <v>20.959701729999999</v>
      </c>
      <c r="AG233">
        <v>18.454945980000002</v>
      </c>
      <c r="AH233">
        <v>16.16742678</v>
      </c>
      <c r="AI233">
        <v>14.08389004</v>
      </c>
      <c r="AJ233">
        <v>12.198403860000001</v>
      </c>
      <c r="AK233">
        <v>10.50316568</v>
      </c>
      <c r="AL233">
        <v>8.9917969079999995</v>
      </c>
      <c r="AM233">
        <v>7.656072279</v>
      </c>
      <c r="AN233">
        <v>6.4857008470000004</v>
      </c>
      <c r="AO233">
        <v>5.468740886</v>
      </c>
      <c r="AP233">
        <v>4.5907968749999997</v>
      </c>
      <c r="AQ233">
        <v>3.8403264689999999</v>
      </c>
      <c r="AR233">
        <v>3.2021166669999999</v>
      </c>
      <c r="AS233">
        <v>2.6616529679999998</v>
      </c>
      <c r="AT233">
        <v>2.2051265729999998</v>
      </c>
    </row>
    <row r="234" spans="1:46" customFormat="1" x14ac:dyDescent="0.25">
      <c r="A234" t="s">
        <v>304</v>
      </c>
      <c r="B234">
        <v>0.69975178299999996</v>
      </c>
      <c r="C234">
        <v>0.86566360620000005</v>
      </c>
      <c r="D234">
        <v>1.0172966240000001</v>
      </c>
      <c r="E234">
        <v>1.1889800559999999</v>
      </c>
      <c r="F234">
        <v>1.4629980220000001</v>
      </c>
      <c r="G234">
        <v>1.750684184</v>
      </c>
      <c r="H234">
        <v>2.0803714649999998</v>
      </c>
      <c r="I234">
        <v>2.4708926529999999</v>
      </c>
      <c r="J234">
        <v>3.013435506</v>
      </c>
      <c r="K234">
        <v>3.7209147069999999</v>
      </c>
      <c r="L234">
        <v>3.8644014840000001</v>
      </c>
      <c r="M234">
        <v>4.0769588299999997</v>
      </c>
      <c r="N234">
        <v>4.27242795</v>
      </c>
      <c r="O234">
        <v>3.7015725700000002</v>
      </c>
      <c r="P234">
        <v>3.5280958949999999</v>
      </c>
      <c r="Q234">
        <v>3.495538604</v>
      </c>
      <c r="R234">
        <v>3.487912567</v>
      </c>
      <c r="S234">
        <v>3.489222947</v>
      </c>
      <c r="T234">
        <v>3.4994384589999998</v>
      </c>
      <c r="U234">
        <v>3.5136435480000001</v>
      </c>
      <c r="V234">
        <v>3.6386848839999999</v>
      </c>
      <c r="W234">
        <v>3.705171306</v>
      </c>
      <c r="X234">
        <v>3.776468946</v>
      </c>
      <c r="Y234">
        <v>3.8511077490000001</v>
      </c>
      <c r="Z234">
        <v>3.9696893559999999</v>
      </c>
      <c r="AA234">
        <v>4.263915999</v>
      </c>
      <c r="AB234">
        <v>4.5595159929999998</v>
      </c>
      <c r="AC234">
        <v>4.8703892370000004</v>
      </c>
      <c r="AD234">
        <v>5.1922811700000002</v>
      </c>
      <c r="AE234">
        <v>5.5180372039999996</v>
      </c>
      <c r="AF234">
        <v>5.8530598820000002</v>
      </c>
      <c r="AG234">
        <v>6.1832726449999997</v>
      </c>
      <c r="AH234">
        <v>6.4991157260000003</v>
      </c>
      <c r="AI234">
        <v>6.7927204559999996</v>
      </c>
      <c r="AJ234">
        <v>7.0588161940000003</v>
      </c>
      <c r="AK234">
        <v>7.2921707769999999</v>
      </c>
      <c r="AL234">
        <v>7.4901558289999999</v>
      </c>
      <c r="AM234">
        <v>7.651703586</v>
      </c>
      <c r="AN234">
        <v>7.7770837359999998</v>
      </c>
      <c r="AO234">
        <v>7.867829822</v>
      </c>
      <c r="AP234">
        <v>7.9243461420000001</v>
      </c>
      <c r="AQ234">
        <v>7.9533712489999999</v>
      </c>
      <c r="AR234">
        <v>7.9566088700000002</v>
      </c>
      <c r="AS234">
        <v>7.9350567710000002</v>
      </c>
      <c r="AT234">
        <v>7.8875092120000003</v>
      </c>
    </row>
    <row r="235" spans="1:46" customFormat="1" x14ac:dyDescent="0.25">
      <c r="A235" t="s">
        <v>305</v>
      </c>
      <c r="B235">
        <v>117.9199292</v>
      </c>
      <c r="C235">
        <v>121.1434363</v>
      </c>
      <c r="D235">
        <v>124.3911707</v>
      </c>
      <c r="E235">
        <v>117.75582679999999</v>
      </c>
      <c r="F235">
        <v>122.29390170000001</v>
      </c>
      <c r="G235">
        <v>125.5361162</v>
      </c>
      <c r="H235">
        <v>125.65529239999999</v>
      </c>
      <c r="I235">
        <v>124.1226444</v>
      </c>
      <c r="J235">
        <v>123.08163399999999</v>
      </c>
      <c r="K235">
        <v>121.0405828</v>
      </c>
      <c r="L235">
        <v>118.8709999</v>
      </c>
      <c r="M235">
        <v>118.5945325</v>
      </c>
      <c r="N235">
        <v>118.3380666</v>
      </c>
      <c r="O235">
        <v>118.0832783</v>
      </c>
      <c r="P235">
        <v>118.0980761</v>
      </c>
      <c r="Q235">
        <v>118.0292113</v>
      </c>
      <c r="R235">
        <v>117.851764</v>
      </c>
      <c r="S235">
        <v>117.72876599999999</v>
      </c>
      <c r="T235">
        <v>117.3158335</v>
      </c>
      <c r="U235">
        <v>116.63506529999999</v>
      </c>
      <c r="V235">
        <v>107.4611754</v>
      </c>
      <c r="W235">
        <v>103.3025686</v>
      </c>
      <c r="X235">
        <v>99.015709209999997</v>
      </c>
      <c r="Y235">
        <v>94.637398340000004</v>
      </c>
      <c r="Z235">
        <v>94.388875600000006</v>
      </c>
      <c r="AA235">
        <v>92.982491499999995</v>
      </c>
      <c r="AB235">
        <v>90.976536879999998</v>
      </c>
      <c r="AC235">
        <v>88.117668600000002</v>
      </c>
      <c r="AD235">
        <v>84.586918429999997</v>
      </c>
      <c r="AE235">
        <v>80.630506650000001</v>
      </c>
      <c r="AF235">
        <v>76.350464070000001</v>
      </c>
      <c r="AG235">
        <v>71.927360210000003</v>
      </c>
      <c r="AH235">
        <v>67.484837720000002</v>
      </c>
      <c r="AI235">
        <v>63.096757580000002</v>
      </c>
      <c r="AJ235">
        <v>58.814141589999998</v>
      </c>
      <c r="AK235">
        <v>54.602795299999997</v>
      </c>
      <c r="AL235">
        <v>50.52431</v>
      </c>
      <c r="AM235">
        <v>46.609695559999999</v>
      </c>
      <c r="AN235">
        <v>42.87849284</v>
      </c>
      <c r="AO235">
        <v>39.343866650000002</v>
      </c>
      <c r="AP235">
        <v>36.04555045</v>
      </c>
      <c r="AQ235">
        <v>32.969091079999998</v>
      </c>
      <c r="AR235">
        <v>30.101317590000001</v>
      </c>
      <c r="AS235">
        <v>27.439395130000001</v>
      </c>
      <c r="AT235">
        <v>24.982876300000001</v>
      </c>
    </row>
    <row r="236" spans="1:46" customFormat="1" x14ac:dyDescent="0.25">
      <c r="A236" t="s">
        <v>306</v>
      </c>
      <c r="B236">
        <v>1.314874764</v>
      </c>
      <c r="C236">
        <v>1.223528467</v>
      </c>
      <c r="D236">
        <v>1.137957401</v>
      </c>
      <c r="E236">
        <v>0.97576773090000002</v>
      </c>
      <c r="F236">
        <v>0.91791372609999999</v>
      </c>
      <c r="G236">
        <v>0.86136014090000002</v>
      </c>
      <c r="H236">
        <v>0.78819389709999998</v>
      </c>
      <c r="I236">
        <v>0.71179746219999995</v>
      </c>
      <c r="J236">
        <v>0.64531013979999996</v>
      </c>
      <c r="K236">
        <v>0.58021975049999996</v>
      </c>
      <c r="L236">
        <v>0.52250244180000005</v>
      </c>
      <c r="M236">
        <v>0.47804194560000002</v>
      </c>
      <c r="N236">
        <v>0.43747380940000002</v>
      </c>
      <c r="O236">
        <v>0.40136160380000002</v>
      </c>
      <c r="P236">
        <v>0.36429582589999998</v>
      </c>
      <c r="Q236">
        <v>0.37043907770000001</v>
      </c>
      <c r="R236">
        <v>0.37633495140000001</v>
      </c>
      <c r="S236">
        <v>0.3824965233</v>
      </c>
      <c r="T236">
        <v>0.38779589920000002</v>
      </c>
      <c r="U236">
        <v>0.39225875300000002</v>
      </c>
      <c r="V236">
        <v>0.3722600579</v>
      </c>
      <c r="W236">
        <v>0.36859764109999998</v>
      </c>
      <c r="X236">
        <v>0.36390442369999998</v>
      </c>
      <c r="Y236">
        <v>0.35824739690000001</v>
      </c>
      <c r="Z236">
        <v>0.36802158569999999</v>
      </c>
      <c r="AA236">
        <v>0.2431055728</v>
      </c>
      <c r="AB236">
        <v>0.15950030109999999</v>
      </c>
      <c r="AC236">
        <v>0.1035930375</v>
      </c>
      <c r="AD236">
        <v>6.6681184199999896E-2</v>
      </c>
      <c r="AE236">
        <v>4.26215328E-2</v>
      </c>
      <c r="AF236">
        <v>2.7062502400000001E-2</v>
      </c>
      <c r="AG236">
        <v>1.70951921E-2</v>
      </c>
      <c r="AH236">
        <v>1.07549064E-2</v>
      </c>
      <c r="AI236">
        <v>6.7425624900000003E-3</v>
      </c>
      <c r="AJ236">
        <v>4.2141902099999996E-3</v>
      </c>
      <c r="AK236">
        <v>2.6233641399999999E-3</v>
      </c>
      <c r="AL236">
        <v>1.62761729E-3</v>
      </c>
      <c r="AM236">
        <v>1.0067768500000001E-3</v>
      </c>
      <c r="AN236">
        <v>6.2100963000000003E-4</v>
      </c>
      <c r="AO236">
        <v>3.82062601E-4</v>
      </c>
      <c r="AP236">
        <v>2.34695405E-4</v>
      </c>
      <c r="AQ236">
        <v>1.4393024899999999E-4</v>
      </c>
      <c r="AR236" s="216">
        <v>8.8108843900000001E-5</v>
      </c>
      <c r="AS236" s="216">
        <v>5.3851042500000003E-5</v>
      </c>
      <c r="AT236" s="216">
        <v>3.2873373000000002E-5</v>
      </c>
    </row>
    <row r="237" spans="1:46" customFormat="1" x14ac:dyDescent="0.25">
      <c r="A237" t="s">
        <v>307</v>
      </c>
      <c r="B237">
        <v>3.5694496180000002</v>
      </c>
      <c r="C237">
        <v>3.510151901</v>
      </c>
      <c r="D237">
        <v>3.4502315459999999</v>
      </c>
      <c r="E237">
        <v>3.1267633020000001</v>
      </c>
      <c r="F237">
        <v>3.1088024089999999</v>
      </c>
      <c r="G237">
        <v>3.083712427</v>
      </c>
      <c r="H237">
        <v>2.982803444</v>
      </c>
      <c r="I237">
        <v>2.847443481</v>
      </c>
      <c r="J237">
        <v>2.7288454049999999</v>
      </c>
      <c r="K237">
        <v>2.593697889</v>
      </c>
      <c r="L237">
        <v>2.8599309819999998</v>
      </c>
      <c r="M237">
        <v>3.20306808</v>
      </c>
      <c r="N237">
        <v>3.5874102720000001</v>
      </c>
      <c r="O237">
        <v>3.9862088249999998</v>
      </c>
      <c r="P237">
        <v>4.4437933349999996</v>
      </c>
      <c r="Q237">
        <v>4.4677159370000004</v>
      </c>
      <c r="R237">
        <v>4.4881035239999996</v>
      </c>
      <c r="S237">
        <v>4.5111373449999999</v>
      </c>
      <c r="T237">
        <v>4.5235869439999998</v>
      </c>
      <c r="U237">
        <v>4.5261057569999998</v>
      </c>
      <c r="V237">
        <v>4.2990391519999998</v>
      </c>
      <c r="W237">
        <v>4.2609064849999996</v>
      </c>
      <c r="X237">
        <v>4.2112698379999998</v>
      </c>
      <c r="Y237">
        <v>4.1508501390000001</v>
      </c>
      <c r="Z237">
        <v>4.2698022670000002</v>
      </c>
      <c r="AA237">
        <v>4.3439548930000003</v>
      </c>
      <c r="AB237">
        <v>4.3894971890000001</v>
      </c>
      <c r="AC237">
        <v>4.3909015709999997</v>
      </c>
      <c r="AD237">
        <v>4.3531469989999998</v>
      </c>
      <c r="AE237">
        <v>4.2856140119999999</v>
      </c>
      <c r="AF237">
        <v>4.1912445690000002</v>
      </c>
      <c r="AG237">
        <v>4.0780001600000002</v>
      </c>
      <c r="AH237">
        <v>3.9517118400000002</v>
      </c>
      <c r="AI237">
        <v>3.8160689109999999</v>
      </c>
      <c r="AJ237">
        <v>3.6738820630000002</v>
      </c>
      <c r="AK237">
        <v>3.5228714380000001</v>
      </c>
      <c r="AL237">
        <v>3.3668594060000001</v>
      </c>
      <c r="AM237">
        <v>3.208098863</v>
      </c>
      <c r="AN237">
        <v>3.0483308629999999</v>
      </c>
      <c r="AO237">
        <v>2.8890495180000002</v>
      </c>
      <c r="AP237">
        <v>2.7339414930000001</v>
      </c>
      <c r="AQ237">
        <v>2.5829048189999999</v>
      </c>
      <c r="AR237">
        <v>2.4358754980000001</v>
      </c>
      <c r="AS237">
        <v>2.293594079</v>
      </c>
      <c r="AT237">
        <v>2.1570549589999999</v>
      </c>
    </row>
    <row r="238" spans="1:46" customFormat="1" x14ac:dyDescent="0.25">
      <c r="A238" t="s">
        <v>308</v>
      </c>
      <c r="B238">
        <v>5.2394246329999996</v>
      </c>
      <c r="C238">
        <v>5.0275041869999999</v>
      </c>
      <c r="D238">
        <v>4.821737046</v>
      </c>
      <c r="E238">
        <v>4.2634691489999996</v>
      </c>
      <c r="F238">
        <v>4.1357825110000004</v>
      </c>
      <c r="G238">
        <v>4.0020246070000001</v>
      </c>
      <c r="H238">
        <v>3.7763062430000001</v>
      </c>
      <c r="I238">
        <v>3.5166547170000002</v>
      </c>
      <c r="J238">
        <v>3.2876148879999998</v>
      </c>
      <c r="K238">
        <v>3.0482045879999999</v>
      </c>
      <c r="L238">
        <v>3.0074323650000001</v>
      </c>
      <c r="M238">
        <v>2.990778712</v>
      </c>
      <c r="N238">
        <v>2.9551341139999998</v>
      </c>
      <c r="O238">
        <v>2.8843318060000001</v>
      </c>
      <c r="P238">
        <v>2.7914972480000002</v>
      </c>
      <c r="Q238">
        <v>2.0522563410000001</v>
      </c>
      <c r="R238">
        <v>1.507374518</v>
      </c>
      <c r="S238">
        <v>1.1076585649999999</v>
      </c>
      <c r="T238">
        <v>0.81192036180000005</v>
      </c>
      <c r="U238">
        <v>0.59376509980000003</v>
      </c>
      <c r="V238">
        <v>0.56349292080000002</v>
      </c>
      <c r="W238">
        <v>0.5579490923</v>
      </c>
      <c r="X238">
        <v>0.55084493290000003</v>
      </c>
      <c r="Y238">
        <v>0.54228184779999999</v>
      </c>
      <c r="Z238">
        <v>0.55707711270000004</v>
      </c>
      <c r="AA238">
        <v>0.58322608300000001</v>
      </c>
      <c r="AB238">
        <v>0.60646191240000002</v>
      </c>
      <c r="AC238">
        <v>0.62427018140000001</v>
      </c>
      <c r="AD238">
        <v>0.63686198709999997</v>
      </c>
      <c r="AE238">
        <v>0.64516542960000001</v>
      </c>
      <c r="AF238">
        <v>0.64924703699999997</v>
      </c>
      <c r="AG238">
        <v>0.65000396930000004</v>
      </c>
      <c r="AH238">
        <v>0.64810990469999996</v>
      </c>
      <c r="AI238">
        <v>0.64397202840000001</v>
      </c>
      <c r="AJ238">
        <v>0.63790522199999999</v>
      </c>
      <c r="AK238">
        <v>0.62936212170000005</v>
      </c>
      <c r="AL238">
        <v>0.61886271550000005</v>
      </c>
      <c r="AM238">
        <v>0.60670174349999995</v>
      </c>
      <c r="AN238">
        <v>0.59311698199999996</v>
      </c>
      <c r="AO238">
        <v>0.57833110659999998</v>
      </c>
      <c r="AP238">
        <v>0.56304954230000004</v>
      </c>
      <c r="AQ238">
        <v>0.54726049649999997</v>
      </c>
      <c r="AR238">
        <v>0.53095965990000005</v>
      </c>
      <c r="AS238">
        <v>0.51432322850000001</v>
      </c>
      <c r="AT238">
        <v>0.49760678200000003</v>
      </c>
    </row>
    <row r="239" spans="1:46" customFormat="1" x14ac:dyDescent="0.25">
      <c r="A239" t="s">
        <v>309</v>
      </c>
      <c r="B239">
        <v>0.36666188119999998</v>
      </c>
      <c r="C239">
        <v>0.44180516120000002</v>
      </c>
      <c r="D239">
        <v>0.53273762400000002</v>
      </c>
      <c r="E239">
        <v>0.59310608350000005</v>
      </c>
      <c r="F239">
        <v>0.72563632820000001</v>
      </c>
      <c r="G239">
        <v>0.8808510732</v>
      </c>
      <c r="H239">
        <v>1.0426668670000001</v>
      </c>
      <c r="I239">
        <v>1.2180298430000001</v>
      </c>
      <c r="J239">
        <v>1.428410875</v>
      </c>
      <c r="K239">
        <v>1.661324558</v>
      </c>
      <c r="L239">
        <v>1.876934549</v>
      </c>
      <c r="M239">
        <v>2.154396475</v>
      </c>
      <c r="N239">
        <v>2.4734919199999998</v>
      </c>
      <c r="O239">
        <v>2.9639016969999998</v>
      </c>
      <c r="P239">
        <v>3.4159966910000001</v>
      </c>
      <c r="Q239">
        <v>3.8870472930000002</v>
      </c>
      <c r="R239">
        <v>4.4189436459999998</v>
      </c>
      <c r="S239">
        <v>5.0258946230000001</v>
      </c>
      <c r="T239">
        <v>5.7020652380000003</v>
      </c>
      <c r="U239">
        <v>6.4542503470000003</v>
      </c>
      <c r="V239">
        <v>6.5994064730000002</v>
      </c>
      <c r="W239">
        <v>7.0404008390000001</v>
      </c>
      <c r="X239">
        <v>7.4889286630000003</v>
      </c>
      <c r="Y239">
        <v>7.9433566009999996</v>
      </c>
      <c r="Z239">
        <v>8.7919276449999995</v>
      </c>
      <c r="AA239">
        <v>9.6218537269999995</v>
      </c>
      <c r="AB239">
        <v>10.46053845</v>
      </c>
      <c r="AC239">
        <v>11.25979592</v>
      </c>
      <c r="AD239">
        <v>12.014135789999999</v>
      </c>
      <c r="AE239">
        <v>12.731884020000001</v>
      </c>
      <c r="AF239">
        <v>13.405850190000001</v>
      </c>
      <c r="AG239">
        <v>14.04607672</v>
      </c>
      <c r="AH239">
        <v>14.66012529</v>
      </c>
      <c r="AI239">
        <v>15.2512338</v>
      </c>
      <c r="AJ239">
        <v>15.8214299</v>
      </c>
      <c r="AK239">
        <v>16.351146140000001</v>
      </c>
      <c r="AL239">
        <v>16.84652118</v>
      </c>
      <c r="AM239">
        <v>17.309068929999999</v>
      </c>
      <c r="AN239">
        <v>17.73942894</v>
      </c>
      <c r="AO239">
        <v>18.138401099999999</v>
      </c>
      <c r="AP239">
        <v>18.523317200000001</v>
      </c>
      <c r="AQ239">
        <v>18.890642440000001</v>
      </c>
      <c r="AR239">
        <v>19.236661130000002</v>
      </c>
      <c r="AS239">
        <v>19.564072589999999</v>
      </c>
      <c r="AT239">
        <v>19.87962529</v>
      </c>
    </row>
    <row r="240" spans="1:46" customFormat="1" x14ac:dyDescent="0.25">
      <c r="A240" t="s">
        <v>310</v>
      </c>
      <c r="B240">
        <v>8.2498923299999999E-2</v>
      </c>
      <c r="C240">
        <v>0.10443157560000001</v>
      </c>
      <c r="D240">
        <v>0.13229180509999999</v>
      </c>
      <c r="E240">
        <v>0.15472855830000001</v>
      </c>
      <c r="F240">
        <v>0.19887291739999999</v>
      </c>
      <c r="G240">
        <v>0.25361658050000002</v>
      </c>
      <c r="H240">
        <v>0.31538370840000002</v>
      </c>
      <c r="I240">
        <v>0.38705273350000002</v>
      </c>
      <c r="J240">
        <v>0.47685230379999999</v>
      </c>
      <c r="K240">
        <v>0.58264463160000002</v>
      </c>
      <c r="L240">
        <v>0.67923431000000001</v>
      </c>
      <c r="M240">
        <v>0.80448386620000001</v>
      </c>
      <c r="N240">
        <v>0.95306698869999995</v>
      </c>
      <c r="O240">
        <v>1.165771283</v>
      </c>
      <c r="P240">
        <v>1.382665327</v>
      </c>
      <c r="Q240">
        <v>1.596821577</v>
      </c>
      <c r="R240">
        <v>1.842434119</v>
      </c>
      <c r="S240">
        <v>2.1267861309999998</v>
      </c>
      <c r="T240">
        <v>2.448947977</v>
      </c>
      <c r="U240">
        <v>2.8133911770000002</v>
      </c>
      <c r="V240">
        <v>2.8967477370000001</v>
      </c>
      <c r="W240">
        <v>3.1118930859999998</v>
      </c>
      <c r="X240">
        <v>3.333254384</v>
      </c>
      <c r="Y240">
        <v>3.560199286</v>
      </c>
      <c r="Z240">
        <v>3.9680381410000001</v>
      </c>
      <c r="AA240">
        <v>4.5377075749999998</v>
      </c>
      <c r="AB240">
        <v>5.1548711809999999</v>
      </c>
      <c r="AC240">
        <v>5.798028124</v>
      </c>
      <c r="AD240">
        <v>6.4644020150000001</v>
      </c>
      <c r="AE240">
        <v>7.1583761680000002</v>
      </c>
      <c r="AF240">
        <v>7.8759368710000004</v>
      </c>
      <c r="AG240">
        <v>8.6228121099999999</v>
      </c>
      <c r="AH240">
        <v>9.4041076229999998</v>
      </c>
      <c r="AI240">
        <v>10.222824599999999</v>
      </c>
      <c r="AJ240">
        <v>11.08147788</v>
      </c>
      <c r="AK240">
        <v>11.967024350000001</v>
      </c>
      <c r="AL240">
        <v>12.88351089</v>
      </c>
      <c r="AM240">
        <v>13.83196006</v>
      </c>
      <c r="AN240">
        <v>14.8127494</v>
      </c>
      <c r="AO240">
        <v>15.826360859999999</v>
      </c>
      <c r="AP240">
        <v>16.888335510000001</v>
      </c>
      <c r="AQ240">
        <v>17.997029749999999</v>
      </c>
      <c r="AR240">
        <v>19.150046069999998</v>
      </c>
      <c r="AS240">
        <v>20.350984159999999</v>
      </c>
      <c r="AT240">
        <v>21.60828836</v>
      </c>
    </row>
    <row r="241" spans="1:46" customFormat="1" x14ac:dyDescent="0.25">
      <c r="A241" t="s">
        <v>311</v>
      </c>
      <c r="B241">
        <v>4.6250390289999999</v>
      </c>
      <c r="C241">
        <v>4.7219808619999997</v>
      </c>
      <c r="D241">
        <v>4.823824041</v>
      </c>
      <c r="E241">
        <v>4.5490841450000001</v>
      </c>
      <c r="F241">
        <v>4.7134570179999997</v>
      </c>
      <c r="G241">
        <v>4.8484436620000002</v>
      </c>
      <c r="H241">
        <v>4.8632748000000001</v>
      </c>
      <c r="I241">
        <v>4.814249663</v>
      </c>
      <c r="J241">
        <v>4.7842666129999998</v>
      </c>
      <c r="K241">
        <v>4.7153332680000002</v>
      </c>
      <c r="L241">
        <v>4.734634088</v>
      </c>
      <c r="M241">
        <v>4.827104759</v>
      </c>
      <c r="N241">
        <v>4.9195677020000002</v>
      </c>
      <c r="O241">
        <v>4.6467654960000004</v>
      </c>
      <c r="P241">
        <v>5.0471013490000001</v>
      </c>
      <c r="Q241">
        <v>5.0940357909999996</v>
      </c>
      <c r="R241">
        <v>5.136643372</v>
      </c>
      <c r="S241">
        <v>5.1819631209999999</v>
      </c>
      <c r="T241">
        <v>5.2147598869999996</v>
      </c>
      <c r="U241">
        <v>5.2356468649999997</v>
      </c>
      <c r="V241">
        <v>5.0057668380000004</v>
      </c>
      <c r="W241">
        <v>4.9935055789999998</v>
      </c>
      <c r="X241">
        <v>4.9667406329999997</v>
      </c>
      <c r="Y241">
        <v>4.9260714180000003</v>
      </c>
      <c r="Z241">
        <v>5.0983169520000002</v>
      </c>
      <c r="AA241">
        <v>4.7583698520000004</v>
      </c>
      <c r="AB241">
        <v>5.0189040150000004</v>
      </c>
      <c r="AC241">
        <v>5.2413211830000002</v>
      </c>
      <c r="AD241">
        <v>5.4257302210000002</v>
      </c>
      <c r="AE241">
        <v>5.5784524859999998</v>
      </c>
      <c r="AF241">
        <v>5.6986348690000002</v>
      </c>
      <c r="AG241">
        <v>5.7927783399999999</v>
      </c>
      <c r="AH241">
        <v>5.8657690699999998</v>
      </c>
      <c r="AI241">
        <v>5.9203538269999996</v>
      </c>
      <c r="AJ241">
        <v>5.958594347</v>
      </c>
      <c r="AK241">
        <v>5.9745017679999997</v>
      </c>
      <c r="AL241">
        <v>5.9719908149999998</v>
      </c>
      <c r="AM241">
        <v>5.9530291780000004</v>
      </c>
      <c r="AN241">
        <v>5.9191499710000004</v>
      </c>
      <c r="AO241">
        <v>5.8718386699999998</v>
      </c>
      <c r="AP241">
        <v>5.8176726690000002</v>
      </c>
      <c r="AQ241">
        <v>5.756157269</v>
      </c>
      <c r="AR241">
        <v>5.6868401720000001</v>
      </c>
      <c r="AS241">
        <v>5.6112032310000002</v>
      </c>
      <c r="AT241">
        <v>5.5317218199999996</v>
      </c>
    </row>
    <row r="242" spans="1:46" customFormat="1" x14ac:dyDescent="0.25">
      <c r="A242" t="s">
        <v>312</v>
      </c>
      <c r="B242">
        <v>1.4628668890000001</v>
      </c>
      <c r="C242">
        <v>1.5702636130000001</v>
      </c>
      <c r="D242">
        <v>1.6846190640000001</v>
      </c>
      <c r="E242">
        <v>1.6661662150000001</v>
      </c>
      <c r="F242">
        <v>1.8077928139999999</v>
      </c>
      <c r="G242">
        <v>1.9563544450000001</v>
      </c>
      <c r="H242">
        <v>2.0644430620000001</v>
      </c>
      <c r="I242">
        <v>2.149930962</v>
      </c>
      <c r="J242">
        <v>2.2476363410000002</v>
      </c>
      <c r="K242">
        <v>2.3304020580000002</v>
      </c>
      <c r="L242">
        <v>2.4677782399999999</v>
      </c>
      <c r="M242">
        <v>2.63677194</v>
      </c>
      <c r="N242">
        <v>2.7950507259999999</v>
      </c>
      <c r="O242">
        <v>2.9131284609999999</v>
      </c>
      <c r="P242">
        <v>2.985937362</v>
      </c>
      <c r="Q242">
        <v>2.9252783610000002</v>
      </c>
      <c r="R242">
        <v>2.8639650329999999</v>
      </c>
      <c r="S242">
        <v>2.805977435</v>
      </c>
      <c r="T242">
        <v>2.7431281040000002</v>
      </c>
      <c r="U242">
        <v>2.6762473459999998</v>
      </c>
      <c r="V242">
        <v>2.5412684830000001</v>
      </c>
      <c r="W242">
        <v>2.5184614820000002</v>
      </c>
      <c r="X242">
        <v>2.4893080300000001</v>
      </c>
      <c r="Y242">
        <v>2.4542255960000001</v>
      </c>
      <c r="Z242">
        <v>2.5256786839999998</v>
      </c>
      <c r="AA242">
        <v>2.398672028</v>
      </c>
      <c r="AB242">
        <v>2.2626043259999999</v>
      </c>
      <c r="AC242">
        <v>2.1127534649999999</v>
      </c>
      <c r="AD242">
        <v>1.955206843</v>
      </c>
      <c r="AE242">
        <v>1.796758131</v>
      </c>
      <c r="AF242">
        <v>1.6402107589999999</v>
      </c>
      <c r="AG242">
        <v>1.489624609</v>
      </c>
      <c r="AH242">
        <v>1.3473506550000001</v>
      </c>
      <c r="AI242">
        <v>1.214423416</v>
      </c>
      <c r="AJ242">
        <v>1.0912655259999999</v>
      </c>
      <c r="AK242">
        <v>0.97666590980000001</v>
      </c>
      <c r="AL242">
        <v>0.87118601679999996</v>
      </c>
      <c r="AM242">
        <v>0.77475247079999998</v>
      </c>
      <c r="AN242">
        <v>0.68706723030000005</v>
      </c>
      <c r="AO242">
        <v>0.60772426680000002</v>
      </c>
      <c r="AP242">
        <v>0.53672000799999997</v>
      </c>
      <c r="AQ242">
        <v>0.47322363290000002</v>
      </c>
      <c r="AR242">
        <v>0.41649040539999999</v>
      </c>
      <c r="AS242">
        <v>0.36597444690000003</v>
      </c>
      <c r="AT242">
        <v>0.32119743210000001</v>
      </c>
    </row>
    <row r="243" spans="1:46" customFormat="1" x14ac:dyDescent="0.25">
      <c r="A243" t="s">
        <v>313</v>
      </c>
      <c r="B243">
        <v>117.9199292</v>
      </c>
      <c r="C243">
        <v>121.1434363</v>
      </c>
      <c r="D243">
        <v>124.3911707</v>
      </c>
      <c r="E243">
        <v>117.75582679999999</v>
      </c>
      <c r="F243">
        <v>122.29390170000001</v>
      </c>
      <c r="G243">
        <v>125.5361162</v>
      </c>
      <c r="H243">
        <v>125.65529239999999</v>
      </c>
      <c r="I243">
        <v>124.1226444</v>
      </c>
      <c r="J243">
        <v>123.08163399999999</v>
      </c>
      <c r="K243">
        <v>121.0405828</v>
      </c>
      <c r="L243">
        <v>118.8709999</v>
      </c>
      <c r="M243">
        <v>118.5945325</v>
      </c>
      <c r="N243">
        <v>118.3380666</v>
      </c>
      <c r="O243">
        <v>118.0832783</v>
      </c>
      <c r="P243">
        <v>118.0980761</v>
      </c>
      <c r="Q243">
        <v>118.0292113</v>
      </c>
      <c r="R243">
        <v>117.851764</v>
      </c>
      <c r="S243">
        <v>117.72876599999999</v>
      </c>
      <c r="T243">
        <v>117.3158335</v>
      </c>
      <c r="U243">
        <v>116.63506529999999</v>
      </c>
      <c r="V243">
        <v>107.4611754</v>
      </c>
      <c r="W243">
        <v>103.3025686</v>
      </c>
      <c r="X243">
        <v>99.015709209999997</v>
      </c>
      <c r="Y243">
        <v>94.637398340000004</v>
      </c>
      <c r="Z243">
        <v>94.388875600000006</v>
      </c>
      <c r="AA243">
        <v>92.982491499999995</v>
      </c>
      <c r="AB243">
        <v>90.976536879999998</v>
      </c>
      <c r="AC243">
        <v>88.117668600000002</v>
      </c>
      <c r="AD243">
        <v>84.586918429999997</v>
      </c>
      <c r="AE243">
        <v>80.630506650000001</v>
      </c>
      <c r="AF243">
        <v>76.350464070000001</v>
      </c>
      <c r="AG243">
        <v>71.927360210000003</v>
      </c>
      <c r="AH243">
        <v>67.484837720000002</v>
      </c>
      <c r="AI243">
        <v>63.096757580000002</v>
      </c>
      <c r="AJ243">
        <v>58.814141589999998</v>
      </c>
      <c r="AK243">
        <v>54.602795299999997</v>
      </c>
      <c r="AL243">
        <v>50.52431</v>
      </c>
      <c r="AM243">
        <v>46.609695559999999</v>
      </c>
      <c r="AN243">
        <v>42.87849284</v>
      </c>
      <c r="AO243">
        <v>39.343866650000002</v>
      </c>
      <c r="AP243">
        <v>36.04555045</v>
      </c>
      <c r="AQ243">
        <v>32.969091079999998</v>
      </c>
      <c r="AR243">
        <v>30.101317590000001</v>
      </c>
      <c r="AS243">
        <v>27.439395130000001</v>
      </c>
      <c r="AT243">
        <v>24.982876300000001</v>
      </c>
    </row>
    <row r="244" spans="1:46" customFormat="1" x14ac:dyDescent="0.25">
      <c r="A244" t="s">
        <v>314</v>
      </c>
      <c r="B244">
        <v>1.314874764</v>
      </c>
      <c r="C244">
        <v>1.223528467</v>
      </c>
      <c r="D244">
        <v>1.137957401</v>
      </c>
      <c r="E244">
        <v>0.97576773090000002</v>
      </c>
      <c r="F244">
        <v>0.91791372609999999</v>
      </c>
      <c r="G244">
        <v>0.86136014090000002</v>
      </c>
      <c r="H244">
        <v>0.78819389709999998</v>
      </c>
      <c r="I244">
        <v>0.71179746219999995</v>
      </c>
      <c r="J244">
        <v>0.64531013979999996</v>
      </c>
      <c r="K244">
        <v>0.58021975049999996</v>
      </c>
      <c r="L244">
        <v>0.52250244180000005</v>
      </c>
      <c r="M244">
        <v>0.47804194560000002</v>
      </c>
      <c r="N244">
        <v>0.43747380940000002</v>
      </c>
      <c r="O244">
        <v>0.40136160380000002</v>
      </c>
      <c r="P244">
        <v>0.36429582589999998</v>
      </c>
      <c r="Q244">
        <v>0.37043907770000001</v>
      </c>
      <c r="R244">
        <v>0.37633495140000001</v>
      </c>
      <c r="S244">
        <v>0.3824965233</v>
      </c>
      <c r="T244">
        <v>0.38779589920000002</v>
      </c>
      <c r="U244">
        <v>0.39225875300000002</v>
      </c>
      <c r="V244">
        <v>0.3722600579</v>
      </c>
      <c r="W244">
        <v>0.36859764109999998</v>
      </c>
      <c r="X244">
        <v>0.36390442369999998</v>
      </c>
      <c r="Y244">
        <v>0.35824739690000001</v>
      </c>
      <c r="Z244">
        <v>0.36802158569999999</v>
      </c>
      <c r="AA244">
        <v>0.2431055728</v>
      </c>
      <c r="AB244">
        <v>0.15950030109999999</v>
      </c>
      <c r="AC244">
        <v>0.1035930375</v>
      </c>
      <c r="AD244">
        <v>6.6681184199999896E-2</v>
      </c>
      <c r="AE244">
        <v>4.26215328E-2</v>
      </c>
      <c r="AF244">
        <v>2.7062502400000001E-2</v>
      </c>
      <c r="AG244">
        <v>1.70951921E-2</v>
      </c>
      <c r="AH244">
        <v>1.07549064E-2</v>
      </c>
      <c r="AI244">
        <v>6.7425624900000003E-3</v>
      </c>
      <c r="AJ244">
        <v>4.2141902099999996E-3</v>
      </c>
      <c r="AK244">
        <v>2.6233641399999999E-3</v>
      </c>
      <c r="AL244">
        <v>1.62761729E-3</v>
      </c>
      <c r="AM244">
        <v>1.0067768500000001E-3</v>
      </c>
      <c r="AN244">
        <v>6.2100963000000003E-4</v>
      </c>
      <c r="AO244">
        <v>3.82062601E-4</v>
      </c>
      <c r="AP244">
        <v>2.34695405E-4</v>
      </c>
      <c r="AQ244">
        <v>1.4393024899999999E-4</v>
      </c>
      <c r="AR244" s="216">
        <v>8.8108843900000001E-5</v>
      </c>
      <c r="AS244" s="216">
        <v>5.3851042500000003E-5</v>
      </c>
      <c r="AT244" s="216">
        <v>3.2873373000000002E-5</v>
      </c>
    </row>
    <row r="245" spans="1:46" customFormat="1" x14ac:dyDescent="0.25">
      <c r="A245" t="s">
        <v>315</v>
      </c>
      <c r="B245">
        <v>3.5694496180000002</v>
      </c>
      <c r="C245">
        <v>3.510151901</v>
      </c>
      <c r="D245">
        <v>3.4502315459999999</v>
      </c>
      <c r="E245">
        <v>3.1267633020000001</v>
      </c>
      <c r="F245">
        <v>3.1088024089999999</v>
      </c>
      <c r="G245">
        <v>3.083712427</v>
      </c>
      <c r="H245">
        <v>2.982803444</v>
      </c>
      <c r="I245">
        <v>2.847443481</v>
      </c>
      <c r="J245">
        <v>2.7288454049999999</v>
      </c>
      <c r="K245">
        <v>2.593697889</v>
      </c>
      <c r="L245">
        <v>2.8599309819999998</v>
      </c>
      <c r="M245">
        <v>3.20306808</v>
      </c>
      <c r="N245">
        <v>3.5874102720000001</v>
      </c>
      <c r="O245">
        <v>3.9862088249999998</v>
      </c>
      <c r="P245">
        <v>4.4437933349999996</v>
      </c>
      <c r="Q245">
        <v>4.4677159370000004</v>
      </c>
      <c r="R245">
        <v>4.4881035239999996</v>
      </c>
      <c r="S245">
        <v>4.5111373449999999</v>
      </c>
      <c r="T245">
        <v>4.5235869439999998</v>
      </c>
      <c r="U245">
        <v>4.5261057569999998</v>
      </c>
      <c r="V245">
        <v>4.2990391519999998</v>
      </c>
      <c r="W245">
        <v>4.2609064849999996</v>
      </c>
      <c r="X245">
        <v>4.2112698379999998</v>
      </c>
      <c r="Y245">
        <v>4.1508501390000001</v>
      </c>
      <c r="Z245">
        <v>4.2698022670000002</v>
      </c>
      <c r="AA245">
        <v>4.3439548930000003</v>
      </c>
      <c r="AB245">
        <v>4.3894971890000001</v>
      </c>
      <c r="AC245">
        <v>4.3909015709999997</v>
      </c>
      <c r="AD245">
        <v>4.3531469989999998</v>
      </c>
      <c r="AE245">
        <v>4.2856140119999999</v>
      </c>
      <c r="AF245">
        <v>4.1912445690000002</v>
      </c>
      <c r="AG245">
        <v>4.0780001600000002</v>
      </c>
      <c r="AH245">
        <v>3.9517118400000002</v>
      </c>
      <c r="AI245">
        <v>3.8160689109999999</v>
      </c>
      <c r="AJ245">
        <v>3.6738820630000002</v>
      </c>
      <c r="AK245">
        <v>3.5228714380000001</v>
      </c>
      <c r="AL245">
        <v>3.3668594060000001</v>
      </c>
      <c r="AM245">
        <v>3.208098863</v>
      </c>
      <c r="AN245">
        <v>3.0483308629999999</v>
      </c>
      <c r="AO245">
        <v>2.8890495180000002</v>
      </c>
      <c r="AP245">
        <v>2.7339414930000001</v>
      </c>
      <c r="AQ245">
        <v>2.5829048189999999</v>
      </c>
      <c r="AR245">
        <v>2.4358754980000001</v>
      </c>
      <c r="AS245">
        <v>2.293594079</v>
      </c>
      <c r="AT245">
        <v>2.1570549589999999</v>
      </c>
    </row>
    <row r="246" spans="1:46" customFormat="1" x14ac:dyDescent="0.25">
      <c r="A246" t="s">
        <v>316</v>
      </c>
      <c r="B246">
        <v>5.2394246329999996</v>
      </c>
      <c r="C246">
        <v>5.0275041869999999</v>
      </c>
      <c r="D246">
        <v>4.821737046</v>
      </c>
      <c r="E246">
        <v>4.2634691489999996</v>
      </c>
      <c r="F246">
        <v>4.1357825110000004</v>
      </c>
      <c r="G246">
        <v>4.0020246070000001</v>
      </c>
      <c r="H246">
        <v>3.7763062430000001</v>
      </c>
      <c r="I246">
        <v>3.5166547170000002</v>
      </c>
      <c r="J246">
        <v>3.2876148879999998</v>
      </c>
      <c r="K246">
        <v>3.0482045879999999</v>
      </c>
      <c r="L246">
        <v>3.0074323650000001</v>
      </c>
      <c r="M246">
        <v>2.990778712</v>
      </c>
      <c r="N246">
        <v>2.9551341139999998</v>
      </c>
      <c r="O246">
        <v>2.8843318060000001</v>
      </c>
      <c r="P246">
        <v>2.7914972480000002</v>
      </c>
      <c r="Q246">
        <v>2.0522563410000001</v>
      </c>
      <c r="R246">
        <v>1.507374518</v>
      </c>
      <c r="S246">
        <v>1.1076585649999999</v>
      </c>
      <c r="T246">
        <v>0.81192036180000005</v>
      </c>
      <c r="U246">
        <v>0.59376509980000003</v>
      </c>
      <c r="V246">
        <v>0.56349292080000002</v>
      </c>
      <c r="W246">
        <v>0.5579490923</v>
      </c>
      <c r="X246">
        <v>0.55084493290000003</v>
      </c>
      <c r="Y246">
        <v>0.54228184779999999</v>
      </c>
      <c r="Z246">
        <v>0.55707711270000004</v>
      </c>
      <c r="AA246">
        <v>0.58322608300000001</v>
      </c>
      <c r="AB246">
        <v>0.60646191240000002</v>
      </c>
      <c r="AC246">
        <v>0.62427018140000001</v>
      </c>
      <c r="AD246">
        <v>0.63686198709999997</v>
      </c>
      <c r="AE246">
        <v>0.64516542960000001</v>
      </c>
      <c r="AF246">
        <v>0.64924703699999997</v>
      </c>
      <c r="AG246">
        <v>0.65000396930000004</v>
      </c>
      <c r="AH246">
        <v>0.64810990469999996</v>
      </c>
      <c r="AI246">
        <v>0.64397202840000001</v>
      </c>
      <c r="AJ246">
        <v>0.63790522199999999</v>
      </c>
      <c r="AK246">
        <v>0.62936212170000005</v>
      </c>
      <c r="AL246">
        <v>0.61886271550000005</v>
      </c>
      <c r="AM246">
        <v>0.60670174349999995</v>
      </c>
      <c r="AN246">
        <v>0.59311698199999996</v>
      </c>
      <c r="AO246">
        <v>0.57833110659999998</v>
      </c>
      <c r="AP246">
        <v>0.56304954230000004</v>
      </c>
      <c r="AQ246">
        <v>0.54726049649999997</v>
      </c>
      <c r="AR246">
        <v>0.53095965990000005</v>
      </c>
      <c r="AS246">
        <v>0.51432322850000001</v>
      </c>
      <c r="AT246">
        <v>0.49760678200000003</v>
      </c>
    </row>
    <row r="247" spans="1:46" customFormat="1" x14ac:dyDescent="0.25">
      <c r="A247" t="s">
        <v>317</v>
      </c>
      <c r="B247">
        <v>0.36666188119999998</v>
      </c>
      <c r="C247">
        <v>0.44180516120000002</v>
      </c>
      <c r="D247">
        <v>0.53273762400000002</v>
      </c>
      <c r="E247">
        <v>0.59310608350000005</v>
      </c>
      <c r="F247">
        <v>0.72563632820000001</v>
      </c>
      <c r="G247">
        <v>0.8808510732</v>
      </c>
      <c r="H247">
        <v>1.0426668670000001</v>
      </c>
      <c r="I247">
        <v>1.2180298430000001</v>
      </c>
      <c r="J247">
        <v>1.428410875</v>
      </c>
      <c r="K247">
        <v>1.661324558</v>
      </c>
      <c r="L247">
        <v>1.876934549</v>
      </c>
      <c r="M247">
        <v>2.154396475</v>
      </c>
      <c r="N247">
        <v>2.4734919199999998</v>
      </c>
      <c r="O247">
        <v>2.9639016969999998</v>
      </c>
      <c r="P247">
        <v>3.4159966910000001</v>
      </c>
      <c r="Q247">
        <v>3.8870472930000002</v>
      </c>
      <c r="R247">
        <v>4.4189436459999998</v>
      </c>
      <c r="S247">
        <v>5.0258946230000001</v>
      </c>
      <c r="T247">
        <v>5.7020652380000003</v>
      </c>
      <c r="U247">
        <v>6.4542503470000003</v>
      </c>
      <c r="V247">
        <v>6.5994064730000002</v>
      </c>
      <c r="W247">
        <v>7.0404008390000001</v>
      </c>
      <c r="X247">
        <v>7.4889286630000003</v>
      </c>
      <c r="Y247">
        <v>7.9433566009999996</v>
      </c>
      <c r="Z247">
        <v>8.7919276449999995</v>
      </c>
      <c r="AA247">
        <v>9.6218537269999995</v>
      </c>
      <c r="AB247">
        <v>10.46053845</v>
      </c>
      <c r="AC247">
        <v>11.25979592</v>
      </c>
      <c r="AD247">
        <v>12.014135789999999</v>
      </c>
      <c r="AE247">
        <v>12.731884020000001</v>
      </c>
      <c r="AF247">
        <v>13.405850190000001</v>
      </c>
      <c r="AG247">
        <v>14.04607672</v>
      </c>
      <c r="AH247">
        <v>14.66012529</v>
      </c>
      <c r="AI247">
        <v>15.2512338</v>
      </c>
      <c r="AJ247">
        <v>15.8214299</v>
      </c>
      <c r="AK247">
        <v>16.351146140000001</v>
      </c>
      <c r="AL247">
        <v>16.84652118</v>
      </c>
      <c r="AM247">
        <v>17.309068929999999</v>
      </c>
      <c r="AN247">
        <v>17.73942894</v>
      </c>
      <c r="AO247">
        <v>18.138401099999999</v>
      </c>
      <c r="AP247">
        <v>18.523317200000001</v>
      </c>
      <c r="AQ247">
        <v>18.890642440000001</v>
      </c>
      <c r="AR247">
        <v>19.236661130000002</v>
      </c>
      <c r="AS247">
        <v>19.564072589999999</v>
      </c>
      <c r="AT247">
        <v>19.87962529</v>
      </c>
    </row>
    <row r="248" spans="1:46" customFormat="1" x14ac:dyDescent="0.25">
      <c r="A248" t="s">
        <v>318</v>
      </c>
      <c r="B248">
        <v>8.2498923299999999E-2</v>
      </c>
      <c r="C248">
        <v>0.10443157560000001</v>
      </c>
      <c r="D248">
        <v>0.13229180509999999</v>
      </c>
      <c r="E248">
        <v>0.15472855830000001</v>
      </c>
      <c r="F248">
        <v>0.19887291739999999</v>
      </c>
      <c r="G248">
        <v>0.25361658050000002</v>
      </c>
      <c r="H248">
        <v>0.31538370840000002</v>
      </c>
      <c r="I248">
        <v>0.38705273350000002</v>
      </c>
      <c r="J248">
        <v>0.47685230379999999</v>
      </c>
      <c r="K248">
        <v>0.58264463160000002</v>
      </c>
      <c r="L248">
        <v>0.67923431000000001</v>
      </c>
      <c r="M248">
        <v>0.80448386620000001</v>
      </c>
      <c r="N248">
        <v>0.95306698869999995</v>
      </c>
      <c r="O248">
        <v>1.165771283</v>
      </c>
      <c r="P248">
        <v>1.382665327</v>
      </c>
      <c r="Q248">
        <v>1.596821577</v>
      </c>
      <c r="R248">
        <v>1.842434119</v>
      </c>
      <c r="S248">
        <v>2.1267861309999998</v>
      </c>
      <c r="T248">
        <v>2.448947977</v>
      </c>
      <c r="U248">
        <v>2.8133911770000002</v>
      </c>
      <c r="V248">
        <v>2.8967477370000001</v>
      </c>
      <c r="W248">
        <v>3.1118930859999998</v>
      </c>
      <c r="X248">
        <v>3.333254384</v>
      </c>
      <c r="Y248">
        <v>3.560199286</v>
      </c>
      <c r="Z248">
        <v>3.9680381410000001</v>
      </c>
      <c r="AA248">
        <v>4.5377075749999998</v>
      </c>
      <c r="AB248">
        <v>5.1548711809999999</v>
      </c>
      <c r="AC248">
        <v>5.798028124</v>
      </c>
      <c r="AD248">
        <v>6.4644020150000001</v>
      </c>
      <c r="AE248">
        <v>7.1583761680000002</v>
      </c>
      <c r="AF248">
        <v>7.8759368710000004</v>
      </c>
      <c r="AG248">
        <v>8.6228121099999999</v>
      </c>
      <c r="AH248">
        <v>9.4041076229999998</v>
      </c>
      <c r="AI248">
        <v>10.222824599999999</v>
      </c>
      <c r="AJ248">
        <v>11.08147788</v>
      </c>
      <c r="AK248">
        <v>11.967024350000001</v>
      </c>
      <c r="AL248">
        <v>12.88351089</v>
      </c>
      <c r="AM248">
        <v>13.83196006</v>
      </c>
      <c r="AN248">
        <v>14.8127494</v>
      </c>
      <c r="AO248">
        <v>15.826360859999999</v>
      </c>
      <c r="AP248">
        <v>16.888335510000001</v>
      </c>
      <c r="AQ248">
        <v>17.997029749999999</v>
      </c>
      <c r="AR248">
        <v>19.150046069999998</v>
      </c>
      <c r="AS248">
        <v>20.350984159999999</v>
      </c>
      <c r="AT248">
        <v>21.60828836</v>
      </c>
    </row>
    <row r="249" spans="1:46" customFormat="1" x14ac:dyDescent="0.25">
      <c r="A249" t="s">
        <v>319</v>
      </c>
      <c r="B249">
        <v>4.6250390289999999</v>
      </c>
      <c r="C249">
        <v>4.7219808619999997</v>
      </c>
      <c r="D249">
        <v>4.823824041</v>
      </c>
      <c r="E249">
        <v>4.5490841450000001</v>
      </c>
      <c r="F249">
        <v>4.7134570179999997</v>
      </c>
      <c r="G249">
        <v>4.8484436620000002</v>
      </c>
      <c r="H249">
        <v>4.8632748000000001</v>
      </c>
      <c r="I249">
        <v>4.814249663</v>
      </c>
      <c r="J249">
        <v>4.7842666129999998</v>
      </c>
      <c r="K249">
        <v>4.7153332680000002</v>
      </c>
      <c r="L249">
        <v>4.734634088</v>
      </c>
      <c r="M249">
        <v>4.827104759</v>
      </c>
      <c r="N249">
        <v>4.9195677020000002</v>
      </c>
      <c r="O249">
        <v>4.6467654960000004</v>
      </c>
      <c r="P249">
        <v>5.0471013490000001</v>
      </c>
      <c r="Q249">
        <v>5.0940357909999996</v>
      </c>
      <c r="R249">
        <v>5.136643372</v>
      </c>
      <c r="S249">
        <v>5.1819631209999999</v>
      </c>
      <c r="T249">
        <v>5.2147598869999996</v>
      </c>
      <c r="U249">
        <v>5.2356468649999997</v>
      </c>
      <c r="V249">
        <v>5.0057668380000004</v>
      </c>
      <c r="W249">
        <v>4.9935055789999998</v>
      </c>
      <c r="X249">
        <v>4.9667406329999997</v>
      </c>
      <c r="Y249">
        <v>4.9260714180000003</v>
      </c>
      <c r="Z249">
        <v>5.0983169520000002</v>
      </c>
      <c r="AA249">
        <v>4.7583698520000004</v>
      </c>
      <c r="AB249">
        <v>5.0189040150000004</v>
      </c>
      <c r="AC249">
        <v>5.2413211830000002</v>
      </c>
      <c r="AD249">
        <v>5.4257302210000002</v>
      </c>
      <c r="AE249">
        <v>5.5784524859999998</v>
      </c>
      <c r="AF249">
        <v>5.6986348690000002</v>
      </c>
      <c r="AG249">
        <v>5.7927783399999999</v>
      </c>
      <c r="AH249">
        <v>5.8657690699999998</v>
      </c>
      <c r="AI249">
        <v>5.9203538269999996</v>
      </c>
      <c r="AJ249">
        <v>5.958594347</v>
      </c>
      <c r="AK249">
        <v>5.9745017679999997</v>
      </c>
      <c r="AL249">
        <v>5.9719908149999998</v>
      </c>
      <c r="AM249">
        <v>5.9530291780000004</v>
      </c>
      <c r="AN249">
        <v>5.9191499710000004</v>
      </c>
      <c r="AO249">
        <v>5.8718386699999998</v>
      </c>
      <c r="AP249">
        <v>5.8176726690000002</v>
      </c>
      <c r="AQ249">
        <v>5.756157269</v>
      </c>
      <c r="AR249">
        <v>5.6868401720000001</v>
      </c>
      <c r="AS249">
        <v>5.6112032310000002</v>
      </c>
      <c r="AT249">
        <v>5.5317218199999996</v>
      </c>
    </row>
    <row r="250" spans="1:46" customFormat="1" x14ac:dyDescent="0.25">
      <c r="A250" t="s">
        <v>320</v>
      </c>
      <c r="B250">
        <v>1.4628668890000001</v>
      </c>
      <c r="C250">
        <v>1.5702636130000001</v>
      </c>
      <c r="D250">
        <v>1.6846190640000001</v>
      </c>
      <c r="E250">
        <v>1.6661662150000001</v>
      </c>
      <c r="F250">
        <v>1.8077928139999999</v>
      </c>
      <c r="G250">
        <v>1.9563544450000001</v>
      </c>
      <c r="H250">
        <v>2.0644430620000001</v>
      </c>
      <c r="I250">
        <v>2.149930962</v>
      </c>
      <c r="J250">
        <v>2.2476363410000002</v>
      </c>
      <c r="K250">
        <v>2.3304020580000002</v>
      </c>
      <c r="L250">
        <v>2.4677782399999999</v>
      </c>
      <c r="M250">
        <v>2.63677194</v>
      </c>
      <c r="N250">
        <v>2.7950507259999999</v>
      </c>
      <c r="O250">
        <v>2.9131284609999999</v>
      </c>
      <c r="P250">
        <v>2.985937362</v>
      </c>
      <c r="Q250">
        <v>2.9252783610000002</v>
      </c>
      <c r="R250">
        <v>2.8639650329999999</v>
      </c>
      <c r="S250">
        <v>2.805977435</v>
      </c>
      <c r="T250">
        <v>2.7431281040000002</v>
      </c>
      <c r="U250">
        <v>2.6762473459999998</v>
      </c>
      <c r="V250">
        <v>2.5412684830000001</v>
      </c>
      <c r="W250">
        <v>2.5184614820000002</v>
      </c>
      <c r="X250">
        <v>2.4893080300000001</v>
      </c>
      <c r="Y250">
        <v>2.4542255960000001</v>
      </c>
      <c r="Z250">
        <v>2.5256786839999998</v>
      </c>
      <c r="AA250">
        <v>2.398672028</v>
      </c>
      <c r="AB250">
        <v>2.2626043259999999</v>
      </c>
      <c r="AC250">
        <v>2.1127534649999999</v>
      </c>
      <c r="AD250">
        <v>1.955206843</v>
      </c>
      <c r="AE250">
        <v>1.796758131</v>
      </c>
      <c r="AF250">
        <v>1.6402107589999999</v>
      </c>
      <c r="AG250">
        <v>1.489624609</v>
      </c>
      <c r="AH250">
        <v>1.3473506550000001</v>
      </c>
      <c r="AI250">
        <v>1.214423416</v>
      </c>
      <c r="AJ250">
        <v>1.0912655259999999</v>
      </c>
      <c r="AK250">
        <v>0.97666590980000001</v>
      </c>
      <c r="AL250">
        <v>0.87118601679999996</v>
      </c>
      <c r="AM250">
        <v>0.77475247079999998</v>
      </c>
      <c r="AN250">
        <v>0.68706723030000005</v>
      </c>
      <c r="AO250">
        <v>0.60772426680000002</v>
      </c>
      <c r="AP250">
        <v>0.53672000799999997</v>
      </c>
      <c r="AQ250">
        <v>0.47322363290000002</v>
      </c>
      <c r="AR250">
        <v>0.41649040539999999</v>
      </c>
      <c r="AS250">
        <v>0.36597444690000003</v>
      </c>
      <c r="AT250">
        <v>0.32119743210000001</v>
      </c>
    </row>
    <row r="251" spans="1:46" customFormat="1" x14ac:dyDescent="0.25">
      <c r="A251" t="s">
        <v>321</v>
      </c>
      <c r="B251">
        <v>35.15864741</v>
      </c>
      <c r="C251">
        <v>35.152327219999997</v>
      </c>
      <c r="D251">
        <v>34.081233419999997</v>
      </c>
      <c r="E251">
        <v>32.82319897</v>
      </c>
      <c r="F251">
        <v>33.340010540000002</v>
      </c>
      <c r="G251">
        <v>33.338750699999999</v>
      </c>
      <c r="H251">
        <v>32.057486140000002</v>
      </c>
      <c r="I251">
        <v>31.386584540000001</v>
      </c>
      <c r="J251">
        <v>31.411583369999999</v>
      </c>
      <c r="K251">
        <v>32.057365220000001</v>
      </c>
      <c r="L251">
        <v>31.856234610000001</v>
      </c>
      <c r="M251">
        <v>31.720642519999998</v>
      </c>
      <c r="N251">
        <v>30.398869789999999</v>
      </c>
      <c r="O251">
        <v>30.52343999</v>
      </c>
      <c r="P251">
        <v>30.14111531</v>
      </c>
      <c r="Q251">
        <v>29.487845069999999</v>
      </c>
      <c r="R251">
        <v>28.712083119999999</v>
      </c>
      <c r="S251">
        <v>27.69367269</v>
      </c>
      <c r="T251">
        <v>26.66398452</v>
      </c>
      <c r="U251">
        <v>25.661145260000001</v>
      </c>
      <c r="V251">
        <v>26.73823428</v>
      </c>
      <c r="W251">
        <v>26.25515631</v>
      </c>
      <c r="X251">
        <v>25.545995489999999</v>
      </c>
      <c r="Y251">
        <v>24.722717729999999</v>
      </c>
      <c r="Z251">
        <v>21.651553570000001</v>
      </c>
      <c r="AA251">
        <v>19.498339869999999</v>
      </c>
      <c r="AB251">
        <v>17.35309255</v>
      </c>
      <c r="AC251">
        <v>15.29063736</v>
      </c>
      <c r="AD251">
        <v>13.35971988</v>
      </c>
      <c r="AE251">
        <v>11.58951351</v>
      </c>
      <c r="AF251">
        <v>9.9892184010000005</v>
      </c>
      <c r="AG251">
        <v>8.5635718789999995</v>
      </c>
      <c r="AH251">
        <v>7.3066352309999996</v>
      </c>
      <c r="AI251">
        <v>6.2066464410000002</v>
      </c>
      <c r="AJ251">
        <v>5.2501746149999997</v>
      </c>
      <c r="AK251">
        <v>4.4274990519999999</v>
      </c>
      <c r="AL251">
        <v>3.7182228479999999</v>
      </c>
      <c r="AM251">
        <v>3.1096144639999999</v>
      </c>
      <c r="AN251">
        <v>2.590086774</v>
      </c>
      <c r="AO251">
        <v>2.1489907399999999</v>
      </c>
      <c r="AP251">
        <v>1.7775020580000001</v>
      </c>
      <c r="AQ251">
        <v>1.465294023</v>
      </c>
      <c r="AR251">
        <v>1.2037529870000001</v>
      </c>
      <c r="AS251">
        <v>0.98557092180000005</v>
      </c>
      <c r="AT251">
        <v>0.80430728959999997</v>
      </c>
    </row>
    <row r="252" spans="1:46" customFormat="1" x14ac:dyDescent="0.25">
      <c r="A252" t="s">
        <v>322</v>
      </c>
      <c r="B252">
        <v>1.5994835329999999</v>
      </c>
      <c r="C252">
        <v>1.7479653100000001</v>
      </c>
      <c r="D252">
        <v>1.8522850369999999</v>
      </c>
      <c r="E252">
        <v>1.9497065929999999</v>
      </c>
      <c r="F252">
        <v>2.1643691619999998</v>
      </c>
      <c r="G252">
        <v>2.3602574089999999</v>
      </c>
      <c r="H252">
        <v>2.4742288270000001</v>
      </c>
      <c r="I252">
        <v>2.639958172</v>
      </c>
      <c r="J252">
        <v>2.8781458400000002</v>
      </c>
      <c r="K252">
        <v>3.1983948500000001</v>
      </c>
      <c r="L252">
        <v>3.3046520429999999</v>
      </c>
      <c r="M252">
        <v>3.421411419</v>
      </c>
      <c r="N252">
        <v>3.409241293</v>
      </c>
      <c r="O252">
        <v>3.7691987340000002</v>
      </c>
      <c r="P252">
        <v>3.948451581</v>
      </c>
      <c r="Q252">
        <v>4.1222962120000002</v>
      </c>
      <c r="R252">
        <v>4.283320968</v>
      </c>
      <c r="S252">
        <v>4.4086658099999996</v>
      </c>
      <c r="T252">
        <v>4.5295304300000003</v>
      </c>
      <c r="U252">
        <v>4.6515353700000004</v>
      </c>
      <c r="V252">
        <v>5.1633876860000001</v>
      </c>
      <c r="W252">
        <v>5.4011803580000004</v>
      </c>
      <c r="X252">
        <v>5.59833844</v>
      </c>
      <c r="Y252">
        <v>5.7714482120000001</v>
      </c>
      <c r="Z252">
        <v>5.3841828039999999</v>
      </c>
      <c r="AA252">
        <v>5.7241352479999996</v>
      </c>
      <c r="AB252">
        <v>6.0101504300000004</v>
      </c>
      <c r="AC252">
        <v>6.2440941150000002</v>
      </c>
      <c r="AD252">
        <v>6.428926455</v>
      </c>
      <c r="AE252">
        <v>6.5688049990000001</v>
      </c>
      <c r="AF252">
        <v>6.6655322689999998</v>
      </c>
      <c r="AG252">
        <v>6.7245045540000001</v>
      </c>
      <c r="AH252">
        <v>6.749334277</v>
      </c>
      <c r="AI252">
        <v>6.7420158160000003</v>
      </c>
      <c r="AJ252">
        <v>6.7044090499999998</v>
      </c>
      <c r="AK252">
        <v>6.6447165979999996</v>
      </c>
      <c r="AL252">
        <v>6.5565180859999996</v>
      </c>
      <c r="AM252">
        <v>6.4411480619999999</v>
      </c>
      <c r="AN252">
        <v>6.3008395999999998</v>
      </c>
      <c r="AO252">
        <v>6.1385122909999996</v>
      </c>
      <c r="AP252">
        <v>5.9608487959999996</v>
      </c>
      <c r="AQ252">
        <v>5.76798637</v>
      </c>
      <c r="AR252">
        <v>5.5613059109999998</v>
      </c>
      <c r="AS252">
        <v>5.3433253130000002</v>
      </c>
      <c r="AT252">
        <v>5.1165797619999998</v>
      </c>
    </row>
    <row r="253" spans="1:46" customFormat="1" x14ac:dyDescent="0.25">
      <c r="A253" t="s">
        <v>323</v>
      </c>
      <c r="B253">
        <v>0.19993544160000001</v>
      </c>
      <c r="C253">
        <v>0.1882553012</v>
      </c>
      <c r="D253">
        <v>0.17188050299999999</v>
      </c>
      <c r="E253">
        <v>0.15588073690000001</v>
      </c>
      <c r="F253">
        <v>0.14909357200000001</v>
      </c>
      <c r="G253">
        <v>0.14008490639999999</v>
      </c>
      <c r="H253">
        <v>0.1265249661</v>
      </c>
      <c r="I253">
        <v>0.11631555709999999</v>
      </c>
      <c r="J253">
        <v>0.1092591829</v>
      </c>
      <c r="K253">
        <v>0.1046120281</v>
      </c>
      <c r="L253">
        <v>0.1037469816</v>
      </c>
      <c r="M253">
        <v>0.10309918229999999</v>
      </c>
      <c r="N253">
        <v>9.8607023299999999E-2</v>
      </c>
      <c r="O253">
        <v>0.2381001328</v>
      </c>
      <c r="P253">
        <v>0.59475553290000005</v>
      </c>
      <c r="Q253">
        <v>0.70340561069999996</v>
      </c>
      <c r="R253">
        <v>0.82794637859999998</v>
      </c>
      <c r="S253">
        <v>0.96534761879999997</v>
      </c>
      <c r="T253">
        <v>1.1235300450000001</v>
      </c>
      <c r="U253">
        <v>1.307021692</v>
      </c>
      <c r="V253">
        <v>1.580959349</v>
      </c>
      <c r="W253">
        <v>1.802080339</v>
      </c>
      <c r="X253">
        <v>2.0353735149999999</v>
      </c>
      <c r="Y253">
        <v>2.2864898239999998</v>
      </c>
      <c r="Z253">
        <v>2.3243620009999999</v>
      </c>
      <c r="AA253">
        <v>2.6596978010000001</v>
      </c>
      <c r="AB253">
        <v>3.0057038469999999</v>
      </c>
      <c r="AC253">
        <v>3.3610016260000002</v>
      </c>
      <c r="AD253">
        <v>3.7245703099999998</v>
      </c>
      <c r="AE253">
        <v>4.0960243170000004</v>
      </c>
      <c r="AF253">
        <v>4.4735204729999998</v>
      </c>
      <c r="AG253">
        <v>4.8575057490000004</v>
      </c>
      <c r="AH253">
        <v>5.2474995089999998</v>
      </c>
      <c r="AI253">
        <v>5.6418258029999997</v>
      </c>
      <c r="AJ253">
        <v>6.0384968859999999</v>
      </c>
      <c r="AK253">
        <v>6.4414441099999999</v>
      </c>
      <c r="AL253">
        <v>6.8409825260000003</v>
      </c>
      <c r="AM253">
        <v>7.2334742060000004</v>
      </c>
      <c r="AN253">
        <v>7.6158874279999997</v>
      </c>
      <c r="AO253">
        <v>7.9858961649999998</v>
      </c>
      <c r="AP253">
        <v>8.3465513990000009</v>
      </c>
      <c r="AQ253">
        <v>8.6928388640000005</v>
      </c>
      <c r="AR253">
        <v>9.0209572789999903</v>
      </c>
      <c r="AS253">
        <v>9.3288024029999903</v>
      </c>
      <c r="AT253">
        <v>9.6146275299999999</v>
      </c>
    </row>
    <row r="254" spans="1:46" customFormat="1" x14ac:dyDescent="0.25">
      <c r="A254" t="s">
        <v>324</v>
      </c>
      <c r="B254">
        <v>0.73976113389999998</v>
      </c>
      <c r="C254">
        <v>0.72997468850000002</v>
      </c>
      <c r="D254">
        <v>0.69846727890000004</v>
      </c>
      <c r="E254">
        <v>0.6638512272</v>
      </c>
      <c r="F254">
        <v>0.66542037509999996</v>
      </c>
      <c r="G254">
        <v>0.65522035690000002</v>
      </c>
      <c r="H254">
        <v>0.62019909760000003</v>
      </c>
      <c r="I254">
        <v>0.59751879190000001</v>
      </c>
      <c r="J254">
        <v>0.58820752210000005</v>
      </c>
      <c r="K254">
        <v>0.59021889689999996</v>
      </c>
      <c r="L254">
        <v>0.59311293200000004</v>
      </c>
      <c r="M254">
        <v>0.59698371750000001</v>
      </c>
      <c r="N254">
        <v>0.57805275690000002</v>
      </c>
      <c r="O254">
        <v>0.48516793670000002</v>
      </c>
      <c r="P254">
        <v>0.4722571169</v>
      </c>
      <c r="Q254">
        <v>0.47345565909999998</v>
      </c>
      <c r="R254">
        <v>0.47252958340000001</v>
      </c>
      <c r="S254">
        <v>0.4672822955</v>
      </c>
      <c r="T254">
        <v>0.46138167089999998</v>
      </c>
      <c r="U254">
        <v>0.45545511910000003</v>
      </c>
      <c r="V254">
        <v>0.49232210259999998</v>
      </c>
      <c r="W254">
        <v>0.50161178139999996</v>
      </c>
      <c r="X254">
        <v>0.50652154890000001</v>
      </c>
      <c r="Y254">
        <v>0.50883252199999995</v>
      </c>
      <c r="Z254">
        <v>0.46264628009999997</v>
      </c>
      <c r="AA254">
        <v>0.49017814339999999</v>
      </c>
      <c r="AB254">
        <v>0.51329167880000004</v>
      </c>
      <c r="AC254">
        <v>0.53220265970000002</v>
      </c>
      <c r="AD254">
        <v>0.54719773000000005</v>
      </c>
      <c r="AE254">
        <v>0.55864674439999995</v>
      </c>
      <c r="AF254">
        <v>0.56670446860000001</v>
      </c>
      <c r="AG254">
        <v>0.57182004610000003</v>
      </c>
      <c r="AH254">
        <v>0.57428270699999995</v>
      </c>
      <c r="AI254">
        <v>0.57423833430000004</v>
      </c>
      <c r="AJ254">
        <v>0.57181720479999998</v>
      </c>
      <c r="AK254">
        <v>0.56768863110000001</v>
      </c>
      <c r="AL254">
        <v>0.56127271229999998</v>
      </c>
      <c r="AM254">
        <v>0.55264858130000005</v>
      </c>
      <c r="AN254">
        <v>0.54197189499999998</v>
      </c>
      <c r="AO254">
        <v>0.52945820830000001</v>
      </c>
      <c r="AP254">
        <v>0.51565065700000001</v>
      </c>
      <c r="AQ254">
        <v>0.50053119260000001</v>
      </c>
      <c r="AR254">
        <v>0.48419049450000001</v>
      </c>
      <c r="AS254">
        <v>0.46682055319999999</v>
      </c>
      <c r="AT254">
        <v>0.44861846300000002</v>
      </c>
    </row>
    <row r="255" spans="1:46" customFormat="1" x14ac:dyDescent="0.25">
      <c r="A255" t="s">
        <v>325</v>
      </c>
      <c r="B255">
        <v>0.19993544160000001</v>
      </c>
      <c r="C255">
        <v>0.20855114</v>
      </c>
      <c r="D255">
        <v>0.2109392138</v>
      </c>
      <c r="E255">
        <v>0.21192808339999999</v>
      </c>
      <c r="F255">
        <v>0.22455376120000001</v>
      </c>
      <c r="G255">
        <v>0.23373196569999999</v>
      </c>
      <c r="H255">
        <v>0.23386667990000001</v>
      </c>
      <c r="I255">
        <v>0.23817450940000001</v>
      </c>
      <c r="J255">
        <v>0.24784535029999999</v>
      </c>
      <c r="K255">
        <v>0.26288741900000001</v>
      </c>
      <c r="L255">
        <v>0.27907768040000003</v>
      </c>
      <c r="M255">
        <v>0.29686999739999997</v>
      </c>
      <c r="N255">
        <v>0.30393477260000001</v>
      </c>
      <c r="O255">
        <v>0.3148331332</v>
      </c>
      <c r="P255">
        <v>0.33104090390000002</v>
      </c>
      <c r="Q255">
        <v>0.37349744039999999</v>
      </c>
      <c r="R255">
        <v>0.41939441830000002</v>
      </c>
      <c r="S255">
        <v>0.4664904943</v>
      </c>
      <c r="T255">
        <v>0.51794350700000003</v>
      </c>
      <c r="U255">
        <v>0.57480313930000004</v>
      </c>
      <c r="V255">
        <v>0.71226334859999996</v>
      </c>
      <c r="W255">
        <v>0.83172087279999996</v>
      </c>
      <c r="X255">
        <v>0.96234574250000005</v>
      </c>
      <c r="Y255">
        <v>1.107490071</v>
      </c>
      <c r="Z255">
        <v>1.1533414319999999</v>
      </c>
      <c r="AA255">
        <v>1.2918644370000001</v>
      </c>
      <c r="AB255">
        <v>1.4290958499999999</v>
      </c>
      <c r="AC255">
        <v>1.564279722</v>
      </c>
      <c r="AD255">
        <v>1.6968849269999999</v>
      </c>
      <c r="AE255">
        <v>1.826708558</v>
      </c>
      <c r="AF255">
        <v>1.9529300510000001</v>
      </c>
      <c r="AG255">
        <v>2.075778954</v>
      </c>
      <c r="AH255">
        <v>2.1950818050000001</v>
      </c>
      <c r="AI255">
        <v>2.3101942470000001</v>
      </c>
      <c r="AJ255">
        <v>2.4204058509999999</v>
      </c>
      <c r="AK255">
        <v>2.5273949450000002</v>
      </c>
      <c r="AL255">
        <v>2.6274766949999999</v>
      </c>
      <c r="AM255">
        <v>2.7195550279999998</v>
      </c>
      <c r="AN255">
        <v>2.8028635240000002</v>
      </c>
      <c r="AO255">
        <v>2.8769718790000001</v>
      </c>
      <c r="AP255">
        <v>2.9434018059999998</v>
      </c>
      <c r="AQ255">
        <v>3.0007832799999998</v>
      </c>
      <c r="AR255">
        <v>3.0482890789999999</v>
      </c>
      <c r="AS255">
        <v>3.0857443349999998</v>
      </c>
      <c r="AT255">
        <v>3.1131283939999999</v>
      </c>
    </row>
    <row r="256" spans="1:46" customFormat="1" x14ac:dyDescent="0.25">
      <c r="A256" t="s">
        <v>326</v>
      </c>
      <c r="B256">
        <v>0.39987088320000003</v>
      </c>
      <c r="C256">
        <v>0.45276787169999999</v>
      </c>
      <c r="D256">
        <v>0.49711102460000001</v>
      </c>
      <c r="E256">
        <v>0.54214770099999998</v>
      </c>
      <c r="F256">
        <v>0.62356607819999998</v>
      </c>
      <c r="G256">
        <v>0.70455239839999995</v>
      </c>
      <c r="H256">
        <v>0.76523808189999998</v>
      </c>
      <c r="I256">
        <v>0.84597307649999998</v>
      </c>
      <c r="J256">
        <v>0.95559765669999996</v>
      </c>
      <c r="K256">
        <v>1.100264602</v>
      </c>
      <c r="L256">
        <v>1.1797003260000001</v>
      </c>
      <c r="M256">
        <v>1.2674538639999999</v>
      </c>
      <c r="N256">
        <v>1.310585917</v>
      </c>
      <c r="O256">
        <v>1.571254989</v>
      </c>
      <c r="P256">
        <v>1.7250240649999999</v>
      </c>
      <c r="Q256">
        <v>1.914116232</v>
      </c>
      <c r="R256">
        <v>2.1138321549999999</v>
      </c>
      <c r="S256">
        <v>2.3123726790000001</v>
      </c>
      <c r="T256">
        <v>2.5250187159999999</v>
      </c>
      <c r="U256">
        <v>2.7559321250000002</v>
      </c>
      <c r="V256">
        <v>3.1437366349999998</v>
      </c>
      <c r="W256">
        <v>3.379397923</v>
      </c>
      <c r="X256">
        <v>3.5995568310000001</v>
      </c>
      <c r="Y256">
        <v>3.8134136779999999</v>
      </c>
      <c r="Z256">
        <v>3.6558481239999998</v>
      </c>
      <c r="AA256">
        <v>3.946483991</v>
      </c>
      <c r="AB256">
        <v>4.2074398039999998</v>
      </c>
      <c r="AC256">
        <v>4.4384784890000004</v>
      </c>
      <c r="AD256">
        <v>4.6401844749999999</v>
      </c>
      <c r="AE256">
        <v>4.8141017899999996</v>
      </c>
      <c r="AF256">
        <v>4.960161813</v>
      </c>
      <c r="AG256">
        <v>5.081049331</v>
      </c>
      <c r="AH256">
        <v>5.1782876040000003</v>
      </c>
      <c r="AI256">
        <v>5.2522707620000002</v>
      </c>
      <c r="AJ256">
        <v>5.3033458900000001</v>
      </c>
      <c r="AK256">
        <v>5.337010072</v>
      </c>
      <c r="AL256">
        <v>5.3472062190000003</v>
      </c>
      <c r="AM256">
        <v>5.3339514970000002</v>
      </c>
      <c r="AN256">
        <v>5.2980531869999998</v>
      </c>
      <c r="AO256">
        <v>5.2409875709999998</v>
      </c>
      <c r="AP256">
        <v>5.1676157790000001</v>
      </c>
      <c r="AQ256">
        <v>5.0773657090000004</v>
      </c>
      <c r="AR256">
        <v>4.9707636669999999</v>
      </c>
      <c r="AS256">
        <v>4.8494228680000004</v>
      </c>
      <c r="AT256">
        <v>4.7150933909999999</v>
      </c>
    </row>
    <row r="257" spans="1:48" customFormat="1" x14ac:dyDescent="0.25">
      <c r="A257" t="s">
        <v>327</v>
      </c>
      <c r="B257">
        <v>35.15864741</v>
      </c>
      <c r="C257">
        <v>35.152327219999997</v>
      </c>
      <c r="D257">
        <v>34.081233419999997</v>
      </c>
      <c r="E257">
        <v>32.82319897</v>
      </c>
      <c r="F257">
        <v>33.340010540000002</v>
      </c>
      <c r="G257">
        <v>33.338750699999999</v>
      </c>
      <c r="H257">
        <v>32.057486140000002</v>
      </c>
      <c r="I257">
        <v>31.386584540000001</v>
      </c>
      <c r="J257">
        <v>31.411583369999999</v>
      </c>
      <c r="K257">
        <v>32.057365220000001</v>
      </c>
      <c r="L257">
        <v>31.856234610000001</v>
      </c>
      <c r="M257">
        <v>31.720642519999998</v>
      </c>
      <c r="N257">
        <v>30.398869789999999</v>
      </c>
      <c r="O257">
        <v>30.52343999</v>
      </c>
      <c r="P257">
        <v>30.14111531</v>
      </c>
      <c r="Q257">
        <v>29.487845069999999</v>
      </c>
      <c r="R257">
        <v>28.712083119999999</v>
      </c>
      <c r="S257">
        <v>27.69367269</v>
      </c>
      <c r="T257">
        <v>26.66398452</v>
      </c>
      <c r="U257">
        <v>25.661145260000001</v>
      </c>
      <c r="V257">
        <v>26.73823428</v>
      </c>
      <c r="W257">
        <v>26.25515631</v>
      </c>
      <c r="X257">
        <v>25.545995489999999</v>
      </c>
      <c r="Y257">
        <v>24.722717729999999</v>
      </c>
      <c r="Z257">
        <v>21.651553570000001</v>
      </c>
      <c r="AA257">
        <v>19.498339869999999</v>
      </c>
      <c r="AB257">
        <v>17.35309255</v>
      </c>
      <c r="AC257">
        <v>15.29063736</v>
      </c>
      <c r="AD257">
        <v>13.35971988</v>
      </c>
      <c r="AE257">
        <v>11.58951351</v>
      </c>
      <c r="AF257">
        <v>9.9892184010000005</v>
      </c>
      <c r="AG257">
        <v>8.5635718789999995</v>
      </c>
      <c r="AH257">
        <v>7.3066352309999996</v>
      </c>
      <c r="AI257">
        <v>6.2066464410000002</v>
      </c>
      <c r="AJ257">
        <v>5.2501746149999997</v>
      </c>
      <c r="AK257">
        <v>4.4274990519999999</v>
      </c>
      <c r="AL257">
        <v>3.7182228479999999</v>
      </c>
      <c r="AM257">
        <v>3.1096144639999999</v>
      </c>
      <c r="AN257">
        <v>2.590086774</v>
      </c>
      <c r="AO257">
        <v>2.1489907399999999</v>
      </c>
      <c r="AP257">
        <v>1.7775020580000001</v>
      </c>
      <c r="AQ257">
        <v>1.465294023</v>
      </c>
      <c r="AR257">
        <v>1.2037529870000001</v>
      </c>
      <c r="AS257">
        <v>0.98557092180000005</v>
      </c>
      <c r="AT257">
        <v>0.80430728959999997</v>
      </c>
    </row>
    <row r="258" spans="1:48" customFormat="1" x14ac:dyDescent="0.25">
      <c r="A258" t="s">
        <v>328</v>
      </c>
      <c r="B258">
        <v>1.5994835329999999</v>
      </c>
      <c r="C258">
        <v>1.7479653100000001</v>
      </c>
      <c r="D258">
        <v>1.8522850369999999</v>
      </c>
      <c r="E258">
        <v>1.9497065929999999</v>
      </c>
      <c r="F258">
        <v>2.1643691619999998</v>
      </c>
      <c r="G258">
        <v>2.3602574089999999</v>
      </c>
      <c r="H258">
        <v>2.4742288270000001</v>
      </c>
      <c r="I258">
        <v>2.639958172</v>
      </c>
      <c r="J258">
        <v>2.8781458400000002</v>
      </c>
      <c r="K258">
        <v>3.1983948500000001</v>
      </c>
      <c r="L258">
        <v>3.3046520429999999</v>
      </c>
      <c r="M258">
        <v>3.421411419</v>
      </c>
      <c r="N258">
        <v>3.409241293</v>
      </c>
      <c r="O258">
        <v>3.7691987340000002</v>
      </c>
      <c r="P258">
        <v>3.948451581</v>
      </c>
      <c r="Q258">
        <v>4.1222962120000002</v>
      </c>
      <c r="R258">
        <v>4.283320968</v>
      </c>
      <c r="S258">
        <v>4.4086658099999996</v>
      </c>
      <c r="T258">
        <v>4.5295304300000003</v>
      </c>
      <c r="U258">
        <v>4.6515353700000004</v>
      </c>
      <c r="V258">
        <v>5.1633876860000001</v>
      </c>
      <c r="W258">
        <v>5.4011803580000004</v>
      </c>
      <c r="X258">
        <v>5.59833844</v>
      </c>
      <c r="Y258">
        <v>5.7714482120000001</v>
      </c>
      <c r="Z258">
        <v>5.3841828039999999</v>
      </c>
      <c r="AA258">
        <v>5.7241352479999996</v>
      </c>
      <c r="AB258">
        <v>6.0101504300000004</v>
      </c>
      <c r="AC258">
        <v>6.2440941150000002</v>
      </c>
      <c r="AD258">
        <v>6.428926455</v>
      </c>
      <c r="AE258">
        <v>6.5688049990000001</v>
      </c>
      <c r="AF258">
        <v>6.6655322689999998</v>
      </c>
      <c r="AG258">
        <v>6.7245045540000001</v>
      </c>
      <c r="AH258">
        <v>6.749334277</v>
      </c>
      <c r="AI258">
        <v>6.7420158160000003</v>
      </c>
      <c r="AJ258">
        <v>6.7044090499999998</v>
      </c>
      <c r="AK258">
        <v>6.6447165979999996</v>
      </c>
      <c r="AL258">
        <v>6.5565180859999996</v>
      </c>
      <c r="AM258">
        <v>6.4411480619999999</v>
      </c>
      <c r="AN258">
        <v>6.3008395999999998</v>
      </c>
      <c r="AO258">
        <v>6.1385122909999996</v>
      </c>
      <c r="AP258">
        <v>5.9608487959999996</v>
      </c>
      <c r="AQ258">
        <v>5.76798637</v>
      </c>
      <c r="AR258">
        <v>5.5613059109999998</v>
      </c>
      <c r="AS258">
        <v>5.3433253130000002</v>
      </c>
      <c r="AT258">
        <v>5.1165797619999998</v>
      </c>
    </row>
    <row r="259" spans="1:48" customFormat="1" x14ac:dyDescent="0.25">
      <c r="A259" t="s">
        <v>329</v>
      </c>
      <c r="B259">
        <v>0.19993544160000001</v>
      </c>
      <c r="C259">
        <v>0.1882553012</v>
      </c>
      <c r="D259">
        <v>0.17188050299999999</v>
      </c>
      <c r="E259">
        <v>0.15588073690000001</v>
      </c>
      <c r="F259">
        <v>0.14909357200000001</v>
      </c>
      <c r="G259">
        <v>0.14008490639999999</v>
      </c>
      <c r="H259">
        <v>0.1265249661</v>
      </c>
      <c r="I259">
        <v>0.11631555709999999</v>
      </c>
      <c r="J259">
        <v>0.1092591829</v>
      </c>
      <c r="K259">
        <v>0.1046120281</v>
      </c>
      <c r="L259">
        <v>0.1037469816</v>
      </c>
      <c r="M259">
        <v>0.10309918229999999</v>
      </c>
      <c r="N259">
        <v>9.8607023299999999E-2</v>
      </c>
      <c r="O259">
        <v>0.2381001328</v>
      </c>
      <c r="P259">
        <v>0.59475553290000005</v>
      </c>
      <c r="Q259">
        <v>0.70340561069999996</v>
      </c>
      <c r="R259">
        <v>0.82794637859999998</v>
      </c>
      <c r="S259">
        <v>0.96534761879999997</v>
      </c>
      <c r="T259">
        <v>1.1235300450000001</v>
      </c>
      <c r="U259">
        <v>1.307021692</v>
      </c>
      <c r="V259">
        <v>1.580959349</v>
      </c>
      <c r="W259">
        <v>1.802080339</v>
      </c>
      <c r="X259">
        <v>2.0353735149999999</v>
      </c>
      <c r="Y259">
        <v>2.2864898239999998</v>
      </c>
      <c r="Z259">
        <v>2.3243620009999999</v>
      </c>
      <c r="AA259">
        <v>2.6596978010000001</v>
      </c>
      <c r="AB259">
        <v>3.0057038469999999</v>
      </c>
      <c r="AC259">
        <v>3.3610016260000002</v>
      </c>
      <c r="AD259">
        <v>3.7245703099999998</v>
      </c>
      <c r="AE259">
        <v>4.0960243170000004</v>
      </c>
      <c r="AF259">
        <v>4.4735204729999998</v>
      </c>
      <c r="AG259">
        <v>4.8575057490000004</v>
      </c>
      <c r="AH259">
        <v>5.2474995089999998</v>
      </c>
      <c r="AI259">
        <v>5.6418258029999997</v>
      </c>
      <c r="AJ259">
        <v>6.0384968859999999</v>
      </c>
      <c r="AK259">
        <v>6.4414441099999999</v>
      </c>
      <c r="AL259">
        <v>6.8409825260000003</v>
      </c>
      <c r="AM259">
        <v>7.2334742060000004</v>
      </c>
      <c r="AN259">
        <v>7.6158874279999997</v>
      </c>
      <c r="AO259">
        <v>7.9858961649999998</v>
      </c>
      <c r="AP259">
        <v>8.3465513990000009</v>
      </c>
      <c r="AQ259">
        <v>8.6928388640000005</v>
      </c>
      <c r="AR259">
        <v>9.0209572789999903</v>
      </c>
      <c r="AS259">
        <v>9.3288024029999903</v>
      </c>
      <c r="AT259">
        <v>9.6146275299999999</v>
      </c>
    </row>
    <row r="260" spans="1:48" customFormat="1" x14ac:dyDescent="0.25">
      <c r="A260" t="s">
        <v>330</v>
      </c>
      <c r="B260">
        <v>0.73976113389999998</v>
      </c>
      <c r="C260">
        <v>0.72997468850000002</v>
      </c>
      <c r="D260">
        <v>0.69846727890000004</v>
      </c>
      <c r="E260">
        <v>0.6638512272</v>
      </c>
      <c r="F260">
        <v>0.66542037509999996</v>
      </c>
      <c r="G260">
        <v>0.65522035690000002</v>
      </c>
      <c r="H260">
        <v>0.62019909760000003</v>
      </c>
      <c r="I260">
        <v>0.59751879190000001</v>
      </c>
      <c r="J260">
        <v>0.58820752210000005</v>
      </c>
      <c r="K260">
        <v>0.59021889689999996</v>
      </c>
      <c r="L260">
        <v>0.59311293200000004</v>
      </c>
      <c r="M260">
        <v>0.59698371750000001</v>
      </c>
      <c r="N260">
        <v>0.57805275690000002</v>
      </c>
      <c r="O260">
        <v>0.48516793670000002</v>
      </c>
      <c r="P260">
        <v>0.4722571169</v>
      </c>
      <c r="Q260">
        <v>0.47345565909999998</v>
      </c>
      <c r="R260">
        <v>0.47252958340000001</v>
      </c>
      <c r="S260">
        <v>0.4672822955</v>
      </c>
      <c r="T260">
        <v>0.46138167089999998</v>
      </c>
      <c r="U260">
        <v>0.45545511910000003</v>
      </c>
      <c r="V260">
        <v>0.49232210259999998</v>
      </c>
      <c r="W260">
        <v>0.50161178139999996</v>
      </c>
      <c r="X260">
        <v>0.50652154890000001</v>
      </c>
      <c r="Y260">
        <v>0.50883252199999995</v>
      </c>
      <c r="Z260">
        <v>0.46264628009999997</v>
      </c>
      <c r="AA260">
        <v>0.49017814339999999</v>
      </c>
      <c r="AB260">
        <v>0.51329167880000004</v>
      </c>
      <c r="AC260">
        <v>0.53220265970000002</v>
      </c>
      <c r="AD260">
        <v>0.54719773000000005</v>
      </c>
      <c r="AE260">
        <v>0.55864674439999995</v>
      </c>
      <c r="AF260">
        <v>0.56670446860000001</v>
      </c>
      <c r="AG260">
        <v>0.57182004610000003</v>
      </c>
      <c r="AH260">
        <v>0.57428270699999995</v>
      </c>
      <c r="AI260">
        <v>0.57423833430000004</v>
      </c>
      <c r="AJ260">
        <v>0.57181720479999998</v>
      </c>
      <c r="AK260">
        <v>0.56768863110000001</v>
      </c>
      <c r="AL260">
        <v>0.56127271229999998</v>
      </c>
      <c r="AM260">
        <v>0.55264858130000005</v>
      </c>
      <c r="AN260">
        <v>0.54197189499999998</v>
      </c>
      <c r="AO260">
        <v>0.52945820830000001</v>
      </c>
      <c r="AP260">
        <v>0.51565065700000001</v>
      </c>
      <c r="AQ260">
        <v>0.50053119260000001</v>
      </c>
      <c r="AR260">
        <v>0.48419049450000001</v>
      </c>
      <c r="AS260">
        <v>0.46682055319999999</v>
      </c>
      <c r="AT260">
        <v>0.44861846300000002</v>
      </c>
    </row>
    <row r="261" spans="1:48" customFormat="1" x14ac:dyDescent="0.25">
      <c r="A261" t="s">
        <v>331</v>
      </c>
      <c r="B261">
        <v>0.19993544160000001</v>
      </c>
      <c r="C261">
        <v>0.20855114</v>
      </c>
      <c r="D261">
        <v>0.2109392138</v>
      </c>
      <c r="E261">
        <v>0.21192808339999999</v>
      </c>
      <c r="F261">
        <v>0.22455376120000001</v>
      </c>
      <c r="G261">
        <v>0.23373196569999999</v>
      </c>
      <c r="H261">
        <v>0.23386667990000001</v>
      </c>
      <c r="I261">
        <v>0.23817450940000001</v>
      </c>
      <c r="J261">
        <v>0.24784535029999999</v>
      </c>
      <c r="K261">
        <v>0.26288741900000001</v>
      </c>
      <c r="L261">
        <v>0.27907768040000003</v>
      </c>
      <c r="M261">
        <v>0.29686999739999997</v>
      </c>
      <c r="N261">
        <v>0.30393477260000001</v>
      </c>
      <c r="O261">
        <v>0.3148331332</v>
      </c>
      <c r="P261">
        <v>0.33104090390000002</v>
      </c>
      <c r="Q261">
        <v>0.37349744039999999</v>
      </c>
      <c r="R261">
        <v>0.41939441830000002</v>
      </c>
      <c r="S261">
        <v>0.4664904943</v>
      </c>
      <c r="T261">
        <v>0.51794350700000003</v>
      </c>
      <c r="U261">
        <v>0.57480313930000004</v>
      </c>
      <c r="V261">
        <v>0.71226334859999996</v>
      </c>
      <c r="W261">
        <v>0.83172087279999996</v>
      </c>
      <c r="X261">
        <v>0.96234574250000005</v>
      </c>
      <c r="Y261">
        <v>1.107490071</v>
      </c>
      <c r="Z261">
        <v>1.1533414319999999</v>
      </c>
      <c r="AA261">
        <v>1.2918644370000001</v>
      </c>
      <c r="AB261">
        <v>1.4290958499999999</v>
      </c>
      <c r="AC261">
        <v>1.564279722</v>
      </c>
      <c r="AD261">
        <v>1.6968849269999999</v>
      </c>
      <c r="AE261">
        <v>1.826708558</v>
      </c>
      <c r="AF261">
        <v>1.9529300510000001</v>
      </c>
      <c r="AG261">
        <v>2.075778954</v>
      </c>
      <c r="AH261">
        <v>2.1950818050000001</v>
      </c>
      <c r="AI261">
        <v>2.3101942470000001</v>
      </c>
      <c r="AJ261">
        <v>2.4204058509999999</v>
      </c>
      <c r="AK261">
        <v>2.5273949450000002</v>
      </c>
      <c r="AL261">
        <v>2.6274766949999999</v>
      </c>
      <c r="AM261">
        <v>2.7195550279999998</v>
      </c>
      <c r="AN261">
        <v>2.8028635240000002</v>
      </c>
      <c r="AO261">
        <v>2.8769718790000001</v>
      </c>
      <c r="AP261">
        <v>2.9434018059999998</v>
      </c>
      <c r="AQ261">
        <v>3.0007832799999998</v>
      </c>
      <c r="AR261">
        <v>3.0482890789999999</v>
      </c>
      <c r="AS261">
        <v>3.0857443349999998</v>
      </c>
      <c r="AT261">
        <v>3.1131283939999999</v>
      </c>
    </row>
    <row r="262" spans="1:48" customFormat="1" x14ac:dyDescent="0.25">
      <c r="A262" t="s">
        <v>332</v>
      </c>
      <c r="B262">
        <v>0.39987088320000003</v>
      </c>
      <c r="C262">
        <v>0.45276787169999999</v>
      </c>
      <c r="D262">
        <v>0.49711102460000001</v>
      </c>
      <c r="E262">
        <v>0.54214770099999998</v>
      </c>
      <c r="F262">
        <v>0.62356607819999998</v>
      </c>
      <c r="G262">
        <v>0.70455239839999995</v>
      </c>
      <c r="H262">
        <v>0.76523808189999998</v>
      </c>
      <c r="I262">
        <v>0.84597307649999998</v>
      </c>
      <c r="J262">
        <v>0.95559765669999996</v>
      </c>
      <c r="K262">
        <v>1.100264602</v>
      </c>
      <c r="L262">
        <v>1.1797003260000001</v>
      </c>
      <c r="M262">
        <v>1.2674538639999999</v>
      </c>
      <c r="N262">
        <v>1.310585917</v>
      </c>
      <c r="O262">
        <v>1.571254989</v>
      </c>
      <c r="P262">
        <v>1.7250240649999999</v>
      </c>
      <c r="Q262">
        <v>1.914116232</v>
      </c>
      <c r="R262">
        <v>2.1138321549999999</v>
      </c>
      <c r="S262">
        <v>2.3123726790000001</v>
      </c>
      <c r="T262">
        <v>2.5250187159999999</v>
      </c>
      <c r="U262">
        <v>2.7559321250000002</v>
      </c>
      <c r="V262">
        <v>3.1437366349999998</v>
      </c>
      <c r="W262">
        <v>3.379397923</v>
      </c>
      <c r="X262">
        <v>3.5995568310000001</v>
      </c>
      <c r="Y262">
        <v>3.8134136779999999</v>
      </c>
      <c r="Z262">
        <v>3.6558481239999998</v>
      </c>
      <c r="AA262">
        <v>3.946483991</v>
      </c>
      <c r="AB262">
        <v>4.2074398039999998</v>
      </c>
      <c r="AC262">
        <v>4.4384784890000004</v>
      </c>
      <c r="AD262">
        <v>4.6401844749999999</v>
      </c>
      <c r="AE262">
        <v>4.8141017899999996</v>
      </c>
      <c r="AF262">
        <v>4.960161813</v>
      </c>
      <c r="AG262">
        <v>5.081049331</v>
      </c>
      <c r="AH262">
        <v>5.1782876040000003</v>
      </c>
      <c r="AI262">
        <v>5.2522707620000002</v>
      </c>
      <c r="AJ262">
        <v>5.3033458900000001</v>
      </c>
      <c r="AK262">
        <v>5.337010072</v>
      </c>
      <c r="AL262">
        <v>5.3472062190000003</v>
      </c>
      <c r="AM262">
        <v>5.3339514970000002</v>
      </c>
      <c r="AN262">
        <v>5.2980531869999998</v>
      </c>
      <c r="AO262">
        <v>5.2409875709999998</v>
      </c>
      <c r="AP262">
        <v>5.1676157790000001</v>
      </c>
      <c r="AQ262">
        <v>5.0773657090000004</v>
      </c>
      <c r="AR262">
        <v>4.9707636669999999</v>
      </c>
      <c r="AS262">
        <v>4.8494228680000004</v>
      </c>
      <c r="AT262">
        <v>4.7150933909999999</v>
      </c>
    </row>
    <row r="263" spans="1:48" x14ac:dyDescent="0.25">
      <c r="A263" s="2" t="s">
        <v>355</v>
      </c>
      <c r="B263" s="2">
        <v>1.2291101760000001</v>
      </c>
      <c r="C263" s="2">
        <v>1.2162905909999999</v>
      </c>
      <c r="D263" s="2">
        <v>1.0284368960000001</v>
      </c>
      <c r="E263" s="2">
        <v>0.82962640720000003</v>
      </c>
      <c r="F263" s="2">
        <v>0.87925832299999995</v>
      </c>
      <c r="G263" s="2">
        <v>0.86438786990000005</v>
      </c>
      <c r="H263" s="2">
        <v>0.79752555690000004</v>
      </c>
      <c r="I263" s="2">
        <v>0.82870760219999995</v>
      </c>
      <c r="J263" s="2">
        <v>0.84593608440000001</v>
      </c>
      <c r="K263" s="2">
        <v>0.84984607629999998</v>
      </c>
      <c r="L263" s="2">
        <v>0.80141585159999995</v>
      </c>
      <c r="M263" s="2">
        <v>0.76719057040000005</v>
      </c>
      <c r="N263" s="2">
        <v>0.73426979020000005</v>
      </c>
      <c r="O263" s="2">
        <v>0.66105486290000004</v>
      </c>
      <c r="P263" s="2">
        <v>0.59284229600000005</v>
      </c>
      <c r="Q263" s="2">
        <v>0.56622054180000003</v>
      </c>
      <c r="R263" s="2">
        <v>0.55508028359999995</v>
      </c>
      <c r="S263" s="2">
        <v>0.54984438020000004</v>
      </c>
      <c r="T263" s="2">
        <v>0.54603316729999996</v>
      </c>
      <c r="U263" s="2">
        <v>0.54274220360000003</v>
      </c>
      <c r="V263" s="2">
        <v>0.53305992719999995</v>
      </c>
      <c r="W263" s="2">
        <v>0.52167134270000004</v>
      </c>
      <c r="X263" s="2">
        <v>0.50990542790000004</v>
      </c>
      <c r="Y263" s="2">
        <v>0.4987086872</v>
      </c>
      <c r="Z263" s="2">
        <v>0.4891703074</v>
      </c>
      <c r="AA263" s="2">
        <v>0.44479763020000002</v>
      </c>
      <c r="AB263" s="2">
        <v>0.40592791220000002</v>
      </c>
      <c r="AC263" s="2">
        <v>0.37239155800000001</v>
      </c>
      <c r="AD263" s="2">
        <v>0.34323049579999998</v>
      </c>
      <c r="AE263" s="2">
        <v>0.3184338625</v>
      </c>
      <c r="AF263" s="2">
        <v>0.29746756819999998</v>
      </c>
      <c r="AG263" s="2">
        <v>0.27960720360000002</v>
      </c>
      <c r="AH263" s="2">
        <v>0.26429519670000001</v>
      </c>
      <c r="AI263" s="2">
        <v>0.25107908109999999</v>
      </c>
      <c r="AJ263" s="2">
        <v>0.23961089520000001</v>
      </c>
      <c r="AK263" s="2">
        <v>0.22958503990000001</v>
      </c>
      <c r="AL263" s="134">
        <v>0.22076115969999999</v>
      </c>
      <c r="AM263" s="134">
        <v>0.21294878079999999</v>
      </c>
      <c r="AN263" s="134">
        <v>0.20598268950000001</v>
      </c>
      <c r="AO263" s="134">
        <v>0.1997302477</v>
      </c>
      <c r="AP263" s="134">
        <v>0.19409768320000001</v>
      </c>
      <c r="AQ263" s="134">
        <v>0.18904602449999999</v>
      </c>
      <c r="AR263" s="134">
        <v>0.18447011520000001</v>
      </c>
      <c r="AS263" s="134">
        <v>0.180306564</v>
      </c>
      <c r="AT263" s="134">
        <v>0.17651209409999999</v>
      </c>
    </row>
    <row r="264" spans="1:48" x14ac:dyDescent="0.25">
      <c r="A264" s="2" t="s">
        <v>356</v>
      </c>
      <c r="B264" s="2">
        <v>1.7665972320000001</v>
      </c>
      <c r="C264" s="2">
        <v>1.7865573210000001</v>
      </c>
      <c r="D264" s="2">
        <v>1.781379684</v>
      </c>
      <c r="E264" s="2">
        <v>1.695099967</v>
      </c>
      <c r="F264" s="2">
        <v>1.737776628</v>
      </c>
      <c r="G264" s="2">
        <v>1.7539190899999999</v>
      </c>
      <c r="H264" s="2">
        <v>1.7126263289999999</v>
      </c>
      <c r="I264" s="2">
        <v>1.6963322080000001</v>
      </c>
      <c r="J264" s="2">
        <v>1.7206800099999999</v>
      </c>
      <c r="K264" s="2">
        <v>1.77916999</v>
      </c>
      <c r="L264" s="2">
        <v>1.4087887219999999</v>
      </c>
      <c r="M264" s="2">
        <v>1.394893465</v>
      </c>
      <c r="N264" s="2">
        <v>1.401127515</v>
      </c>
      <c r="O264" s="2">
        <v>1.378131547</v>
      </c>
      <c r="P264" s="2">
        <v>1.3384650330000001</v>
      </c>
      <c r="Q264" s="2">
        <v>1.3110652089999999</v>
      </c>
      <c r="R264" s="2">
        <v>1.2921139740000001</v>
      </c>
      <c r="S264" s="2">
        <v>1.279115958</v>
      </c>
      <c r="T264" s="2">
        <v>1.2716342389999999</v>
      </c>
      <c r="U264" s="2">
        <v>1.2681905259999999</v>
      </c>
      <c r="V264" s="2">
        <v>1.26068599</v>
      </c>
      <c r="W264" s="2">
        <v>1.25092293</v>
      </c>
      <c r="X264" s="2">
        <v>1.240520434</v>
      </c>
      <c r="Y264" s="2">
        <v>1.2303751590000001</v>
      </c>
      <c r="Z264" s="2">
        <v>1.2210702609999999</v>
      </c>
      <c r="AA264" s="2">
        <v>1.175704638</v>
      </c>
      <c r="AB264" s="2">
        <v>1.1242711809999999</v>
      </c>
      <c r="AC264" s="2">
        <v>1.072574908</v>
      </c>
      <c r="AD264" s="2">
        <v>1.0228416789999999</v>
      </c>
      <c r="AE264" s="2">
        <v>0.97597794640000002</v>
      </c>
      <c r="AF264" s="2">
        <v>0.93234828700000005</v>
      </c>
      <c r="AG264" s="2">
        <v>0.89192451009999996</v>
      </c>
      <c r="AH264" s="2">
        <v>0.85451528109999997</v>
      </c>
      <c r="AI264" s="2">
        <v>0.81985024799999995</v>
      </c>
      <c r="AJ264" s="2">
        <v>0.78763567570000004</v>
      </c>
      <c r="AK264" s="2">
        <v>0.75763776540000005</v>
      </c>
      <c r="AL264" s="2">
        <v>0.72949800860000003</v>
      </c>
      <c r="AM264" s="2">
        <v>0.70289947549999998</v>
      </c>
      <c r="AN264" s="2">
        <v>0.67757055939999999</v>
      </c>
      <c r="AO264" s="2">
        <v>0.65328259789999998</v>
      </c>
      <c r="AP264" s="2">
        <v>0.62985371769999998</v>
      </c>
      <c r="AQ264" s="2">
        <v>0.60718360490000001</v>
      </c>
      <c r="AR264" s="2">
        <v>0.5852061127</v>
      </c>
      <c r="AS264" s="2">
        <v>0.56387788709999997</v>
      </c>
      <c r="AT264" s="2">
        <v>0.54320839190000003</v>
      </c>
    </row>
    <row r="265" spans="1:48" x14ac:dyDescent="0.25">
      <c r="A265" s="2" t="s">
        <v>357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</row>
    <row r="266" spans="1:48" x14ac:dyDescent="0.25">
      <c r="A266" s="2" t="s">
        <v>358</v>
      </c>
      <c r="B266" s="2">
        <v>1.619999953</v>
      </c>
      <c r="C266" s="2">
        <v>1.6386652719999999</v>
      </c>
      <c r="D266" s="2">
        <v>1.637965246</v>
      </c>
      <c r="E266" s="2">
        <v>1.5474818189999999</v>
      </c>
      <c r="F266" s="2">
        <v>1.5970136349999999</v>
      </c>
      <c r="G266" s="2">
        <v>1.6299357489999999</v>
      </c>
      <c r="H266" s="2">
        <v>1.6009675299999999</v>
      </c>
      <c r="I266" s="2">
        <v>1.587706262</v>
      </c>
      <c r="J266" s="2">
        <v>1.6118897999999999</v>
      </c>
      <c r="K266" s="2">
        <v>1.651710907</v>
      </c>
      <c r="L266" s="2">
        <v>1.3108030740000001</v>
      </c>
      <c r="M266" s="2">
        <v>1.3022735139999999</v>
      </c>
      <c r="N266" s="2">
        <v>1.3117225850000001</v>
      </c>
      <c r="O266" s="2">
        <v>1.3673515169999999</v>
      </c>
      <c r="P266" s="2">
        <v>1.427743126</v>
      </c>
      <c r="Q266" s="2">
        <v>1.4494677659999999</v>
      </c>
      <c r="R266" s="2">
        <v>1.4593608170000001</v>
      </c>
      <c r="S266" s="2">
        <v>1.467237084</v>
      </c>
      <c r="T266" s="2">
        <v>1.4751744600000001</v>
      </c>
      <c r="U266" s="2">
        <v>1.4847153420000001</v>
      </c>
      <c r="V266" s="2">
        <v>1.4956527559999999</v>
      </c>
      <c r="W266" s="2">
        <v>1.5043420030000001</v>
      </c>
      <c r="X266" s="2">
        <v>1.511646321</v>
      </c>
      <c r="Y266" s="2">
        <v>1.518333248</v>
      </c>
      <c r="Z266" s="2">
        <v>1.5243135400000001</v>
      </c>
      <c r="AA266" s="2">
        <v>1.5381308279999999</v>
      </c>
      <c r="AB266" s="2">
        <v>1.534204616</v>
      </c>
      <c r="AC266" s="2">
        <v>1.5116527479999999</v>
      </c>
      <c r="AD266" s="2">
        <v>1.4765645999999999</v>
      </c>
      <c r="AE266" s="2">
        <v>1.4344167539999999</v>
      </c>
      <c r="AF266" s="2">
        <v>1.389184287</v>
      </c>
      <c r="AG266" s="2">
        <v>1.3432796250000001</v>
      </c>
      <c r="AH266" s="2">
        <v>1.2980468089999999</v>
      </c>
      <c r="AI266" s="2">
        <v>1.2541542059999999</v>
      </c>
      <c r="AJ266" s="2">
        <v>1.2118836529999999</v>
      </c>
      <c r="AK266" s="2">
        <v>1.1713873260000001</v>
      </c>
      <c r="AL266" s="2">
        <v>1.132489955</v>
      </c>
      <c r="AM266" s="2">
        <v>1.0949870559999999</v>
      </c>
      <c r="AN266" s="2">
        <v>1.0586761899999999</v>
      </c>
      <c r="AO266" s="2">
        <v>1.023370213</v>
      </c>
      <c r="AP266" s="2">
        <v>0.98891699229999996</v>
      </c>
      <c r="AQ266" s="2">
        <v>0.95525118799999997</v>
      </c>
      <c r="AR266" s="2">
        <v>0.92233466470000003</v>
      </c>
      <c r="AS266" s="2">
        <v>0.89015286159999996</v>
      </c>
      <c r="AT266" s="134">
        <v>0.85876080830000001</v>
      </c>
    </row>
    <row r="267" spans="1:48" x14ac:dyDescent="0.25">
      <c r="A267" s="2" t="s">
        <v>571</v>
      </c>
      <c r="B267" s="2">
        <v>0.99189539280000005</v>
      </c>
      <c r="C267" s="2">
        <v>0.99005852780000003</v>
      </c>
      <c r="D267" s="2">
        <v>0.98781996890000001</v>
      </c>
      <c r="E267" s="2">
        <v>0.98507210619999996</v>
      </c>
      <c r="F267" s="2">
        <v>0.98172484019999995</v>
      </c>
      <c r="G267" s="2">
        <v>0.97765041610000003</v>
      </c>
      <c r="H267" s="2">
        <v>0.9726774037</v>
      </c>
      <c r="I267" s="2">
        <v>0.96664688139999999</v>
      </c>
      <c r="J267" s="2">
        <v>0.95933900329999999</v>
      </c>
      <c r="K267" s="2">
        <v>0.95052035609999996</v>
      </c>
      <c r="L267" s="2">
        <v>0.94752189580000001</v>
      </c>
      <c r="M267" s="2">
        <v>0.94459789270000005</v>
      </c>
      <c r="N267" s="2">
        <v>0.94154445630000005</v>
      </c>
      <c r="O267" s="2">
        <v>0.94650214759999995</v>
      </c>
      <c r="P267" s="2">
        <v>0.94554362719999996</v>
      </c>
      <c r="Q267" s="2">
        <v>0.94350866389999999</v>
      </c>
      <c r="R267" s="2">
        <v>0.9414020958</v>
      </c>
      <c r="S267" s="2">
        <v>0.93922553450000001</v>
      </c>
      <c r="T267" s="2">
        <v>0.93697713429999996</v>
      </c>
      <c r="U267" s="2">
        <v>0.93465583129999996</v>
      </c>
      <c r="V267" s="2">
        <v>0.93094744210000002</v>
      </c>
      <c r="W267" s="2">
        <v>0.92707240030000004</v>
      </c>
      <c r="X267" s="2">
        <v>0.92299700380000005</v>
      </c>
      <c r="Y267" s="2">
        <v>0.91871511409999995</v>
      </c>
      <c r="Z267" s="2">
        <v>0.91419637649999996</v>
      </c>
      <c r="AA267" s="2">
        <v>0.89898609360000004</v>
      </c>
      <c r="AB267" s="2">
        <v>0.88143751469999998</v>
      </c>
      <c r="AC267" s="2">
        <v>0.86132424699999999</v>
      </c>
      <c r="AD267" s="2">
        <v>0.83845449439999997</v>
      </c>
      <c r="AE267" s="2">
        <v>0.81268448230000001</v>
      </c>
      <c r="AF267" s="2">
        <v>0.78392280569999995</v>
      </c>
      <c r="AG267" s="2">
        <v>0.75218735179999996</v>
      </c>
      <c r="AH267" s="2">
        <v>0.71760227440000002</v>
      </c>
      <c r="AI267" s="2">
        <v>0.68041465619999997</v>
      </c>
      <c r="AJ267" s="2">
        <v>0.64099773810000005</v>
      </c>
      <c r="AK267" s="2">
        <v>0.59985009710000003</v>
      </c>
      <c r="AL267" s="2">
        <v>0.55756702700000005</v>
      </c>
      <c r="AM267" s="2">
        <v>0.51481161549999999</v>
      </c>
      <c r="AN267" s="2">
        <v>0.47227372420000002</v>
      </c>
      <c r="AO267" s="2">
        <v>0.4306247117</v>
      </c>
      <c r="AP267" s="2">
        <v>0.39048322660000001</v>
      </c>
      <c r="AQ267" s="2">
        <v>0.3523550446</v>
      </c>
      <c r="AR267" s="2">
        <v>0.31664883710000002</v>
      </c>
      <c r="AS267" s="2">
        <v>0.28365336829999999</v>
      </c>
      <c r="AT267" s="2">
        <v>0.25354980999999999</v>
      </c>
    </row>
    <row r="268" spans="1:48" x14ac:dyDescent="0.25">
      <c r="A268" s="2" t="s">
        <v>572</v>
      </c>
      <c r="B268" s="2">
        <v>8.10460717E-3</v>
      </c>
      <c r="C268" s="2">
        <v>9.9414722000000007E-3</v>
      </c>
      <c r="D268" s="2">
        <v>1.21800311E-2</v>
      </c>
      <c r="E268" s="2">
        <v>1.49278938E-2</v>
      </c>
      <c r="F268" s="2">
        <v>1.8275159799999999E-2</v>
      </c>
      <c r="G268" s="2">
        <v>2.2349583900000001E-2</v>
      </c>
      <c r="H268" s="2">
        <v>2.7322596300000002E-2</v>
      </c>
      <c r="I268" s="2">
        <v>3.3353118600000002E-2</v>
      </c>
      <c r="J268" s="2">
        <v>4.06609967E-2</v>
      </c>
      <c r="K268" s="2">
        <v>4.9479643900000002E-2</v>
      </c>
      <c r="L268" s="2">
        <v>5.24781042E-2</v>
      </c>
      <c r="M268" s="2">
        <v>5.5402107300000003E-2</v>
      </c>
      <c r="N268" s="2">
        <v>5.8455543700000001E-2</v>
      </c>
      <c r="O268" s="2">
        <v>5.3497852399999997E-2</v>
      </c>
      <c r="P268" s="2">
        <v>5.44563728E-2</v>
      </c>
      <c r="Q268" s="2">
        <v>5.6491336099999997E-2</v>
      </c>
      <c r="R268" s="2">
        <v>5.8597904200000002E-2</v>
      </c>
      <c r="S268" s="2">
        <v>6.0774465499999999E-2</v>
      </c>
      <c r="T268" s="2">
        <v>6.30228657E-2</v>
      </c>
      <c r="U268" s="2">
        <v>6.5344168699999997E-2</v>
      </c>
      <c r="V268" s="2">
        <v>6.9052557900000006E-2</v>
      </c>
      <c r="W268" s="2">
        <v>7.2927599699999998E-2</v>
      </c>
      <c r="X268" s="2">
        <v>7.7002996200000007E-2</v>
      </c>
      <c r="Y268" s="2">
        <v>8.1284885900000006E-2</v>
      </c>
      <c r="Z268" s="2">
        <v>8.5803623499999995E-2</v>
      </c>
      <c r="AA268" s="2">
        <v>0.10101390640000001</v>
      </c>
      <c r="AB268" s="2">
        <v>0.11856248530000001</v>
      </c>
      <c r="AC268" s="2">
        <v>0.13867575300000001</v>
      </c>
      <c r="AD268" s="2">
        <v>0.1615455056</v>
      </c>
      <c r="AE268" s="2">
        <v>0.18731551769999999</v>
      </c>
      <c r="AF268" s="2">
        <v>0.2160771943</v>
      </c>
      <c r="AG268" s="2">
        <v>0.24781264820000001</v>
      </c>
      <c r="AH268" s="2">
        <v>0.28239772559999998</v>
      </c>
      <c r="AI268" s="2">
        <v>0.31958534379999998</v>
      </c>
      <c r="AJ268" s="2">
        <v>0.35900226190000001</v>
      </c>
      <c r="AK268" s="2">
        <v>0.40014990290000002</v>
      </c>
      <c r="AL268" s="2">
        <v>0.44243297300000001</v>
      </c>
      <c r="AM268" s="2">
        <v>0.48518838450000001</v>
      </c>
      <c r="AN268" s="2">
        <v>0.52772627579999998</v>
      </c>
      <c r="AO268" s="2">
        <v>0.56937528829999995</v>
      </c>
      <c r="AP268" s="2">
        <v>0.60951677339999999</v>
      </c>
      <c r="AQ268" s="2">
        <v>0.6476449554</v>
      </c>
      <c r="AR268" s="2">
        <v>0.68335116289999998</v>
      </c>
      <c r="AS268" s="2">
        <v>0.71634663170000001</v>
      </c>
      <c r="AT268" s="2">
        <v>0.74645019000000001</v>
      </c>
    </row>
    <row r="269" spans="1:48" x14ac:dyDescent="0.25">
      <c r="A269" s="2" t="s">
        <v>573</v>
      </c>
      <c r="B269" s="2">
        <v>0.79896379760000003</v>
      </c>
      <c r="C269" s="2">
        <v>0.80146182119999998</v>
      </c>
      <c r="D269" s="2">
        <v>0.80339550579999996</v>
      </c>
      <c r="E269" s="2">
        <v>0.80471373239999999</v>
      </c>
      <c r="F269" s="2">
        <v>0.80535392400000005</v>
      </c>
      <c r="G269" s="2">
        <v>0.80524039930000002</v>
      </c>
      <c r="H269" s="2">
        <v>0.80428264890000001</v>
      </c>
      <c r="I269" s="2">
        <v>0.80237360820000003</v>
      </c>
      <c r="J269" s="2">
        <v>0.79938805130000001</v>
      </c>
      <c r="K269" s="2">
        <v>0.79518129029999995</v>
      </c>
      <c r="L269" s="2">
        <v>0.78222990709999995</v>
      </c>
      <c r="M269" s="2">
        <v>0.76778352620000001</v>
      </c>
      <c r="N269" s="2">
        <v>0.75177697219999995</v>
      </c>
      <c r="O269" s="2">
        <v>0.73931727150000004</v>
      </c>
      <c r="P269" s="2">
        <v>0.72086513539999997</v>
      </c>
      <c r="Q269" s="2">
        <v>0.71062190629999999</v>
      </c>
      <c r="R269" s="2">
        <v>0.69846342900000002</v>
      </c>
      <c r="S269" s="2">
        <v>0.6845270162</v>
      </c>
      <c r="T269" s="2">
        <v>0.66890859030000005</v>
      </c>
      <c r="U269" s="2">
        <v>0.65167905660000003</v>
      </c>
      <c r="V269" s="2">
        <v>0.63327979690000002</v>
      </c>
      <c r="W269" s="2">
        <v>0.61421093469999999</v>
      </c>
      <c r="X269" s="2">
        <v>0.59451020850000003</v>
      </c>
      <c r="Y269" s="2">
        <v>0.57422494469999996</v>
      </c>
      <c r="Z269" s="2">
        <v>0.55341211820000002</v>
      </c>
      <c r="AA269" s="2">
        <v>0.53174554500000004</v>
      </c>
      <c r="AB269" s="2">
        <v>0.50931897159999995</v>
      </c>
      <c r="AC269" s="2">
        <v>0.48631701729999999</v>
      </c>
      <c r="AD269" s="2">
        <v>0.46290547500000001</v>
      </c>
      <c r="AE269" s="2">
        <v>0.4392395939</v>
      </c>
      <c r="AF269" s="2">
        <v>0.41546842950000001</v>
      </c>
      <c r="AG269" s="2">
        <v>0.39173654590000001</v>
      </c>
      <c r="AH269" s="2">
        <v>0.36818399200000002</v>
      </c>
      <c r="AI269" s="2">
        <v>0.3449452126</v>
      </c>
      <c r="AJ269" s="2">
        <v>0.32214737989999997</v>
      </c>
      <c r="AK269" s="2">
        <v>0.2999085051</v>
      </c>
      <c r="AL269" s="2">
        <v>0.27833559520000001</v>
      </c>
      <c r="AM269" s="2">
        <v>0.25752304570000001</v>
      </c>
      <c r="AN269" s="2">
        <v>0.237551397</v>
      </c>
      <c r="AO269" s="2">
        <v>0.21848652960000001</v>
      </c>
      <c r="AP269" s="2">
        <v>0.20037932620000001</v>
      </c>
      <c r="AQ269" s="2">
        <v>0.18326579170000001</v>
      </c>
      <c r="AR269" s="2">
        <v>0.16716759079999999</v>
      </c>
      <c r="AS269" s="2">
        <v>0.15209294139999999</v>
      </c>
      <c r="AT269" s="2">
        <v>0.13803779090000001</v>
      </c>
    </row>
    <row r="270" spans="1:48" x14ac:dyDescent="0.25">
      <c r="A270" s="2" t="s">
        <v>574</v>
      </c>
      <c r="B270" s="2">
        <v>1.02537481E-2</v>
      </c>
      <c r="C270" s="2">
        <v>9.3230900699999997E-3</v>
      </c>
      <c r="D270" s="2">
        <v>8.4708684399999994E-3</v>
      </c>
      <c r="E270" s="2">
        <v>7.6906216999999997E-3</v>
      </c>
      <c r="F270" s="2">
        <v>6.9763508400000002E-3</v>
      </c>
      <c r="G270" s="2">
        <v>6.3224963499999998E-3</v>
      </c>
      <c r="H270" s="2">
        <v>5.7239157100000002E-3</v>
      </c>
      <c r="I270" s="2">
        <v>5.1758617000000002E-3</v>
      </c>
      <c r="J270" s="2">
        <v>4.6739620100000002E-3</v>
      </c>
      <c r="K270" s="2">
        <v>4.21420033E-3</v>
      </c>
      <c r="L270" s="2">
        <v>3.8372227699999999E-3</v>
      </c>
      <c r="M270" s="2">
        <v>3.4862213600000001E-3</v>
      </c>
      <c r="N270" s="2">
        <v>3.1596484300000002E-3</v>
      </c>
      <c r="O270" s="2">
        <v>2.8921945399999999E-3</v>
      </c>
      <c r="P270" s="2">
        <v>2.6138916300000002E-3</v>
      </c>
      <c r="Q270" s="2">
        <v>2.6342335600000001E-3</v>
      </c>
      <c r="R270" s="2">
        <v>2.6469241000000002E-3</v>
      </c>
      <c r="S270" s="2">
        <v>2.6519818100000001E-3</v>
      </c>
      <c r="T270" s="2">
        <v>2.6492860400000001E-3</v>
      </c>
      <c r="U270" s="2">
        <v>2.63862682E-3</v>
      </c>
      <c r="V270" s="2">
        <v>2.65387924E-3</v>
      </c>
      <c r="W270" s="2">
        <v>2.6640623499999999E-3</v>
      </c>
      <c r="X270" s="2">
        <v>2.6688703299999998E-3</v>
      </c>
      <c r="Y270" s="2">
        <v>2.6680350399999999E-3</v>
      </c>
      <c r="Z270" s="2">
        <v>2.6613344499999999E-3</v>
      </c>
      <c r="AA270" s="2">
        <v>1.7123448400000001E-3</v>
      </c>
      <c r="AB270" s="2">
        <v>1.0982818399999999E-3</v>
      </c>
      <c r="AC270" s="2">
        <v>7.02230997E-4</v>
      </c>
      <c r="AD270" s="2">
        <v>4.4759932800000001E-4</v>
      </c>
      <c r="AE270" s="2">
        <v>2.8440365200000002E-4</v>
      </c>
      <c r="AF270" s="2">
        <v>1.8013922699999999E-4</v>
      </c>
      <c r="AG270" s="2">
        <v>1.13736782E-4</v>
      </c>
      <c r="AH270" s="134">
        <v>7.1582741699999995E-5</v>
      </c>
      <c r="AI270" s="134">
        <v>4.4908663200000001E-5</v>
      </c>
      <c r="AJ270" s="134">
        <v>2.80847905E-5</v>
      </c>
      <c r="AK270" s="134">
        <v>1.75082181E-5</v>
      </c>
      <c r="AL270" s="134">
        <v>1.0880741499999999E-5</v>
      </c>
      <c r="AM270" s="134">
        <v>6.7412808999999999E-6</v>
      </c>
      <c r="AN270" s="134">
        <v>4.1640936900000003E-6</v>
      </c>
      <c r="AO270" s="134">
        <v>2.5646266400000001E-6</v>
      </c>
      <c r="AP270" s="134">
        <v>1.5750305199999999E-6</v>
      </c>
      <c r="AQ270" s="134">
        <v>9.6461508399999907E-7</v>
      </c>
      <c r="AR270" s="134">
        <v>5.8919805500000005E-7</v>
      </c>
      <c r="AS270" s="134">
        <v>3.5896727600000001E-7</v>
      </c>
      <c r="AT270" s="134">
        <v>2.1816264000000001E-7</v>
      </c>
      <c r="AU270" s="134"/>
      <c r="AV270" s="134"/>
    </row>
    <row r="271" spans="1:48" x14ac:dyDescent="0.25">
      <c r="A271" s="2" t="s">
        <v>575</v>
      </c>
      <c r="B271" s="2">
        <v>4.0949078399999998E-2</v>
      </c>
      <c r="C271" s="2">
        <v>3.9446802699999998E-2</v>
      </c>
      <c r="D271" s="2">
        <v>3.7972597400000002E-2</v>
      </c>
      <c r="E271" s="2">
        <v>3.6525339099999998E-2</v>
      </c>
      <c r="F271" s="2">
        <v>3.5103592199999999E-2</v>
      </c>
      <c r="G271" s="2">
        <v>3.37056165E-2</v>
      </c>
      <c r="H271" s="2">
        <v>3.23293786E-2</v>
      </c>
      <c r="I271" s="2">
        <v>3.09725691E-2</v>
      </c>
      <c r="J271" s="2">
        <v>2.9632629099999998E-2</v>
      </c>
      <c r="K271" s="2">
        <v>2.83067901E-2</v>
      </c>
      <c r="L271" s="2">
        <v>3.1063401899999999E-2</v>
      </c>
      <c r="M271" s="2">
        <v>3.40128887E-2</v>
      </c>
      <c r="N271" s="2">
        <v>3.71521436E-2</v>
      </c>
      <c r="O271" s="2">
        <v>4.0475474599999998E-2</v>
      </c>
      <c r="P271" s="2">
        <v>4.3949028100000002E-2</v>
      </c>
      <c r="Q271" s="2">
        <v>4.4155705900000002E-2</v>
      </c>
      <c r="R271" s="2">
        <v>4.42328476E-2</v>
      </c>
      <c r="S271" s="2">
        <v>4.4181942600000003E-2</v>
      </c>
      <c r="T271" s="2">
        <v>4.4002157799999997E-2</v>
      </c>
      <c r="U271" s="2">
        <v>4.3691197899999999E-2</v>
      </c>
      <c r="V271" s="2">
        <v>4.4321780900000003E-2</v>
      </c>
      <c r="W271" s="2">
        <v>4.4874590200000002E-2</v>
      </c>
      <c r="X271" s="2">
        <v>4.5342310800000001E-2</v>
      </c>
      <c r="Y271" s="2">
        <v>4.5718057600000001E-2</v>
      </c>
      <c r="Z271" s="2">
        <v>4.5995544200000002E-2</v>
      </c>
      <c r="AA271" s="2">
        <v>4.5645841299999997E-2</v>
      </c>
      <c r="AB271" s="2">
        <v>4.51562083E-2</v>
      </c>
      <c r="AC271" s="2">
        <v>4.4532526900000001E-2</v>
      </c>
      <c r="AD271" s="2">
        <v>4.3780472899999999E-2</v>
      </c>
      <c r="AE271" s="2">
        <v>4.2906182000000001E-2</v>
      </c>
      <c r="AF271" s="2">
        <v>4.1916660600000002E-2</v>
      </c>
      <c r="AG271" s="2">
        <v>4.0819999599999997E-2</v>
      </c>
      <c r="AH271" s="2">
        <v>3.9625437200000002E-2</v>
      </c>
      <c r="AI271" s="2">
        <v>3.8343305100000002E-2</v>
      </c>
      <c r="AJ271" s="2">
        <v>3.6984886000000002E-2</v>
      </c>
      <c r="AK271" s="2">
        <v>3.5562208300000002E-2</v>
      </c>
      <c r="AL271" s="2">
        <v>3.4087798099999997E-2</v>
      </c>
      <c r="AM271" s="2">
        <v>3.2574409899999997E-2</v>
      </c>
      <c r="AN271" s="2">
        <v>3.1034753799999999E-2</v>
      </c>
      <c r="AO271" s="2">
        <v>2.94812328E-2</v>
      </c>
      <c r="AP271" s="2">
        <v>2.7925704900000001E-2</v>
      </c>
      <c r="AQ271" s="2">
        <v>2.6379277600000001E-2</v>
      </c>
      <c r="AR271" s="2">
        <v>2.4852142300000001E-2</v>
      </c>
      <c r="AS271" s="2">
        <v>2.3353451000000001E-2</v>
      </c>
      <c r="AT271" s="2">
        <v>2.18912351E-2</v>
      </c>
    </row>
    <row r="272" spans="1:48" x14ac:dyDescent="0.25">
      <c r="A272" s="2" t="s">
        <v>576</v>
      </c>
      <c r="B272" s="2">
        <v>4.0858446600000001E-2</v>
      </c>
      <c r="C272" s="2">
        <v>3.8308772999999997E-2</v>
      </c>
      <c r="D272" s="2">
        <v>3.5892644199999997E-2</v>
      </c>
      <c r="E272" s="2">
        <v>3.3603005399999997E-2</v>
      </c>
      <c r="F272" s="2">
        <v>3.1432877599999999E-2</v>
      </c>
      <c r="G272" s="2">
        <v>2.9375385300000001E-2</v>
      </c>
      <c r="H272" s="2">
        <v>2.7423783300000001E-2</v>
      </c>
      <c r="I272" s="2">
        <v>2.5571485500000001E-2</v>
      </c>
      <c r="J272" s="2">
        <v>2.3812096099999999E-2</v>
      </c>
      <c r="K272" s="2">
        <v>2.2139447600000001E-2</v>
      </c>
      <c r="L272" s="2">
        <v>2.0123113299999999E-2</v>
      </c>
      <c r="M272" s="2">
        <v>1.8249865800000001E-2</v>
      </c>
      <c r="N272" s="2">
        <v>1.6510872900000001E-2</v>
      </c>
      <c r="O272" s="2">
        <v>1.47499521E-2</v>
      </c>
      <c r="P272" s="2">
        <v>1.32320936E-2</v>
      </c>
      <c r="Q272" s="2">
        <v>9.6411106200000006E-3</v>
      </c>
      <c r="R272" s="2">
        <v>7.0039990700000001E-3</v>
      </c>
      <c r="S272" s="2">
        <v>5.0734914700000001E-3</v>
      </c>
      <c r="T272" s="2">
        <v>3.6643508399999999E-3</v>
      </c>
      <c r="U272" s="2">
        <v>2.63862682E-3</v>
      </c>
      <c r="V272" s="2">
        <v>2.65387924E-3</v>
      </c>
      <c r="W272" s="2">
        <v>2.6640623499999999E-3</v>
      </c>
      <c r="X272" s="2">
        <v>2.6688703299999998E-3</v>
      </c>
      <c r="Y272" s="2">
        <v>2.6680350399999999E-3</v>
      </c>
      <c r="Z272" s="2">
        <v>2.6613344499999999E-3</v>
      </c>
      <c r="AA272" s="2">
        <v>2.7138836800000002E-3</v>
      </c>
      <c r="AB272" s="2">
        <v>2.7587592499999998E-3</v>
      </c>
      <c r="AC272" s="2">
        <v>2.7956319499999999E-3</v>
      </c>
      <c r="AD272" s="2">
        <v>2.8241608300000002E-3</v>
      </c>
      <c r="AE272" s="2">
        <v>2.84403652E-3</v>
      </c>
      <c r="AF272" s="2">
        <v>2.8550143499999998E-3</v>
      </c>
      <c r="AG272" s="2">
        <v>2.8569387900000002E-3</v>
      </c>
      <c r="AH272" s="2">
        <v>2.84976028E-3</v>
      </c>
      <c r="AI272" s="2">
        <v>2.8335450899999999E-3</v>
      </c>
      <c r="AJ272" s="2">
        <v>2.8084790499999998E-3</v>
      </c>
      <c r="AK272" s="2">
        <v>2.77486556E-3</v>
      </c>
      <c r="AL272" s="2">
        <v>2.7331186999999999E-3</v>
      </c>
      <c r="AM272" s="2">
        <v>2.68375226E-3</v>
      </c>
      <c r="AN272" s="2">
        <v>2.6273654900000002E-3</v>
      </c>
      <c r="AO272" s="2">
        <v>2.56462664E-3</v>
      </c>
      <c r="AP272" s="2">
        <v>2.49625515E-3</v>
      </c>
      <c r="AQ272" s="2">
        <v>2.42300354E-3</v>
      </c>
      <c r="AR272" s="2">
        <v>2.3456397099999998E-3</v>
      </c>
      <c r="AS272" s="134">
        <v>2.2649303899999998E-3</v>
      </c>
      <c r="AT272" s="134">
        <v>2.1816264E-3</v>
      </c>
      <c r="AU272" s="134"/>
      <c r="AV272" s="134"/>
    </row>
    <row r="273" spans="1:46" x14ac:dyDescent="0.25">
      <c r="A273" s="2" t="s">
        <v>577</v>
      </c>
      <c r="B273" s="2">
        <v>8.2546962700000004E-3</v>
      </c>
      <c r="C273" s="2">
        <v>9.7783951500000008E-3</v>
      </c>
      <c r="D273" s="2">
        <v>1.15751037E-2</v>
      </c>
      <c r="E273" s="2">
        <v>1.3691393499999999E-2</v>
      </c>
      <c r="F273" s="2">
        <v>1.6180940599999999E-2</v>
      </c>
      <c r="G273" s="2">
        <v>1.9105274799999999E-2</v>
      </c>
      <c r="H273" s="2">
        <v>2.2534461200000001E-2</v>
      </c>
      <c r="I273" s="2">
        <v>2.6547636499999999E-2</v>
      </c>
      <c r="J273" s="2">
        <v>3.1233282300000002E-2</v>
      </c>
      <c r="K273" s="2">
        <v>3.6689084400000002E-2</v>
      </c>
      <c r="L273" s="2">
        <v>4.1917166399999997E-2</v>
      </c>
      <c r="M273" s="2">
        <v>4.7784062400000001E-2</v>
      </c>
      <c r="N273" s="2">
        <v>5.4340055399999997E-2</v>
      </c>
      <c r="O273" s="2">
        <v>6.4938837499999999E-2</v>
      </c>
      <c r="P273" s="2">
        <v>7.4375245699999995E-2</v>
      </c>
      <c r="Q273" s="2">
        <v>8.3837307999999999E-2</v>
      </c>
      <c r="R273" s="2">
        <v>9.4225130300000001E-2</v>
      </c>
      <c r="S273" s="2">
        <v>0.1055937003</v>
      </c>
      <c r="T273" s="2">
        <v>0.11798818780000001</v>
      </c>
      <c r="U273" s="2">
        <v>0.13144069990000001</v>
      </c>
      <c r="V273" s="2">
        <v>0.142368931</v>
      </c>
      <c r="W273" s="2">
        <v>0.15390779860000001</v>
      </c>
      <c r="X273" s="2">
        <v>0.16604503370000001</v>
      </c>
      <c r="Y273" s="2">
        <v>0.17876073049999999</v>
      </c>
      <c r="Z273" s="2">
        <v>0.1920269671</v>
      </c>
      <c r="AA273" s="2">
        <v>0.20389707800000001</v>
      </c>
      <c r="AB273" s="2">
        <v>0.215819449</v>
      </c>
      <c r="AC273" s="2">
        <v>0.22772660759999999</v>
      </c>
      <c r="AD273" s="2">
        <v>0.23954119469999999</v>
      </c>
      <c r="AE273" s="2">
        <v>0.25117878719999998</v>
      </c>
      <c r="AF273" s="2">
        <v>0.2625506453</v>
      </c>
      <c r="AG273" s="2">
        <v>0.2735663874</v>
      </c>
      <c r="AH273" s="2">
        <v>0.28413656900000001</v>
      </c>
      <c r="AI273" s="2">
        <v>0.29417511750000003</v>
      </c>
      <c r="AJ273" s="2">
        <v>0.30360156170000002</v>
      </c>
      <c r="AK273" s="2">
        <v>0.3123429902</v>
      </c>
      <c r="AL273" s="2">
        <v>0.32033568080000002</v>
      </c>
      <c r="AM273" s="2">
        <v>0.3275263531</v>
      </c>
      <c r="AN273" s="2">
        <v>0.33387301749999998</v>
      </c>
      <c r="AO273" s="2">
        <v>0.33934541359999998</v>
      </c>
      <c r="AP273" s="2">
        <v>0.34392505330000001</v>
      </c>
      <c r="AQ273" s="2">
        <v>0.34760490230000002</v>
      </c>
      <c r="AR273" s="2">
        <v>0.35038874920000002</v>
      </c>
      <c r="AS273" s="2">
        <v>0.35229032179999997</v>
      </c>
      <c r="AT273" s="2">
        <v>0.3533322163</v>
      </c>
    </row>
    <row r="274" spans="1:46" x14ac:dyDescent="0.25">
      <c r="A274" s="2" t="s">
        <v>578</v>
      </c>
      <c r="B274" s="2">
        <v>1.8573066599999999E-3</v>
      </c>
      <c r="C274" s="2">
        <v>2.3113655099999998E-3</v>
      </c>
      <c r="D274" s="2">
        <v>2.8743818500000001E-3</v>
      </c>
      <c r="E274" s="2">
        <v>3.5717886399999998E-3</v>
      </c>
      <c r="F274" s="2">
        <v>4.43466065E-3</v>
      </c>
      <c r="G274" s="2">
        <v>5.5008327800000001E-3</v>
      </c>
      <c r="H274" s="2">
        <v>6.8161770300000004E-3</v>
      </c>
      <c r="I274" s="2">
        <v>8.4360291499999997E-3</v>
      </c>
      <c r="J274" s="2">
        <v>1.04267357E-2</v>
      </c>
      <c r="K274" s="2">
        <v>1.28672618E-2</v>
      </c>
      <c r="L274" s="2">
        <v>1.5169190399999999E-2</v>
      </c>
      <c r="M274" s="2">
        <v>1.7843283599999999E-2</v>
      </c>
      <c r="N274" s="2">
        <v>2.0937894499999998E-2</v>
      </c>
      <c r="O274" s="2">
        <v>2.5541951E-2</v>
      </c>
      <c r="P274" s="2">
        <v>3.0104266099999999E-2</v>
      </c>
      <c r="Q274" s="2">
        <v>3.4440852500000001E-2</v>
      </c>
      <c r="R274" s="2">
        <v>3.9286220599999998E-2</v>
      </c>
      <c r="S274" s="2">
        <v>4.4683630299999999E-2</v>
      </c>
      <c r="T274" s="2">
        <v>5.0674084199999997E-2</v>
      </c>
      <c r="U274" s="2">
        <v>5.7294664100000003E-2</v>
      </c>
      <c r="V274" s="2">
        <v>6.24915105E-2</v>
      </c>
      <c r="W274" s="2">
        <v>6.8028032099999997E-2</v>
      </c>
      <c r="X274" s="2">
        <v>7.3905142100000001E-2</v>
      </c>
      <c r="Y274" s="2">
        <v>8.01202637E-2</v>
      </c>
      <c r="Z274" s="2">
        <v>8.6667038299999999E-2</v>
      </c>
      <c r="AA274" s="2">
        <v>9.6158738399999999E-2</v>
      </c>
      <c r="AB274" s="2">
        <v>0.10635412919999999</v>
      </c>
      <c r="AC274" s="2">
        <v>0.1172636951</v>
      </c>
      <c r="AD274" s="2">
        <v>0.12888905270000001</v>
      </c>
      <c r="AE274" s="2">
        <v>0.1412227948</v>
      </c>
      <c r="AF274" s="2">
        <v>0.1542485019</v>
      </c>
      <c r="AG274" s="2">
        <v>0.1679409563</v>
      </c>
      <c r="AH274" s="2">
        <v>0.18226657830000001</v>
      </c>
      <c r="AI274" s="2">
        <v>0.19718408800000001</v>
      </c>
      <c r="AJ274" s="2">
        <v>0.2126453811</v>
      </c>
      <c r="AK274" s="2">
        <v>0.22859658499999999</v>
      </c>
      <c r="AL274" s="2">
        <v>0.24497925649999999</v>
      </c>
      <c r="AM274" s="2">
        <v>0.26173166520000002</v>
      </c>
      <c r="AN274" s="2">
        <v>0.27879010980000002</v>
      </c>
      <c r="AO274" s="2">
        <v>0.29609020899999999</v>
      </c>
      <c r="AP274" s="2">
        <v>0.31356811690000003</v>
      </c>
      <c r="AQ274" s="2">
        <v>0.33116162069999999</v>
      </c>
      <c r="AR274" s="2">
        <v>0.34881108770000002</v>
      </c>
      <c r="AS274" s="2">
        <v>0.36646024100000002</v>
      </c>
      <c r="AT274" s="2">
        <v>0.38405675690000002</v>
      </c>
    </row>
    <row r="275" spans="1:46" x14ac:dyDescent="0.25">
      <c r="A275" s="2" t="s">
        <v>579</v>
      </c>
      <c r="B275" s="2">
        <v>9.2848272900000001E-2</v>
      </c>
      <c r="C275" s="2">
        <v>9.3077163500000004E-2</v>
      </c>
      <c r="D275" s="2">
        <v>9.3240215900000006E-2</v>
      </c>
      <c r="E275" s="2">
        <v>9.3331631400000004E-2</v>
      </c>
      <c r="F275" s="2">
        <v>9.3344298399999998E-2</v>
      </c>
      <c r="G275" s="2">
        <v>9.3269606399999996E-2</v>
      </c>
      <c r="H275" s="2">
        <v>9.30972516E-2</v>
      </c>
      <c r="I275" s="2">
        <v>9.28150425E-2</v>
      </c>
      <c r="J275" s="2">
        <v>9.2408720499999999E-2</v>
      </c>
      <c r="K275" s="2">
        <v>9.1861816600000007E-2</v>
      </c>
      <c r="L275" s="2">
        <v>9.5526416500000003E-2</v>
      </c>
      <c r="M275" s="2">
        <v>9.9116978100000003E-2</v>
      </c>
      <c r="N275" s="2">
        <v>0.1025931762</v>
      </c>
      <c r="O275" s="2">
        <v>9.6667966800000005E-2</v>
      </c>
      <c r="P275" s="2">
        <v>9.7219071099999999E-2</v>
      </c>
      <c r="Q275" s="2">
        <v>9.7141249900000004E-2</v>
      </c>
      <c r="R275" s="2">
        <v>9.6777949799999999E-2</v>
      </c>
      <c r="S275" s="2">
        <v>9.6137093600000001E-2</v>
      </c>
      <c r="T275" s="2">
        <v>9.5221456199999999E-2</v>
      </c>
      <c r="U275" s="2">
        <v>9.4030654500000005E-2</v>
      </c>
      <c r="V275" s="2">
        <v>9.5173427300000002E-2</v>
      </c>
      <c r="W275" s="2">
        <v>9.6143958700000004E-2</v>
      </c>
      <c r="X275" s="2">
        <v>9.6927754800000002E-2</v>
      </c>
      <c r="Y275" s="2">
        <v>9.7511373100000007E-2</v>
      </c>
      <c r="Z275" s="2">
        <v>9.7882772600000001E-2</v>
      </c>
      <c r="AA275" s="2">
        <v>0.1008348013</v>
      </c>
      <c r="AB275" s="2">
        <v>0.1035488856</v>
      </c>
      <c r="AC275" s="2">
        <v>0.1060044339</v>
      </c>
      <c r="AD275" s="2">
        <v>0.1081797244</v>
      </c>
      <c r="AE275" s="2">
        <v>0.1100535418</v>
      </c>
      <c r="AF275" s="2">
        <v>0.1116065182</v>
      </c>
      <c r="AG275" s="2">
        <v>0.1128222118</v>
      </c>
      <c r="AH275" s="2">
        <v>0.11368794359999999</v>
      </c>
      <c r="AI275" s="2">
        <v>0.1141954025</v>
      </c>
      <c r="AJ275" s="2">
        <v>0.1143410274</v>
      </c>
      <c r="AK275" s="2">
        <v>0.11412617379999999</v>
      </c>
      <c r="AL275" s="2">
        <v>0.1135570794</v>
      </c>
      <c r="AM275" s="2">
        <v>0.1126446457</v>
      </c>
      <c r="AN275" s="2">
        <v>0.1114040632</v>
      </c>
      <c r="AO275" s="2">
        <v>0.1098543092</v>
      </c>
      <c r="AP275" s="2">
        <v>0.10801755220000001</v>
      </c>
      <c r="AQ275" s="2">
        <v>0.10591849859999999</v>
      </c>
      <c r="AR275" s="2">
        <v>0.10358371449999999</v>
      </c>
      <c r="AS275" s="2">
        <v>0.1010409557</v>
      </c>
      <c r="AT275" s="2">
        <v>9.8318529799999999E-2</v>
      </c>
    </row>
    <row r="276" spans="1:46" x14ac:dyDescent="0.25">
      <c r="A276" s="2" t="s">
        <v>580</v>
      </c>
      <c r="B276" s="2">
        <v>6.0146533700000003E-3</v>
      </c>
      <c r="C276" s="2">
        <v>6.2925889299999998E-3</v>
      </c>
      <c r="D276" s="2">
        <v>6.5786827200000004E-3</v>
      </c>
      <c r="E276" s="2">
        <v>6.8724877900000004E-3</v>
      </c>
      <c r="F276" s="2">
        <v>7.1733556600000001E-3</v>
      </c>
      <c r="G276" s="2">
        <v>7.4803886300000002E-3</v>
      </c>
      <c r="H276" s="2">
        <v>7.79238364E-3</v>
      </c>
      <c r="I276" s="2">
        <v>8.1077674299999906E-3</v>
      </c>
      <c r="J276" s="2">
        <v>8.4245229999999997E-3</v>
      </c>
      <c r="K276" s="2">
        <v>8.7401088599999999E-3</v>
      </c>
      <c r="L276" s="2">
        <v>1.01335816E-2</v>
      </c>
      <c r="M276" s="2">
        <v>1.17231739E-2</v>
      </c>
      <c r="N276" s="2">
        <v>1.35292368E-2</v>
      </c>
      <c r="O276" s="2">
        <v>1.5416351999999999E-2</v>
      </c>
      <c r="P276" s="2">
        <v>1.76412684E-2</v>
      </c>
      <c r="Q276" s="2">
        <v>1.7527633300000001E-2</v>
      </c>
      <c r="R276" s="2">
        <v>1.7363499599999999E-2</v>
      </c>
      <c r="S276" s="2">
        <v>1.7151143600000002E-2</v>
      </c>
      <c r="T276" s="2">
        <v>1.68918869E-2</v>
      </c>
      <c r="U276" s="2">
        <v>1.6586473399999999E-2</v>
      </c>
      <c r="V276" s="2">
        <v>1.7056794900000002E-2</v>
      </c>
      <c r="W276" s="2">
        <v>1.7506560899999999E-2</v>
      </c>
      <c r="X276" s="2">
        <v>1.7931809399999998E-2</v>
      </c>
      <c r="Y276" s="2">
        <v>1.8328560300000001E-2</v>
      </c>
      <c r="Z276" s="2">
        <v>1.8692890600000001E-2</v>
      </c>
      <c r="AA276" s="2">
        <v>1.7291767499999999E-2</v>
      </c>
      <c r="AB276" s="2">
        <v>1.5945315299999999E-2</v>
      </c>
      <c r="AC276" s="2">
        <v>1.46578561E-2</v>
      </c>
      <c r="AD276" s="2">
        <v>1.3432320100000001E-2</v>
      </c>
      <c r="AE276" s="2">
        <v>1.2270660100000001E-2</v>
      </c>
      <c r="AF276" s="2">
        <v>1.1174091000000001E-2</v>
      </c>
      <c r="AG276" s="2">
        <v>1.01432234E-2</v>
      </c>
      <c r="AH276" s="2">
        <v>9.1781369599999996E-3</v>
      </c>
      <c r="AI276" s="2">
        <v>8.2784204999999996E-3</v>
      </c>
      <c r="AJ276" s="2">
        <v>7.4432000800000002E-3</v>
      </c>
      <c r="AK276" s="2">
        <v>6.6711637500000004E-3</v>
      </c>
      <c r="AL276" s="2">
        <v>5.96059066E-3</v>
      </c>
      <c r="AM276" s="2">
        <v>5.3093869399999999E-3</v>
      </c>
      <c r="AN276" s="2">
        <v>4.7151291700000004E-3</v>
      </c>
      <c r="AO276" s="2">
        <v>4.1751146099999999E-3</v>
      </c>
      <c r="AP276" s="2">
        <v>3.6864162799999998E-3</v>
      </c>
      <c r="AQ276" s="2">
        <v>3.2459408399999998E-3</v>
      </c>
      <c r="AR276" s="2">
        <v>2.8504866099999999E-3</v>
      </c>
      <c r="AS276" s="2">
        <v>2.4967997400000001E-3</v>
      </c>
      <c r="AT276" s="2">
        <v>2.1816264E-3</v>
      </c>
    </row>
    <row r="277" spans="1:46" x14ac:dyDescent="0.25">
      <c r="A277" s="2" t="s">
        <v>581</v>
      </c>
      <c r="B277" s="2">
        <v>0.92287173489999996</v>
      </c>
      <c r="C277" s="2">
        <v>0.91831007129999997</v>
      </c>
      <c r="D277" s="2">
        <v>0.91334563609999997</v>
      </c>
      <c r="E277" s="2">
        <v>0.90768681679999996</v>
      </c>
      <c r="F277" s="2">
        <v>0.90161475099999999</v>
      </c>
      <c r="G277" s="2">
        <v>0.89499242329999995</v>
      </c>
      <c r="H277" s="2">
        <v>0.88776059880000002</v>
      </c>
      <c r="I277" s="2">
        <v>0.87983175089999999</v>
      </c>
      <c r="J277" s="2">
        <v>0.87121216499999998</v>
      </c>
      <c r="K277" s="2">
        <v>0.86179070980000005</v>
      </c>
      <c r="L277" s="2">
        <v>0.8544104803</v>
      </c>
      <c r="M277" s="2">
        <v>0.84800349549999998</v>
      </c>
      <c r="N277" s="2">
        <v>0.84162262499999996</v>
      </c>
      <c r="O277" s="2">
        <v>0.82591021750000004</v>
      </c>
      <c r="P277" s="2">
        <v>0.80917418249999995</v>
      </c>
      <c r="Q277" s="2">
        <v>0.79448361369999998</v>
      </c>
      <c r="R277" s="2">
        <v>0.77862242479999999</v>
      </c>
      <c r="S277" s="2">
        <v>0.76163379040000001</v>
      </c>
      <c r="T277" s="2">
        <v>0.74341789800000002</v>
      </c>
      <c r="U277" s="2">
        <v>0.72393183250000004</v>
      </c>
      <c r="V277" s="2">
        <v>0.70516330989999998</v>
      </c>
      <c r="W277" s="2">
        <v>0.68609207500000002</v>
      </c>
      <c r="X277" s="2">
        <v>0.66616977099999997</v>
      </c>
      <c r="Y277" s="2">
        <v>0.64538140180000003</v>
      </c>
      <c r="Z277" s="2">
        <v>0.62526077270000002</v>
      </c>
      <c r="AA277" s="2">
        <v>0.58378271079999999</v>
      </c>
      <c r="AB277" s="2">
        <v>0.54110556359999995</v>
      </c>
      <c r="AC277" s="2">
        <v>0.49779804490000001</v>
      </c>
      <c r="AD277" s="2">
        <v>0.45456095670000002</v>
      </c>
      <c r="AE277" s="2">
        <v>0.4121043257</v>
      </c>
      <c r="AF277" s="2">
        <v>0.37110165630000003</v>
      </c>
      <c r="AG277" s="2">
        <v>0.33211628949999999</v>
      </c>
      <c r="AH277" s="2">
        <v>0.29559662419999999</v>
      </c>
      <c r="AI277" s="2">
        <v>0.26186429900000002</v>
      </c>
      <c r="AJ277" s="2">
        <v>0.231108905</v>
      </c>
      <c r="AK277" s="2">
        <v>0.20336797079999999</v>
      </c>
      <c r="AL277" s="2">
        <v>0.17864445449999999</v>
      </c>
      <c r="AM277" s="2">
        <v>0.15682178860000001</v>
      </c>
      <c r="AN277" s="2">
        <v>0.1377201334</v>
      </c>
      <c r="AO277" s="2">
        <v>0.12111816089999999</v>
      </c>
      <c r="AP277" s="2">
        <v>0.1067533786</v>
      </c>
      <c r="AQ277" s="2">
        <v>9.4396744300000002E-2</v>
      </c>
      <c r="AR277" s="2">
        <v>8.3818368399999996E-2</v>
      </c>
      <c r="AS277" s="2">
        <v>7.4794629599999995E-2</v>
      </c>
      <c r="AT277" s="2">
        <v>6.7120756899999995E-2</v>
      </c>
    </row>
    <row r="278" spans="1:46" x14ac:dyDescent="0.25">
      <c r="A278" s="2" t="s">
        <v>582</v>
      </c>
      <c r="B278" s="2">
        <v>4.1245061499999999E-2</v>
      </c>
      <c r="C278" s="2">
        <v>4.4881437099999998E-2</v>
      </c>
      <c r="D278" s="2">
        <v>4.8772132699999998E-2</v>
      </c>
      <c r="E278" s="2">
        <v>5.3080862700000002E-2</v>
      </c>
      <c r="F278" s="2">
        <v>5.7646636600000002E-2</v>
      </c>
      <c r="G278" s="2">
        <v>6.2542829699999997E-2</v>
      </c>
      <c r="H278" s="2">
        <v>6.7799011899999997E-2</v>
      </c>
      <c r="I278" s="2">
        <v>7.3461578599999897E-2</v>
      </c>
      <c r="J278" s="2">
        <v>7.9518825799999998E-2</v>
      </c>
      <c r="K278" s="2">
        <v>8.6029417400000002E-2</v>
      </c>
      <c r="L278" s="2">
        <v>8.9904910599999999E-2</v>
      </c>
      <c r="M278" s="2">
        <v>9.3088258800000004E-2</v>
      </c>
      <c r="N278" s="2">
        <v>9.6166924200000004E-2</v>
      </c>
      <c r="O278" s="2">
        <v>0.1039544424</v>
      </c>
      <c r="P278" s="2">
        <v>0.10751865100000001</v>
      </c>
      <c r="Q278" s="2">
        <v>0.11257651940000001</v>
      </c>
      <c r="R278" s="2">
        <v>0.1176684378</v>
      </c>
      <c r="S278" s="2">
        <v>0.1226979158</v>
      </c>
      <c r="T278" s="2">
        <v>0.1276432348</v>
      </c>
      <c r="U278" s="2">
        <v>0.13245012049999999</v>
      </c>
      <c r="V278" s="2">
        <v>0.13787571300000001</v>
      </c>
      <c r="W278" s="2">
        <v>0.14288337109999999</v>
      </c>
      <c r="X278" s="2">
        <v>0.1476920974</v>
      </c>
      <c r="Y278" s="2">
        <v>0.1522652166</v>
      </c>
      <c r="Z278" s="2">
        <v>0.15592230239999999</v>
      </c>
      <c r="AA278" s="2">
        <v>0.16928833539999999</v>
      </c>
      <c r="AB278" s="2">
        <v>0.18230503549999999</v>
      </c>
      <c r="AC278" s="2">
        <v>0.1947086767</v>
      </c>
      <c r="AD278" s="2">
        <v>0.20620893609999999</v>
      </c>
      <c r="AE278" s="2">
        <v>0.21654131160000001</v>
      </c>
      <c r="AF278" s="2">
        <v>0.22548466640000001</v>
      </c>
      <c r="AG278" s="2">
        <v>0.23288561760000001</v>
      </c>
      <c r="AH278" s="2">
        <v>0.2386549922</v>
      </c>
      <c r="AI278" s="2">
        <v>0.24276605309999999</v>
      </c>
      <c r="AJ278" s="2">
        <v>0.2452497169</v>
      </c>
      <c r="AK278" s="2">
        <v>0.24619384</v>
      </c>
      <c r="AL278" s="2">
        <v>0.24570008069999999</v>
      </c>
      <c r="AM278" s="2">
        <v>0.24390625990000001</v>
      </c>
      <c r="AN278" s="2">
        <v>0.24096423929999999</v>
      </c>
      <c r="AO278" s="2">
        <v>0.2370304785</v>
      </c>
      <c r="AP278" s="2">
        <v>0.23226353350000001</v>
      </c>
      <c r="AQ278" s="2">
        <v>0.2268030741</v>
      </c>
      <c r="AR278" s="2">
        <v>0.22077952009999999</v>
      </c>
      <c r="AS278" s="2">
        <v>0.21431218160000001</v>
      </c>
      <c r="AT278" s="2">
        <v>0.20750665460000001</v>
      </c>
    </row>
    <row r="279" spans="1:46" x14ac:dyDescent="0.25">
      <c r="A279" s="2" t="s">
        <v>583</v>
      </c>
      <c r="B279" s="2">
        <v>5.1556326900000001E-3</v>
      </c>
      <c r="C279" s="2">
        <v>4.8337163199999996E-3</v>
      </c>
      <c r="D279" s="2">
        <v>4.52574984E-3</v>
      </c>
      <c r="E279" s="2">
        <v>4.2438611200000002E-3</v>
      </c>
      <c r="F279" s="2">
        <v>3.9710152600000003E-3</v>
      </c>
      <c r="G279" s="2">
        <v>3.7120131100000001E-3</v>
      </c>
      <c r="H279" s="2">
        <v>3.4670470199999999E-3</v>
      </c>
      <c r="I279" s="2">
        <v>3.23668933E-3</v>
      </c>
      <c r="J279" s="2">
        <v>3.0186663300000001E-3</v>
      </c>
      <c r="K279" s="2">
        <v>2.81382138E-3</v>
      </c>
      <c r="L279" s="2">
        <v>2.82249477E-3</v>
      </c>
      <c r="M279" s="2">
        <v>2.8050772599999998E-3</v>
      </c>
      <c r="N279" s="2">
        <v>2.78147931E-3</v>
      </c>
      <c r="O279" s="2">
        <v>6.5667979599999997E-3</v>
      </c>
      <c r="P279" s="2">
        <v>1.6195541800000001E-2</v>
      </c>
      <c r="Q279" s="2">
        <v>1.92094287E-2</v>
      </c>
      <c r="R279" s="2">
        <v>2.2744771600000002E-2</v>
      </c>
      <c r="S279" s="2">
        <v>2.6866663499999999E-2</v>
      </c>
      <c r="T279" s="2">
        <v>3.1661341400000001E-2</v>
      </c>
      <c r="U279" s="2">
        <v>3.7216782599999998E-2</v>
      </c>
      <c r="V279" s="2">
        <v>4.2215675199999997E-2</v>
      </c>
      <c r="W279" s="2">
        <v>4.7672415400000001E-2</v>
      </c>
      <c r="X279" s="2">
        <v>5.3696036199999998E-2</v>
      </c>
      <c r="Y279" s="2">
        <v>6.0323311499999997E-2</v>
      </c>
      <c r="Z279" s="2">
        <v>6.7311955800000003E-2</v>
      </c>
      <c r="AA279" s="2">
        <v>7.8659185000000006E-2</v>
      </c>
      <c r="AB279" s="2">
        <v>9.1171585900000005E-2</v>
      </c>
      <c r="AC279" s="2">
        <v>0.1048056238</v>
      </c>
      <c r="AD279" s="2">
        <v>0.11946624159999999</v>
      </c>
      <c r="AE279" s="2">
        <v>0.13502584989999999</v>
      </c>
      <c r="AF279" s="2">
        <v>0.15133229140000001</v>
      </c>
      <c r="AG279" s="2">
        <v>0.1682269998</v>
      </c>
      <c r="AH279" s="2">
        <v>0.1855504415</v>
      </c>
      <c r="AI279" s="2">
        <v>0.20315048499999999</v>
      </c>
      <c r="AJ279" s="2">
        <v>0.2208904082</v>
      </c>
      <c r="AK279" s="2">
        <v>0.23866237749999999</v>
      </c>
      <c r="AL279" s="2">
        <v>0.25636014979999999</v>
      </c>
      <c r="AM279" s="2">
        <v>0.27390918869999997</v>
      </c>
      <c r="AN279" s="2">
        <v>0.29125587019999999</v>
      </c>
      <c r="AO279" s="2">
        <v>0.30836474699999999</v>
      </c>
      <c r="AP279" s="2">
        <v>0.32522205929999998</v>
      </c>
      <c r="AQ279" s="2">
        <v>0.34181124060000001</v>
      </c>
      <c r="AR279" s="2">
        <v>0.35812498910000001</v>
      </c>
      <c r="AS279" s="2">
        <v>0.37416325560000002</v>
      </c>
      <c r="AT279" s="2">
        <v>0.38992828940000002</v>
      </c>
    </row>
    <row r="280" spans="1:46" x14ac:dyDescent="0.25">
      <c r="A280" s="2" t="s">
        <v>584</v>
      </c>
      <c r="B280" s="2">
        <v>1.52606728E-2</v>
      </c>
      <c r="C280" s="2">
        <v>1.49944912E-2</v>
      </c>
      <c r="D280" s="2">
        <v>1.47129575E-2</v>
      </c>
      <c r="E280" s="2">
        <v>1.44587072E-2</v>
      </c>
      <c r="F280" s="2">
        <v>1.41784488E-2</v>
      </c>
      <c r="G280" s="2">
        <v>1.38897851E-2</v>
      </c>
      <c r="H280" s="2">
        <v>1.3595795399999999E-2</v>
      </c>
      <c r="I280" s="2">
        <v>1.3301627E-2</v>
      </c>
      <c r="J280" s="2">
        <v>1.3001028899999999E-2</v>
      </c>
      <c r="K280" s="2">
        <v>1.27004176E-2</v>
      </c>
      <c r="L280" s="2">
        <v>1.31752413E-2</v>
      </c>
      <c r="M280" s="2">
        <v>1.3541732000000001E-2</v>
      </c>
      <c r="N280" s="2">
        <v>1.38870238E-2</v>
      </c>
      <c r="O280" s="2">
        <v>1.1550261100000001E-2</v>
      </c>
      <c r="P280" s="2">
        <v>1.11237704E-2</v>
      </c>
      <c r="Q280" s="2">
        <v>1.1257590200000001E-2</v>
      </c>
      <c r="R280" s="2">
        <v>1.1373313499999999E-2</v>
      </c>
      <c r="S280" s="2">
        <v>1.14628765E-2</v>
      </c>
      <c r="T280" s="2">
        <v>1.15261333E-2</v>
      </c>
      <c r="U280" s="2">
        <v>1.1560259999999999E-2</v>
      </c>
      <c r="V280" s="2">
        <v>1.1780198400000001E-2</v>
      </c>
      <c r="W280" s="2">
        <v>1.1950776200000001E-2</v>
      </c>
      <c r="X280" s="2">
        <v>1.2092644200000001E-2</v>
      </c>
      <c r="Y280" s="2">
        <v>1.2204340399999999E-2</v>
      </c>
      <c r="Z280" s="2">
        <v>1.22340834E-2</v>
      </c>
      <c r="AA280" s="2">
        <v>1.33483271E-2</v>
      </c>
      <c r="AB280" s="2">
        <v>1.4445583200000001E-2</v>
      </c>
      <c r="AC280" s="2">
        <v>1.55045202E-2</v>
      </c>
      <c r="AD280" s="2">
        <v>1.6501260399999999E-2</v>
      </c>
      <c r="AE280" s="2">
        <v>1.7413537699999999E-2</v>
      </c>
      <c r="AF280" s="2">
        <v>1.8222160599999999E-2</v>
      </c>
      <c r="AG280" s="2">
        <v>1.89130746E-2</v>
      </c>
      <c r="AH280" s="2">
        <v>1.94772034E-2</v>
      </c>
      <c r="AI280" s="2">
        <v>1.9910430199999999E-2</v>
      </c>
      <c r="AJ280" s="2">
        <v>2.0213327400000002E-2</v>
      </c>
      <c r="AK280" s="2">
        <v>2.03912142E-2</v>
      </c>
      <c r="AL280" s="2">
        <v>2.0450682899999999E-2</v>
      </c>
      <c r="AM280" s="2">
        <v>2.0401498699999999E-2</v>
      </c>
      <c r="AN280" s="2">
        <v>2.0254817299999998E-2</v>
      </c>
      <c r="AO280" s="2">
        <v>2.0022418699999999E-2</v>
      </c>
      <c r="AP280" s="2">
        <v>1.9716507300000002E-2</v>
      </c>
      <c r="AQ280" s="2">
        <v>1.9347929699999999E-2</v>
      </c>
      <c r="AR280" s="2">
        <v>1.8926964099999999E-2</v>
      </c>
      <c r="AS280" s="2">
        <v>1.8463143299999998E-2</v>
      </c>
      <c r="AT280" s="2">
        <v>1.7965008300000002E-2</v>
      </c>
    </row>
    <row r="281" spans="1:46" x14ac:dyDescent="0.25">
      <c r="A281" s="2" t="s">
        <v>585</v>
      </c>
      <c r="B281" s="2">
        <v>5.1556326900000001E-3</v>
      </c>
      <c r="C281" s="2">
        <v>5.3548401699999998E-3</v>
      </c>
      <c r="D281" s="2">
        <v>5.55419664E-3</v>
      </c>
      <c r="E281" s="2">
        <v>5.7697530199999998E-3</v>
      </c>
      <c r="F281" s="2">
        <v>5.9808508200000004E-3</v>
      </c>
      <c r="G281" s="2">
        <v>6.1935018099999999E-3</v>
      </c>
      <c r="H281" s="2">
        <v>6.4084330599999996E-3</v>
      </c>
      <c r="I281" s="2">
        <v>6.6276335800000002E-3</v>
      </c>
      <c r="J281" s="2">
        <v>6.84759298E-3</v>
      </c>
      <c r="K281" s="2">
        <v>7.0710630099999998E-3</v>
      </c>
      <c r="L281" s="2">
        <v>7.5924646700000001E-3</v>
      </c>
      <c r="M281" s="2">
        <v>8.0771084700000002E-3</v>
      </c>
      <c r="N281" s="2">
        <v>8.5733069899999997E-3</v>
      </c>
      <c r="O281" s="2">
        <v>8.6830929100000006E-3</v>
      </c>
      <c r="P281" s="2">
        <v>9.0144378600000002E-3</v>
      </c>
      <c r="Q281" s="2">
        <v>1.0199907899999999E-2</v>
      </c>
      <c r="R281" s="2">
        <v>1.1521314E-2</v>
      </c>
      <c r="S281" s="2">
        <v>1.29829327E-2</v>
      </c>
      <c r="T281" s="2">
        <v>1.4595770100000001E-2</v>
      </c>
      <c r="U281" s="2">
        <v>1.6367229099999998E-2</v>
      </c>
      <c r="V281" s="2">
        <v>1.90192608E-2</v>
      </c>
      <c r="W281" s="2">
        <v>2.2002428000000001E-2</v>
      </c>
      <c r="X281" s="2">
        <v>2.5388043700000001E-2</v>
      </c>
      <c r="Y281" s="2">
        <v>2.9218353799999999E-2</v>
      </c>
      <c r="Z281" s="2">
        <v>3.3399989900000003E-2</v>
      </c>
      <c r="AA281" s="2">
        <v>3.8206221700000001E-2</v>
      </c>
      <c r="AB281" s="2">
        <v>4.3348560500000001E-2</v>
      </c>
      <c r="AC281" s="2">
        <v>4.8778706599999999E-2</v>
      </c>
      <c r="AD281" s="2">
        <v>5.4427879700000001E-2</v>
      </c>
      <c r="AE281" s="2">
        <v>6.0217629699999997E-2</v>
      </c>
      <c r="AF281" s="2">
        <v>6.6064608699999999E-2</v>
      </c>
      <c r="AG281" s="2">
        <v>7.1889171900000007E-2</v>
      </c>
      <c r="AH281" s="2">
        <v>7.7617615299999998E-2</v>
      </c>
      <c r="AI281" s="2">
        <v>8.3185319499999896E-2</v>
      </c>
      <c r="AJ281" s="2">
        <v>8.8539324700000005E-2</v>
      </c>
      <c r="AK281" s="2">
        <v>9.3642679500000006E-2</v>
      </c>
      <c r="AL281" s="2">
        <v>9.84625113E-2</v>
      </c>
      <c r="AM281" s="2">
        <v>0.1029810973</v>
      </c>
      <c r="AN281" s="2">
        <v>0.1071904571</v>
      </c>
      <c r="AO281" s="2">
        <v>0.11109043840000001</v>
      </c>
      <c r="AP281" s="2">
        <v>0.1146891873</v>
      </c>
      <c r="AQ281" s="2">
        <v>0.117993842</v>
      </c>
      <c r="AR281" s="2">
        <v>0.121014706</v>
      </c>
      <c r="AS281" s="2">
        <v>0.1237642407</v>
      </c>
      <c r="AT281" s="2">
        <v>0.12625521119999999</v>
      </c>
    </row>
    <row r="282" spans="1:46" x14ac:dyDescent="0.25">
      <c r="A282" s="2" t="s">
        <v>586</v>
      </c>
      <c r="B282" s="2">
        <v>1.03112654E-2</v>
      </c>
      <c r="C282" s="2">
        <v>1.1625444E-2</v>
      </c>
      <c r="D282" s="2">
        <v>1.30893272E-2</v>
      </c>
      <c r="E282" s="2">
        <v>1.47599992E-2</v>
      </c>
      <c r="F282" s="2">
        <v>1.6608297599999999E-2</v>
      </c>
      <c r="G282" s="2">
        <v>1.8669446999999999E-2</v>
      </c>
      <c r="H282" s="2">
        <v>2.0969113800000001E-2</v>
      </c>
      <c r="I282" s="2">
        <v>2.3540720599999999E-2</v>
      </c>
      <c r="J282" s="2">
        <v>2.6401721100000001E-2</v>
      </c>
      <c r="K282" s="2">
        <v>2.9594570800000001E-2</v>
      </c>
      <c r="L282" s="2">
        <v>3.2094408400000003E-2</v>
      </c>
      <c r="M282" s="2">
        <v>3.44843279E-2</v>
      </c>
      <c r="N282" s="2">
        <v>3.6968640699999999E-2</v>
      </c>
      <c r="O282" s="2">
        <v>4.3335188099999998E-2</v>
      </c>
      <c r="P282" s="2">
        <v>4.6973416499999997E-2</v>
      </c>
      <c r="Q282" s="2">
        <v>5.2272940099999998E-2</v>
      </c>
      <c r="R282" s="2">
        <v>5.80697383E-2</v>
      </c>
      <c r="S282" s="2">
        <v>6.4355821100000002E-2</v>
      </c>
      <c r="T282" s="2">
        <v>7.1155622399999896E-2</v>
      </c>
      <c r="U282" s="2">
        <v>7.8473775400000001E-2</v>
      </c>
      <c r="V282" s="2">
        <v>8.3945842600000001E-2</v>
      </c>
      <c r="W282" s="2">
        <v>8.9398934200000002E-2</v>
      </c>
      <c r="X282" s="2">
        <v>9.4961407499999997E-2</v>
      </c>
      <c r="Y282" s="2">
        <v>0.1006073759</v>
      </c>
      <c r="Z282" s="2">
        <v>0.1058708958</v>
      </c>
      <c r="AA282" s="2">
        <v>0.1167152201</v>
      </c>
      <c r="AB282" s="2">
        <v>0.12762367129999999</v>
      </c>
      <c r="AC282" s="2">
        <v>0.13840442780000001</v>
      </c>
      <c r="AD282" s="2">
        <v>0.14883472549999999</v>
      </c>
      <c r="AE282" s="2">
        <v>0.1586973454</v>
      </c>
      <c r="AF282" s="2">
        <v>0.1677946166</v>
      </c>
      <c r="AG282" s="2">
        <v>0.17596884669999999</v>
      </c>
      <c r="AH282" s="2">
        <v>0.18310312349999999</v>
      </c>
      <c r="AI282" s="2">
        <v>0.18912341320000001</v>
      </c>
      <c r="AJ282" s="2">
        <v>0.19399831789999999</v>
      </c>
      <c r="AK282" s="2">
        <v>0.19774191790000001</v>
      </c>
      <c r="AL282" s="2">
        <v>0.20038212089999999</v>
      </c>
      <c r="AM282" s="2">
        <v>0.2019801668</v>
      </c>
      <c r="AN282" s="2">
        <v>0.20261448269999999</v>
      </c>
      <c r="AO282" s="2">
        <v>0.2023737565</v>
      </c>
      <c r="AP282" s="2">
        <v>0.201355334</v>
      </c>
      <c r="AQ282" s="2">
        <v>0.19964716930000001</v>
      </c>
      <c r="AR282" s="2">
        <v>0.19733545220000001</v>
      </c>
      <c r="AS282" s="2">
        <v>0.19450254920000001</v>
      </c>
      <c r="AT282" s="2">
        <v>0.19122407960000001</v>
      </c>
    </row>
    <row r="283" spans="1:46" x14ac:dyDescent="0.25">
      <c r="A283" s="2" t="s">
        <v>587</v>
      </c>
      <c r="B283" s="2">
        <v>0.99172610110000003</v>
      </c>
      <c r="C283" s="2">
        <v>0.98692243619999998</v>
      </c>
      <c r="D283" s="2">
        <v>0.98214203899999997</v>
      </c>
      <c r="E283" s="2">
        <v>0.97738479680000001</v>
      </c>
      <c r="F283" s="2">
        <v>0.97265059740000004</v>
      </c>
      <c r="G283" s="2">
        <v>0.96793932930000004</v>
      </c>
      <c r="H283" s="2">
        <v>0.96325088140000004</v>
      </c>
      <c r="I283" s="2">
        <v>0.95858514299999997</v>
      </c>
      <c r="J283" s="2">
        <v>0.95394200429999998</v>
      </c>
      <c r="K283" s="2">
        <v>0.94932135579999999</v>
      </c>
      <c r="L283" s="2">
        <v>0.94649834600000005</v>
      </c>
      <c r="M283" s="2">
        <v>0.94352743750000001</v>
      </c>
      <c r="N283" s="2">
        <v>0.94040194440000002</v>
      </c>
      <c r="O283" s="2">
        <v>0.94541493470000004</v>
      </c>
      <c r="P283" s="2">
        <v>0.9443948647</v>
      </c>
      <c r="Q283" s="2">
        <v>0.94228580979999998</v>
      </c>
      <c r="R283" s="2">
        <v>0.94010183390000002</v>
      </c>
      <c r="S283" s="2">
        <v>0.9378406655</v>
      </c>
      <c r="T283" s="2">
        <v>0.93549999399999995</v>
      </c>
      <c r="U283" s="2">
        <v>0.93307747159999999</v>
      </c>
      <c r="V283" s="2">
        <v>0.92925490340000005</v>
      </c>
      <c r="W283" s="2">
        <v>0.92523148879999995</v>
      </c>
      <c r="X283" s="2">
        <v>0.92099870780000004</v>
      </c>
      <c r="Y283" s="2">
        <v>0.91654791469999997</v>
      </c>
      <c r="Z283" s="2">
        <v>0.91187036570000002</v>
      </c>
      <c r="AA283" s="2">
        <v>0.89609195080000004</v>
      </c>
      <c r="AB283" s="2">
        <v>0.8778669845</v>
      </c>
      <c r="AC283" s="2">
        <v>0.8569557203</v>
      </c>
      <c r="AD283" s="2">
        <v>0.8331446066</v>
      </c>
      <c r="AE283" s="2">
        <v>0.80626595970000003</v>
      </c>
      <c r="AF283" s="2">
        <v>0.77622043220000003</v>
      </c>
      <c r="AG283" s="2">
        <v>0.74300052770000002</v>
      </c>
      <c r="AH283" s="2">
        <v>0.7067124628</v>
      </c>
      <c r="AI283" s="2">
        <v>0.66759288699999997</v>
      </c>
      <c r="AJ283" s="2">
        <v>0.62601666440000003</v>
      </c>
      <c r="AK283" s="2">
        <v>0.58249240920000001</v>
      </c>
      <c r="AL283" s="2">
        <v>0.53764390809999996</v>
      </c>
      <c r="AM283" s="2">
        <v>0.49217783339999999</v>
      </c>
      <c r="AN283" s="2">
        <v>0.4468407807</v>
      </c>
      <c r="AO283" s="2">
        <v>0.4023709385</v>
      </c>
      <c r="AP283" s="2">
        <v>0.35945089930000002</v>
      </c>
      <c r="AQ283" s="2">
        <v>0.31866786590000001</v>
      </c>
      <c r="AR283" s="2">
        <v>0.28048586530000003</v>
      </c>
      <c r="AS283" s="2">
        <v>0.24523210249999999</v>
      </c>
      <c r="AT283" s="2">
        <v>0.21309700679999999</v>
      </c>
    </row>
    <row r="284" spans="1:46" x14ac:dyDescent="0.25">
      <c r="A284" s="2" t="s">
        <v>588</v>
      </c>
      <c r="B284" s="2">
        <v>0.91950930809999998</v>
      </c>
      <c r="C284" s="2">
        <v>0.91215096689999997</v>
      </c>
      <c r="D284" s="2">
        <v>0.90485151050000001</v>
      </c>
      <c r="E284" s="2">
        <v>0.89761046779999998</v>
      </c>
      <c r="F284" s="2">
        <v>0.89042737130000005</v>
      </c>
      <c r="G284" s="2">
        <v>0.88330175730000005</v>
      </c>
      <c r="H284" s="2">
        <v>0.87623316569999998</v>
      </c>
      <c r="I284" s="2">
        <v>0.86922114029999997</v>
      </c>
      <c r="J284" s="2">
        <v>0.86226522839999997</v>
      </c>
      <c r="K284" s="2">
        <v>0.85536498090000002</v>
      </c>
      <c r="L284" s="2">
        <v>0.84902659790000001</v>
      </c>
      <c r="M284" s="2">
        <v>0.84242017670000002</v>
      </c>
      <c r="N284" s="2">
        <v>0.83553739289999995</v>
      </c>
      <c r="O284" s="2">
        <v>0.81908773869999996</v>
      </c>
      <c r="P284" s="2">
        <v>0.80145509770000001</v>
      </c>
      <c r="Q284" s="2">
        <v>0.78601320919999995</v>
      </c>
      <c r="R284" s="2">
        <v>0.76937660529999996</v>
      </c>
      <c r="S284" s="2">
        <v>0.75148576440000003</v>
      </c>
      <c r="T284" s="2">
        <v>0.73228894489999996</v>
      </c>
      <c r="U284" s="2">
        <v>0.71174543260000001</v>
      </c>
      <c r="V284" s="2">
        <v>0.69289835499999997</v>
      </c>
      <c r="W284" s="2">
        <v>0.67308204289999995</v>
      </c>
      <c r="X284" s="2">
        <v>0.65230386789999995</v>
      </c>
      <c r="Y284" s="2">
        <v>0.63058353010000001</v>
      </c>
      <c r="Z284" s="2">
        <v>0.60795468009999998</v>
      </c>
      <c r="AA284" s="2">
        <v>0.56394690739999997</v>
      </c>
      <c r="AB284" s="2">
        <v>0.51870775810000003</v>
      </c>
      <c r="AC284" s="2">
        <v>0.47295435299999999</v>
      </c>
      <c r="AD284" s="2">
        <v>0.42744409840000003</v>
      </c>
      <c r="AE284" s="2">
        <v>0.38292553289999998</v>
      </c>
      <c r="AF284" s="2">
        <v>0.34008986600000002</v>
      </c>
      <c r="AG284" s="2">
        <v>0.29952972989999999</v>
      </c>
      <c r="AH284" s="2">
        <v>0.26171011290000001</v>
      </c>
      <c r="AI284" s="2">
        <v>0.22695392440000001</v>
      </c>
      <c r="AJ284" s="2">
        <v>0.19544192520000001</v>
      </c>
      <c r="AK284" s="2">
        <v>0.1672245587</v>
      </c>
      <c r="AL284" s="2">
        <v>0.14224195589999999</v>
      </c>
      <c r="AM284" s="2">
        <v>0.12034811669999999</v>
      </c>
      <c r="AN284" s="2">
        <v>0.1013357708</v>
      </c>
      <c r="AO284" s="2">
        <v>8.4959342800000004E-2</v>
      </c>
      <c r="AP284" s="2">
        <v>7.0954472300000002E-2</v>
      </c>
      <c r="AQ284" s="2">
        <v>5.9053431000000003E-2</v>
      </c>
      <c r="AR284" s="2">
        <v>4.8996452000000003E-2</v>
      </c>
      <c r="AS284" s="2">
        <v>4.0539392100000002E-2</v>
      </c>
      <c r="AT284" s="2">
        <v>3.3458357699999997E-2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workbookViewId="0"/>
  </sheetViews>
  <sheetFormatPr baseColWidth="10" defaultRowHeight="15" x14ac:dyDescent="0.25"/>
  <cols>
    <col min="1" max="1" width="40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359</v>
      </c>
      <c r="B2">
        <v>84.874900240000002</v>
      </c>
      <c r="C2">
        <v>86.255105529999994</v>
      </c>
      <c r="D2">
        <v>84.277313320000005</v>
      </c>
      <c r="E2">
        <v>77.934304389999994</v>
      </c>
      <c r="F2">
        <v>78.494349299999996</v>
      </c>
      <c r="G2">
        <v>78.732700840000007</v>
      </c>
      <c r="H2">
        <v>76.183191280000003</v>
      </c>
      <c r="I2">
        <v>73.8319446</v>
      </c>
      <c r="J2">
        <v>72.486419369999894</v>
      </c>
      <c r="K2">
        <v>72.298062029999997</v>
      </c>
      <c r="L2">
        <v>72.179053760000002</v>
      </c>
      <c r="M2">
        <v>72.067872890000004</v>
      </c>
      <c r="N2">
        <v>71.499064309999994</v>
      </c>
      <c r="O2">
        <v>70.254104600000005</v>
      </c>
      <c r="P2">
        <v>68.599782880000006</v>
      </c>
      <c r="Q2">
        <v>67.02076418</v>
      </c>
      <c r="R2">
        <v>65.609636940000001</v>
      </c>
      <c r="S2">
        <v>64.366847109999995</v>
      </c>
      <c r="T2">
        <v>63.281571749999998</v>
      </c>
      <c r="U2">
        <v>62.340154439999999</v>
      </c>
      <c r="V2">
        <v>61.525064839999999</v>
      </c>
      <c r="W2">
        <v>60.818686159999999</v>
      </c>
      <c r="X2">
        <v>60.202417439999998</v>
      </c>
      <c r="Y2">
        <v>59.653670560000002</v>
      </c>
      <c r="Z2">
        <v>59.154251309999999</v>
      </c>
      <c r="AA2">
        <v>58.859150640000003</v>
      </c>
      <c r="AB2">
        <v>58.741666260000002</v>
      </c>
      <c r="AC2">
        <v>58.764420430000001</v>
      </c>
      <c r="AD2">
        <v>58.894470810000001</v>
      </c>
      <c r="AE2">
        <v>59.105158359999997</v>
      </c>
      <c r="AF2">
        <v>59.185148609999999</v>
      </c>
      <c r="AG2">
        <v>59.27000237</v>
      </c>
      <c r="AH2">
        <v>59.36705173</v>
      </c>
      <c r="AI2">
        <v>59.617054969999998</v>
      </c>
      <c r="AJ2">
        <v>59.959299590000001</v>
      </c>
      <c r="AK2">
        <v>60.324646780000002</v>
      </c>
      <c r="AL2">
        <v>60.69373307</v>
      </c>
      <c r="AM2">
        <v>61.061533099999998</v>
      </c>
      <c r="AN2">
        <v>61.424410999999999</v>
      </c>
      <c r="AO2">
        <v>61.778904220000001</v>
      </c>
      <c r="AP2">
        <v>62.140036469999998</v>
      </c>
      <c r="AQ2">
        <v>62.502120650000002</v>
      </c>
      <c r="AR2">
        <v>62.859206759999999</v>
      </c>
      <c r="AS2">
        <v>63.207049580000003</v>
      </c>
      <c r="AT2">
        <v>63.542745279999998</v>
      </c>
    </row>
    <row r="3" spans="1:46" x14ac:dyDescent="0.25">
      <c r="A3" t="s">
        <v>360</v>
      </c>
      <c r="B3">
        <v>2.86</v>
      </c>
      <c r="C3">
        <v>2.8929616820000001</v>
      </c>
      <c r="D3">
        <v>2.8931339829999998</v>
      </c>
      <c r="E3">
        <v>2.9239649760000002</v>
      </c>
      <c r="F3">
        <v>2.869037745</v>
      </c>
      <c r="G3">
        <v>2.8563477069999998</v>
      </c>
      <c r="H3">
        <v>2.7160519330000001</v>
      </c>
      <c r="I3">
        <v>2.6291948170000001</v>
      </c>
      <c r="J3">
        <v>2.7281409239999999</v>
      </c>
      <c r="K3">
        <v>2.7932082060000001</v>
      </c>
      <c r="L3">
        <v>2.8287381909999998</v>
      </c>
      <c r="M3">
        <v>2.8340379320000002</v>
      </c>
      <c r="N3">
        <v>2.8052691030000001</v>
      </c>
      <c r="O3">
        <v>2.741684486</v>
      </c>
      <c r="P3">
        <v>2.653823702</v>
      </c>
      <c r="Q3">
        <v>2.5732136369999998</v>
      </c>
      <c r="R3">
        <v>2.5037733800000002</v>
      </c>
      <c r="S3">
        <v>2.4450569679999998</v>
      </c>
      <c r="T3">
        <v>2.3970571829999998</v>
      </c>
      <c r="U3">
        <v>2.3582440359999999</v>
      </c>
      <c r="V3">
        <v>2.3270473190000001</v>
      </c>
      <c r="W3">
        <v>2.3020408859999999</v>
      </c>
      <c r="X3">
        <v>2.2819596390000001</v>
      </c>
      <c r="Y3">
        <v>2.26573848</v>
      </c>
      <c r="Z3">
        <v>2.2525364730000002</v>
      </c>
      <c r="AA3">
        <v>2.24906988</v>
      </c>
      <c r="AB3">
        <v>2.2542337909999999</v>
      </c>
      <c r="AC3">
        <v>2.2663122869999999</v>
      </c>
      <c r="AD3">
        <v>2.2837911590000002</v>
      </c>
      <c r="AE3">
        <v>2.3054658969999999</v>
      </c>
      <c r="AF3">
        <v>2.3283692660000002</v>
      </c>
      <c r="AG3">
        <v>2.3525994840000002</v>
      </c>
      <c r="AH3">
        <v>2.37747033</v>
      </c>
      <c r="AI3">
        <v>2.4038380180000001</v>
      </c>
      <c r="AJ3">
        <v>2.4314052300000002</v>
      </c>
      <c r="AK3">
        <v>2.45990346</v>
      </c>
      <c r="AL3">
        <v>2.4892546819999999</v>
      </c>
      <c r="AM3">
        <v>2.5194008650000002</v>
      </c>
      <c r="AN3">
        <v>2.5502508669999999</v>
      </c>
      <c r="AO3">
        <v>2.5817035530000001</v>
      </c>
      <c r="AP3">
        <v>2.6137783300000001</v>
      </c>
      <c r="AQ3">
        <v>2.6463412339999999</v>
      </c>
      <c r="AR3">
        <v>2.6792359449999998</v>
      </c>
      <c r="AS3">
        <v>2.7123317139999998</v>
      </c>
      <c r="AT3">
        <v>2.7455178830000002</v>
      </c>
    </row>
    <row r="4" spans="1:46" x14ac:dyDescent="0.25">
      <c r="A4" t="s">
        <v>361</v>
      </c>
      <c r="B4">
        <v>4.8656921439999996</v>
      </c>
      <c r="C4">
        <v>4.9134079340000003</v>
      </c>
      <c r="D4">
        <v>4.7665693630000003</v>
      </c>
      <c r="E4">
        <v>4.5737858290000002</v>
      </c>
      <c r="F4">
        <v>4.4703678330000001</v>
      </c>
      <c r="G4">
        <v>4.4803451719999998</v>
      </c>
      <c r="H4">
        <v>4.3115251280000004</v>
      </c>
      <c r="I4">
        <v>4.1644453649999997</v>
      </c>
      <c r="J4">
        <v>4.0860836760000003</v>
      </c>
      <c r="K4">
        <v>4.0303705240000003</v>
      </c>
      <c r="L4">
        <v>3.9942635979999999</v>
      </c>
      <c r="M4">
        <v>3.9785358259999999</v>
      </c>
      <c r="N4">
        <v>3.9481217339999999</v>
      </c>
      <c r="O4">
        <v>3.9001544859999999</v>
      </c>
      <c r="P4">
        <v>3.8379794739999999</v>
      </c>
      <c r="Q4">
        <v>3.7728920889999999</v>
      </c>
      <c r="R4">
        <v>3.7120233539999998</v>
      </c>
      <c r="S4">
        <v>3.6558887530000002</v>
      </c>
      <c r="T4">
        <v>3.603382501</v>
      </c>
      <c r="U4">
        <v>3.5546768549999999</v>
      </c>
      <c r="V4">
        <v>3.5098812100000001</v>
      </c>
      <c r="W4">
        <v>3.4692986050000001</v>
      </c>
      <c r="X4">
        <v>3.4327583740000001</v>
      </c>
      <c r="Y4">
        <v>3.3997872180000002</v>
      </c>
      <c r="Z4">
        <v>3.3699087749999999</v>
      </c>
      <c r="AA4">
        <v>3.349685118</v>
      </c>
      <c r="AB4">
        <v>3.338402077</v>
      </c>
      <c r="AC4">
        <v>3.3341837409999999</v>
      </c>
      <c r="AD4">
        <v>3.335299445</v>
      </c>
      <c r="AE4">
        <v>3.3404329740000001</v>
      </c>
      <c r="AF4">
        <v>3.3501097550000001</v>
      </c>
      <c r="AG4">
        <v>3.3622667310000001</v>
      </c>
      <c r="AH4">
        <v>3.3756939899999998</v>
      </c>
      <c r="AI4">
        <v>3.3897458920000001</v>
      </c>
      <c r="AJ4">
        <v>3.4051068020000002</v>
      </c>
      <c r="AK4">
        <v>3.4222704799999999</v>
      </c>
      <c r="AL4">
        <v>3.4410829600000001</v>
      </c>
      <c r="AM4">
        <v>3.4609948689999999</v>
      </c>
      <c r="AN4">
        <v>3.481352255</v>
      </c>
      <c r="AO4">
        <v>3.5015590059999999</v>
      </c>
      <c r="AP4">
        <v>3.5215844829999998</v>
      </c>
      <c r="AQ4">
        <v>3.5410607230000002</v>
      </c>
      <c r="AR4">
        <v>3.559680846</v>
      </c>
      <c r="AS4">
        <v>3.5772755690000002</v>
      </c>
      <c r="AT4">
        <v>3.5937816439999999</v>
      </c>
    </row>
    <row r="5" spans="1:46" x14ac:dyDescent="0.25">
      <c r="A5" t="s">
        <v>362</v>
      </c>
      <c r="B5">
        <v>1.221215089</v>
      </c>
      <c r="C5">
        <v>1.154642518</v>
      </c>
      <c r="D5">
        <v>1.0722032029999999</v>
      </c>
      <c r="E5">
        <v>0.83299876070000001</v>
      </c>
      <c r="F5">
        <v>0.89453174690000004</v>
      </c>
      <c r="G5">
        <v>0.90478202569999999</v>
      </c>
      <c r="H5">
        <v>0.8768752782</v>
      </c>
      <c r="I5">
        <v>0.84185088689999998</v>
      </c>
      <c r="J5">
        <v>0.8235416619</v>
      </c>
      <c r="K5">
        <v>0.80981181680000003</v>
      </c>
      <c r="L5">
        <v>0.80734072349999997</v>
      </c>
      <c r="M5">
        <v>0.80815063610000004</v>
      </c>
      <c r="N5">
        <v>0.81075108070000002</v>
      </c>
      <c r="O5">
        <v>0.81281787910000003</v>
      </c>
      <c r="P5">
        <v>0.81375792039999995</v>
      </c>
      <c r="Q5">
        <v>0.81469707719999995</v>
      </c>
      <c r="R5">
        <v>0.81484612639999998</v>
      </c>
      <c r="S5">
        <v>0.81454389790000004</v>
      </c>
      <c r="T5">
        <v>0.81362893089999999</v>
      </c>
      <c r="U5">
        <v>0.81245031820000002</v>
      </c>
      <c r="V5">
        <v>0.81114295810000003</v>
      </c>
      <c r="W5">
        <v>0.8099547399</v>
      </c>
      <c r="X5">
        <v>0.80898200229999995</v>
      </c>
      <c r="Y5">
        <v>0.80820309140000002</v>
      </c>
      <c r="Z5">
        <v>0.80763810790000001</v>
      </c>
      <c r="AA5">
        <v>0.80830405910000003</v>
      </c>
      <c r="AB5">
        <v>0.8096186903</v>
      </c>
      <c r="AC5">
        <v>0.81135899649999998</v>
      </c>
      <c r="AD5">
        <v>0.81356102919999995</v>
      </c>
      <c r="AE5">
        <v>0.81596048840000002</v>
      </c>
      <c r="AF5">
        <v>0.81841841999999998</v>
      </c>
      <c r="AG5">
        <v>0.82090777670000004</v>
      </c>
      <c r="AH5">
        <v>0.82357096640000005</v>
      </c>
      <c r="AI5">
        <v>0.82673271439999996</v>
      </c>
      <c r="AJ5">
        <v>0.83039652409999998</v>
      </c>
      <c r="AK5">
        <v>0.83430282010000001</v>
      </c>
      <c r="AL5">
        <v>0.83820682030000004</v>
      </c>
      <c r="AM5">
        <v>0.84193715170000005</v>
      </c>
      <c r="AN5">
        <v>0.84537719300000003</v>
      </c>
      <c r="AO5">
        <v>0.84844948899999995</v>
      </c>
      <c r="AP5">
        <v>0.85118962760000005</v>
      </c>
      <c r="AQ5">
        <v>0.85354470999999998</v>
      </c>
      <c r="AR5">
        <v>0.85550842319999998</v>
      </c>
      <c r="AS5">
        <v>0.85709150789999999</v>
      </c>
      <c r="AT5">
        <v>0.85831487370000004</v>
      </c>
    </row>
    <row r="6" spans="1:46" x14ac:dyDescent="0.25">
      <c r="A6" t="s">
        <v>363</v>
      </c>
      <c r="B6">
        <v>0.79046972879999999</v>
      </c>
      <c r="C6">
        <v>0.79611652119999998</v>
      </c>
      <c r="D6">
        <v>0.74856107930000004</v>
      </c>
      <c r="E6">
        <v>0.64712457860000006</v>
      </c>
      <c r="F6">
        <v>0.65040176839999997</v>
      </c>
      <c r="G6">
        <v>0.70781234540000004</v>
      </c>
      <c r="H6">
        <v>0.67505402839999995</v>
      </c>
      <c r="I6">
        <v>0.63566605409999999</v>
      </c>
      <c r="J6">
        <v>0.61606987130000002</v>
      </c>
      <c r="K6">
        <v>0.60747388849999995</v>
      </c>
      <c r="L6">
        <v>0.60180286409999995</v>
      </c>
      <c r="M6">
        <v>0.59981812420000002</v>
      </c>
      <c r="N6">
        <v>0.59738041689999999</v>
      </c>
      <c r="O6">
        <v>0.59207692249999999</v>
      </c>
      <c r="P6">
        <v>0.58529468760000003</v>
      </c>
      <c r="Q6">
        <v>0.57827931389999998</v>
      </c>
      <c r="R6">
        <v>0.57176318579999996</v>
      </c>
      <c r="S6">
        <v>0.56578725169999999</v>
      </c>
      <c r="T6">
        <v>0.56020082559999995</v>
      </c>
      <c r="U6">
        <v>0.55498159739999997</v>
      </c>
      <c r="V6">
        <v>0.55011642650000003</v>
      </c>
      <c r="W6">
        <v>0.54562596799999996</v>
      </c>
      <c r="X6">
        <v>0.5414886847</v>
      </c>
      <c r="Y6">
        <v>0.53763988559999998</v>
      </c>
      <c r="Z6">
        <v>0.53401382180000001</v>
      </c>
      <c r="AA6">
        <v>0.53113429590000005</v>
      </c>
      <c r="AB6">
        <v>0.52909461930000001</v>
      </c>
      <c r="AC6">
        <v>0.52774247330000001</v>
      </c>
      <c r="AD6">
        <v>0.52690743750000002</v>
      </c>
      <c r="AE6">
        <v>0.52643422660000005</v>
      </c>
      <c r="AF6">
        <v>0.5249751506</v>
      </c>
      <c r="AG6">
        <v>0.52344567099999995</v>
      </c>
      <c r="AH6">
        <v>0.5220353123</v>
      </c>
      <c r="AI6">
        <v>0.52168936939999999</v>
      </c>
      <c r="AJ6">
        <v>0.52205512850000002</v>
      </c>
      <c r="AK6">
        <v>0.52249151329999999</v>
      </c>
      <c r="AL6">
        <v>0.52283243560000003</v>
      </c>
      <c r="AM6">
        <v>0.52301596559999997</v>
      </c>
      <c r="AN6">
        <v>0.52298961799999999</v>
      </c>
      <c r="AO6">
        <v>0.52270477989999997</v>
      </c>
      <c r="AP6">
        <v>0.52235159760000005</v>
      </c>
      <c r="AQ6">
        <v>0.52188794869999999</v>
      </c>
      <c r="AR6">
        <v>0.52126247489999999</v>
      </c>
      <c r="AS6">
        <v>0.52044369109999999</v>
      </c>
      <c r="AT6">
        <v>0.51941749439999996</v>
      </c>
    </row>
    <row r="7" spans="1:46" x14ac:dyDescent="0.25">
      <c r="A7" t="s">
        <v>364</v>
      </c>
      <c r="B7">
        <v>1.4250257959999999</v>
      </c>
      <c r="C7">
        <v>1.434994329</v>
      </c>
      <c r="D7">
        <v>1.355992235</v>
      </c>
      <c r="E7">
        <v>1.175516166</v>
      </c>
      <c r="F7">
        <v>1.183072951</v>
      </c>
      <c r="G7">
        <v>1.2836265170000001</v>
      </c>
      <c r="H7">
        <v>1.2320875689999999</v>
      </c>
      <c r="I7">
        <v>1.167670279</v>
      </c>
      <c r="J7">
        <v>1.135063868</v>
      </c>
      <c r="K7">
        <v>1.1174728599999999</v>
      </c>
      <c r="L7">
        <v>1.110735322</v>
      </c>
      <c r="M7">
        <v>1.1227475710000001</v>
      </c>
      <c r="N7">
        <v>1.137671879</v>
      </c>
      <c r="O7">
        <v>1.1264793660000001</v>
      </c>
      <c r="P7">
        <v>1.1117300080000001</v>
      </c>
      <c r="Q7">
        <v>1.096933106</v>
      </c>
      <c r="R7">
        <v>1.0828575039999999</v>
      </c>
      <c r="S7">
        <v>1.0695302680000001</v>
      </c>
      <c r="T7">
        <v>1.0566671409999999</v>
      </c>
      <c r="U7">
        <v>1.0445063020000001</v>
      </c>
      <c r="V7">
        <v>1.0331798830000001</v>
      </c>
      <c r="W7">
        <v>1.0228112570000001</v>
      </c>
      <c r="X7">
        <v>1.013344112</v>
      </c>
      <c r="Y7">
        <v>1.0046561000000001</v>
      </c>
      <c r="Z7">
        <v>0.99658518789999995</v>
      </c>
      <c r="AA7">
        <v>0.98965550629999999</v>
      </c>
      <c r="AB7">
        <v>0.98368468750000004</v>
      </c>
      <c r="AC7">
        <v>0.97863666449999998</v>
      </c>
      <c r="AD7">
        <v>0.97445578610000005</v>
      </c>
      <c r="AE7">
        <v>0.97102156679999996</v>
      </c>
      <c r="AF7">
        <v>0.94168748999999996</v>
      </c>
      <c r="AG7">
        <v>0.90676149610000001</v>
      </c>
      <c r="AH7">
        <v>0.87138334699999997</v>
      </c>
      <c r="AI7">
        <v>0.85451623970000001</v>
      </c>
      <c r="AJ7">
        <v>0.84885749340000005</v>
      </c>
      <c r="AK7">
        <v>0.84631142650000002</v>
      </c>
      <c r="AL7">
        <v>0.84422592399999996</v>
      </c>
      <c r="AM7">
        <v>0.84213123860000005</v>
      </c>
      <c r="AN7">
        <v>0.83993116509999999</v>
      </c>
      <c r="AO7">
        <v>0.83755509179999998</v>
      </c>
      <c r="AP7">
        <v>0.83533739210000002</v>
      </c>
      <c r="AQ7">
        <v>0.83319720559999999</v>
      </c>
      <c r="AR7">
        <v>0.83101065490000003</v>
      </c>
      <c r="AS7">
        <v>0.82867797440000002</v>
      </c>
      <c r="AT7">
        <v>0.82613298229999999</v>
      </c>
    </row>
    <row r="8" spans="1:46" x14ac:dyDescent="0.25">
      <c r="A8" t="s">
        <v>365</v>
      </c>
      <c r="B8">
        <v>2.17222048</v>
      </c>
      <c r="C8">
        <v>2.1972849929999998</v>
      </c>
      <c r="D8">
        <v>2.1194752669999999</v>
      </c>
      <c r="E8">
        <v>1.897035687</v>
      </c>
      <c r="F8">
        <v>1.970831818</v>
      </c>
      <c r="G8">
        <v>1.9007748529999999</v>
      </c>
      <c r="H8">
        <v>1.793366411</v>
      </c>
      <c r="I8">
        <v>1.750010579</v>
      </c>
      <c r="J8">
        <v>1.703296031</v>
      </c>
      <c r="K8">
        <v>1.6918433610000001</v>
      </c>
      <c r="L8">
        <v>1.688850274</v>
      </c>
      <c r="M8">
        <v>1.698080289</v>
      </c>
      <c r="N8">
        <v>1.7069269680000001</v>
      </c>
      <c r="O8">
        <v>1.709971084</v>
      </c>
      <c r="P8">
        <v>1.7081847320000001</v>
      </c>
      <c r="Q8">
        <v>1.7029482979999999</v>
      </c>
      <c r="R8">
        <v>1.6968335299999999</v>
      </c>
      <c r="S8">
        <v>1.6903483459999999</v>
      </c>
      <c r="T8">
        <v>1.683365894</v>
      </c>
      <c r="U8">
        <v>1.6760303969999999</v>
      </c>
      <c r="V8">
        <v>1.6684997960000001</v>
      </c>
      <c r="W8">
        <v>1.661015753</v>
      </c>
      <c r="X8">
        <v>1.653680824</v>
      </c>
      <c r="Y8">
        <v>1.646442328</v>
      </c>
      <c r="Z8">
        <v>1.63921991</v>
      </c>
      <c r="AA8">
        <v>1.6327277549999999</v>
      </c>
      <c r="AB8">
        <v>1.6276920800000001</v>
      </c>
      <c r="AC8">
        <v>1.623982662</v>
      </c>
      <c r="AD8">
        <v>1.6212880860000001</v>
      </c>
      <c r="AE8">
        <v>1.6193094589999999</v>
      </c>
      <c r="AF8">
        <v>1.616536185</v>
      </c>
      <c r="AG8">
        <v>1.6139547439999999</v>
      </c>
      <c r="AH8">
        <v>1.61183717</v>
      </c>
      <c r="AI8">
        <v>1.611313228</v>
      </c>
      <c r="AJ8">
        <v>1.6120196550000001</v>
      </c>
      <c r="AK8">
        <v>1.612987417</v>
      </c>
      <c r="AL8">
        <v>1.6138929369999999</v>
      </c>
      <c r="AM8">
        <v>1.6145276159999999</v>
      </c>
      <c r="AN8">
        <v>1.6146990729999999</v>
      </c>
      <c r="AO8">
        <v>1.6142400100000001</v>
      </c>
      <c r="AP8">
        <v>1.613512963</v>
      </c>
      <c r="AQ8">
        <v>1.612420274</v>
      </c>
      <c r="AR8">
        <v>1.6108521979999999</v>
      </c>
      <c r="AS8">
        <v>1.6087529549999999</v>
      </c>
      <c r="AT8">
        <v>1.606113568</v>
      </c>
    </row>
    <row r="9" spans="1:46" x14ac:dyDescent="0.25">
      <c r="A9" t="s">
        <v>366</v>
      </c>
      <c r="B9">
        <v>2.0448573900000002</v>
      </c>
      <c r="C9">
        <v>2.0765606509999999</v>
      </c>
      <c r="D9">
        <v>2.0755991319999998</v>
      </c>
      <c r="E9">
        <v>1.955542908</v>
      </c>
      <c r="F9">
        <v>2.0251435209999999</v>
      </c>
      <c r="G9">
        <v>2.0877258859999999</v>
      </c>
      <c r="H9">
        <v>2.0586675969999999</v>
      </c>
      <c r="I9">
        <v>2.0524214700000001</v>
      </c>
      <c r="J9">
        <v>2.070923686</v>
      </c>
      <c r="K9">
        <v>2.057728107</v>
      </c>
      <c r="L9">
        <v>2.045824434</v>
      </c>
      <c r="M9">
        <v>2.0375361810000001</v>
      </c>
      <c r="N9">
        <v>2.0256478630000001</v>
      </c>
      <c r="O9">
        <v>2.006090994</v>
      </c>
      <c r="P9">
        <v>1.980150106</v>
      </c>
      <c r="Q9">
        <v>1.956218824</v>
      </c>
      <c r="R9">
        <v>1.9349619140000001</v>
      </c>
      <c r="S9">
        <v>1.9157896839999999</v>
      </c>
      <c r="T9">
        <v>1.8978452219999999</v>
      </c>
      <c r="U9">
        <v>1.8807290569999999</v>
      </c>
      <c r="V9">
        <v>1.8642030839999999</v>
      </c>
      <c r="W9">
        <v>1.8481293860000001</v>
      </c>
      <c r="X9">
        <v>1.832297107</v>
      </c>
      <c r="Y9">
        <v>1.816422274</v>
      </c>
      <c r="Z9">
        <v>1.800267638</v>
      </c>
      <c r="AA9">
        <v>1.7881575890000001</v>
      </c>
      <c r="AB9">
        <v>1.7795785690000001</v>
      </c>
      <c r="AC9">
        <v>1.7735464000000001</v>
      </c>
      <c r="AD9">
        <v>1.7692184200000001</v>
      </c>
      <c r="AE9">
        <v>1.7659516749999999</v>
      </c>
      <c r="AF9">
        <v>1.763379553</v>
      </c>
      <c r="AG9">
        <v>1.7617987100000001</v>
      </c>
      <c r="AH9">
        <v>1.7611286500000001</v>
      </c>
      <c r="AI9">
        <v>1.7615215019999999</v>
      </c>
      <c r="AJ9">
        <v>1.7624491390000001</v>
      </c>
      <c r="AK9">
        <v>1.7621937219999999</v>
      </c>
      <c r="AL9">
        <v>1.760507705</v>
      </c>
      <c r="AM9">
        <v>1.7573333250000001</v>
      </c>
      <c r="AN9">
        <v>1.752640974</v>
      </c>
      <c r="AO9">
        <v>1.746415424</v>
      </c>
      <c r="AP9">
        <v>1.739702104</v>
      </c>
      <c r="AQ9">
        <v>1.7324265759999999</v>
      </c>
      <c r="AR9">
        <v>1.7244614190000001</v>
      </c>
      <c r="AS9">
        <v>1.7157295809999999</v>
      </c>
      <c r="AT9">
        <v>1.7061961219999999</v>
      </c>
    </row>
    <row r="10" spans="1:46" x14ac:dyDescent="0.25">
      <c r="A10" t="s">
        <v>367</v>
      </c>
      <c r="B10">
        <v>4.8753705380000003</v>
      </c>
      <c r="C10">
        <v>4.9501168150000003</v>
      </c>
      <c r="D10">
        <v>4.9689742790000002</v>
      </c>
      <c r="E10">
        <v>4.6747414369999998</v>
      </c>
      <c r="F10">
        <v>4.8464171819999997</v>
      </c>
      <c r="G10">
        <v>4.9777229859999998</v>
      </c>
      <c r="H10">
        <v>4.8673779440000002</v>
      </c>
      <c r="I10">
        <v>4.816575952</v>
      </c>
      <c r="J10">
        <v>4.8748333869999998</v>
      </c>
      <c r="K10">
        <v>4.8729159160000002</v>
      </c>
      <c r="L10">
        <v>4.8771277949999998</v>
      </c>
      <c r="M10">
        <v>4.9117681270000002</v>
      </c>
      <c r="N10">
        <v>4.9029823329999997</v>
      </c>
      <c r="O10">
        <v>4.8343366779999997</v>
      </c>
      <c r="P10">
        <v>4.7127575229999996</v>
      </c>
      <c r="Q10">
        <v>4.5883357370000004</v>
      </c>
      <c r="R10">
        <v>4.46853196</v>
      </c>
      <c r="S10">
        <v>4.354717569</v>
      </c>
      <c r="T10">
        <v>4.2487548610000001</v>
      </c>
      <c r="U10">
        <v>4.1509329309999998</v>
      </c>
      <c r="V10">
        <v>4.0604701739999998</v>
      </c>
      <c r="W10">
        <v>3.975720983</v>
      </c>
      <c r="X10">
        <v>3.894577414</v>
      </c>
      <c r="Y10">
        <v>3.8149468529999999</v>
      </c>
      <c r="Z10">
        <v>3.735046074</v>
      </c>
      <c r="AA10">
        <v>3.6714445709999999</v>
      </c>
      <c r="AB10">
        <v>3.6223119939999999</v>
      </c>
      <c r="AC10">
        <v>3.5844323920000001</v>
      </c>
      <c r="AD10">
        <v>3.5548314890000001</v>
      </c>
      <c r="AE10">
        <v>3.5309790429999999</v>
      </c>
      <c r="AF10">
        <v>3.5118692419999999</v>
      </c>
      <c r="AG10">
        <v>3.4942657690000001</v>
      </c>
      <c r="AH10">
        <v>3.4754288409999998</v>
      </c>
      <c r="AI10">
        <v>3.453589155</v>
      </c>
      <c r="AJ10">
        <v>3.4280631800000001</v>
      </c>
      <c r="AK10">
        <v>3.395863367</v>
      </c>
      <c r="AL10">
        <v>3.357610958</v>
      </c>
      <c r="AM10">
        <v>3.314295558</v>
      </c>
      <c r="AN10">
        <v>3.2668538869999999</v>
      </c>
      <c r="AO10">
        <v>3.2160702460000001</v>
      </c>
      <c r="AP10">
        <v>3.1649212449999999</v>
      </c>
      <c r="AQ10">
        <v>3.1133461389999999</v>
      </c>
      <c r="AR10">
        <v>3.060978322</v>
      </c>
      <c r="AS10">
        <v>3.0074186140000001</v>
      </c>
      <c r="AT10">
        <v>2.9522479189999999</v>
      </c>
    </row>
    <row r="11" spans="1:46" x14ac:dyDescent="0.25">
      <c r="A11" t="s">
        <v>368</v>
      </c>
      <c r="B11">
        <v>0.82778321310000003</v>
      </c>
      <c r="C11">
        <v>0.84854763249999998</v>
      </c>
      <c r="D11">
        <v>0.82761372280000001</v>
      </c>
      <c r="E11">
        <v>0.69074150199999995</v>
      </c>
      <c r="F11">
        <v>0.70618377830000001</v>
      </c>
      <c r="G11">
        <v>0.74587137469999998</v>
      </c>
      <c r="H11">
        <v>0.70009334729999995</v>
      </c>
      <c r="I11">
        <v>0.65095889009999996</v>
      </c>
      <c r="J11">
        <v>0.6385838532</v>
      </c>
      <c r="K11">
        <v>0.63947550480000004</v>
      </c>
      <c r="L11">
        <v>0.6422010454</v>
      </c>
      <c r="M11">
        <v>0.65034873599999998</v>
      </c>
      <c r="N11">
        <v>0.65872129290000003</v>
      </c>
      <c r="O11">
        <v>0.66338119370000004</v>
      </c>
      <c r="P11">
        <v>0.66622209740000005</v>
      </c>
      <c r="Q11">
        <v>0.66826850309999997</v>
      </c>
      <c r="R11">
        <v>0.66979031450000004</v>
      </c>
      <c r="S11">
        <v>0.6709000946</v>
      </c>
      <c r="T11">
        <v>0.6716754788</v>
      </c>
      <c r="U11">
        <v>0.67223714450000005</v>
      </c>
      <c r="V11">
        <v>0.67267718990000003</v>
      </c>
      <c r="W11">
        <v>0.67310093209999999</v>
      </c>
      <c r="X11">
        <v>0.67357597359999999</v>
      </c>
      <c r="Y11">
        <v>0.67410688050000001</v>
      </c>
      <c r="Z11">
        <v>0.67467833939999999</v>
      </c>
      <c r="AA11">
        <v>0.67577409509999997</v>
      </c>
      <c r="AB11">
        <v>0.67734230019999997</v>
      </c>
      <c r="AC11">
        <v>0.67932413550000004</v>
      </c>
      <c r="AD11">
        <v>0.68166420849999998</v>
      </c>
      <c r="AE11">
        <v>0.68428618959999998</v>
      </c>
      <c r="AF11">
        <v>0.68443634170000001</v>
      </c>
      <c r="AG11">
        <v>0.68417630770000004</v>
      </c>
      <c r="AH11">
        <v>0.68403864469999998</v>
      </c>
      <c r="AI11">
        <v>0.6860520524</v>
      </c>
      <c r="AJ11">
        <v>0.68949028540000001</v>
      </c>
      <c r="AK11">
        <v>0.6934760137</v>
      </c>
      <c r="AL11">
        <v>0.69765398729999994</v>
      </c>
      <c r="AM11">
        <v>0.70189006330000003</v>
      </c>
      <c r="AN11">
        <v>0.70609452149999996</v>
      </c>
      <c r="AO11">
        <v>0.71019374030000004</v>
      </c>
      <c r="AP11">
        <v>0.71421965180000002</v>
      </c>
      <c r="AQ11">
        <v>0.71814018930000001</v>
      </c>
      <c r="AR11">
        <v>0.72192315490000003</v>
      </c>
      <c r="AS11">
        <v>0.7255519345</v>
      </c>
      <c r="AT11">
        <v>0.72902438160000005</v>
      </c>
    </row>
    <row r="12" spans="1:46" x14ac:dyDescent="0.25">
      <c r="A12" t="s">
        <v>369</v>
      </c>
      <c r="B12">
        <v>4.3453659870000001</v>
      </c>
      <c r="C12">
        <v>4.4567860970000002</v>
      </c>
      <c r="D12">
        <v>4.1451317200000002</v>
      </c>
      <c r="E12">
        <v>3.583940836</v>
      </c>
      <c r="F12">
        <v>3.6754138040000002</v>
      </c>
      <c r="G12">
        <v>3.6093391910000001</v>
      </c>
      <c r="H12">
        <v>3.419855493</v>
      </c>
      <c r="I12">
        <v>3.3883952590000002</v>
      </c>
      <c r="J12">
        <v>3.3055300320000001</v>
      </c>
      <c r="K12">
        <v>3.2264527780000001</v>
      </c>
      <c r="L12">
        <v>3.108618082</v>
      </c>
      <c r="M12">
        <v>2.9922264630000002</v>
      </c>
      <c r="N12">
        <v>2.8760000080000001</v>
      </c>
      <c r="O12">
        <v>2.7549153159999999</v>
      </c>
      <c r="P12">
        <v>2.6389430429999998</v>
      </c>
      <c r="Q12">
        <v>2.5507969799999999</v>
      </c>
      <c r="R12">
        <v>2.4835010639999999</v>
      </c>
      <c r="S12">
        <v>2.4310410880000002</v>
      </c>
      <c r="T12">
        <v>2.3879856450000001</v>
      </c>
      <c r="U12">
        <v>2.3517718759999999</v>
      </c>
      <c r="V12">
        <v>2.3206781030000001</v>
      </c>
      <c r="W12">
        <v>2.2933713569999998</v>
      </c>
      <c r="X12">
        <v>2.26877978</v>
      </c>
      <c r="Y12">
        <v>2.2459314290000001</v>
      </c>
      <c r="Z12">
        <v>2.224030264</v>
      </c>
      <c r="AA12">
        <v>2.2170181969999998</v>
      </c>
      <c r="AB12">
        <v>2.2215854099999999</v>
      </c>
      <c r="AC12">
        <v>2.234237222</v>
      </c>
      <c r="AD12">
        <v>2.2524046700000002</v>
      </c>
      <c r="AE12">
        <v>2.2741539259999999</v>
      </c>
      <c r="AF12">
        <v>2.2938351340000001</v>
      </c>
      <c r="AG12">
        <v>2.3145594009999999</v>
      </c>
      <c r="AH12">
        <v>2.3365188469999998</v>
      </c>
      <c r="AI12">
        <v>2.3633127300000001</v>
      </c>
      <c r="AJ12">
        <v>2.3929570980000001</v>
      </c>
      <c r="AK12">
        <v>2.4182185970000001</v>
      </c>
      <c r="AL12">
        <v>2.4384124119999999</v>
      </c>
      <c r="AM12">
        <v>2.453730148</v>
      </c>
      <c r="AN12">
        <v>2.4643507090000001</v>
      </c>
      <c r="AO12">
        <v>2.4703566889999999</v>
      </c>
      <c r="AP12">
        <v>2.4758026919999998</v>
      </c>
      <c r="AQ12">
        <v>2.48031399</v>
      </c>
      <c r="AR12">
        <v>2.4832388889999999</v>
      </c>
      <c r="AS12">
        <v>2.4840603109999999</v>
      </c>
      <c r="AT12">
        <v>2.4823978320000002</v>
      </c>
    </row>
    <row r="13" spans="1:46" x14ac:dyDescent="0.25">
      <c r="A13" t="s">
        <v>370</v>
      </c>
      <c r="B13">
        <v>0.62141480989999998</v>
      </c>
      <c r="C13">
        <v>0.6371334421</v>
      </c>
      <c r="D13">
        <v>0.60754915009999999</v>
      </c>
      <c r="E13">
        <v>0.52810910200000005</v>
      </c>
      <c r="F13">
        <v>0.55522354409999997</v>
      </c>
      <c r="G13">
        <v>0.56190443329999995</v>
      </c>
      <c r="H13">
        <v>0.53996027030000004</v>
      </c>
      <c r="I13">
        <v>0.53154865939999996</v>
      </c>
      <c r="J13">
        <v>0.52717671880000005</v>
      </c>
      <c r="K13">
        <v>0.52297747979999998</v>
      </c>
      <c r="L13">
        <v>0.51777042419999997</v>
      </c>
      <c r="M13">
        <v>0.5168699766</v>
      </c>
      <c r="N13">
        <v>0.51582510979999996</v>
      </c>
      <c r="O13">
        <v>0.51274100739999995</v>
      </c>
      <c r="P13">
        <v>0.50834466300000003</v>
      </c>
      <c r="Q13">
        <v>0.50437443420000005</v>
      </c>
      <c r="R13">
        <v>0.5007925942</v>
      </c>
      <c r="S13">
        <v>0.49748898180000001</v>
      </c>
      <c r="T13">
        <v>0.494328877</v>
      </c>
      <c r="U13">
        <v>0.49122506580000003</v>
      </c>
      <c r="V13">
        <v>0.48813662540000002</v>
      </c>
      <c r="W13">
        <v>0.48505213330000002</v>
      </c>
      <c r="X13">
        <v>0.48194520190000001</v>
      </c>
      <c r="Y13">
        <v>0.47877606519999999</v>
      </c>
      <c r="Z13">
        <v>0.47550940759999999</v>
      </c>
      <c r="AA13">
        <v>0.47297193389999997</v>
      </c>
      <c r="AB13">
        <v>0.47107121149999998</v>
      </c>
      <c r="AC13">
        <v>0.46967238249999999</v>
      </c>
      <c r="AD13">
        <v>0.46865478700000002</v>
      </c>
      <c r="AE13">
        <v>0.46791604660000002</v>
      </c>
      <c r="AF13">
        <v>0.46689670370000003</v>
      </c>
      <c r="AG13">
        <v>0.4661203438</v>
      </c>
      <c r="AH13">
        <v>0.46567948050000002</v>
      </c>
      <c r="AI13">
        <v>0.46599127680000002</v>
      </c>
      <c r="AJ13">
        <v>0.46678507870000002</v>
      </c>
      <c r="AK13">
        <v>0.46778226309999998</v>
      </c>
      <c r="AL13">
        <v>0.46884501979999998</v>
      </c>
      <c r="AM13">
        <v>0.46990416460000001</v>
      </c>
      <c r="AN13">
        <v>0.47091243789999998</v>
      </c>
      <c r="AO13">
        <v>0.47183535939999999</v>
      </c>
      <c r="AP13">
        <v>0.47267993959999999</v>
      </c>
      <c r="AQ13">
        <v>0.47343452470000003</v>
      </c>
      <c r="AR13">
        <v>0.4740900991</v>
      </c>
      <c r="AS13">
        <v>0.47464550589999999</v>
      </c>
      <c r="AT13">
        <v>0.47510582909999999</v>
      </c>
    </row>
    <row r="14" spans="1:46" x14ac:dyDescent="0.25">
      <c r="A14" t="s">
        <v>371</v>
      </c>
      <c r="B14">
        <v>11.82816163</v>
      </c>
      <c r="C14">
        <v>11.630862690000001</v>
      </c>
      <c r="D14">
        <v>10.855198489999999</v>
      </c>
      <c r="E14">
        <v>9.0735585360000002</v>
      </c>
      <c r="F14">
        <v>8.7624219480000001</v>
      </c>
      <c r="G14">
        <v>8.5490376749999903</v>
      </c>
      <c r="H14">
        <v>7.9698315879999999</v>
      </c>
      <c r="I14">
        <v>7.4340129199999998</v>
      </c>
      <c r="J14">
        <v>7.0202416620000001</v>
      </c>
      <c r="K14">
        <v>6.9129571009999999</v>
      </c>
      <c r="L14">
        <v>6.849883739</v>
      </c>
      <c r="M14">
        <v>6.8320070670000002</v>
      </c>
      <c r="N14">
        <v>6.8094456929999998</v>
      </c>
      <c r="O14">
        <v>6.7598932659999997</v>
      </c>
      <c r="P14">
        <v>6.6935345650000002</v>
      </c>
      <c r="Q14">
        <v>6.6264842570000004</v>
      </c>
      <c r="R14">
        <v>6.5627752780000002</v>
      </c>
      <c r="S14">
        <v>6.5024981390000001</v>
      </c>
      <c r="T14">
        <v>6.4415768870000001</v>
      </c>
      <c r="U14">
        <v>6.3818262089999997</v>
      </c>
      <c r="V14">
        <v>6.3240106750000002</v>
      </c>
      <c r="W14">
        <v>6.2688426100000001</v>
      </c>
      <c r="X14">
        <v>6.2164260420000002</v>
      </c>
      <c r="Y14">
        <v>6.1661816849999997</v>
      </c>
      <c r="Z14">
        <v>6.1175104190000003</v>
      </c>
      <c r="AA14">
        <v>6.084314075</v>
      </c>
      <c r="AB14">
        <v>6.0625832759999998</v>
      </c>
      <c r="AC14">
        <v>6.0491322089999997</v>
      </c>
      <c r="AD14">
        <v>6.0416991649999998</v>
      </c>
      <c r="AE14">
        <v>6.0386037549999996</v>
      </c>
      <c r="AF14">
        <v>6.0301668069999996</v>
      </c>
      <c r="AG14">
        <v>6.022963152</v>
      </c>
      <c r="AH14">
        <v>6.0181215180000001</v>
      </c>
      <c r="AI14">
        <v>6.0226281159999999</v>
      </c>
      <c r="AJ14">
        <v>6.0333986309999998</v>
      </c>
      <c r="AK14">
        <v>6.0470407220000002</v>
      </c>
      <c r="AL14">
        <v>6.0619130849999996</v>
      </c>
      <c r="AM14">
        <v>6.0771593959999999</v>
      </c>
      <c r="AN14">
        <v>6.0921142680000004</v>
      </c>
      <c r="AO14">
        <v>6.1062356270000002</v>
      </c>
      <c r="AP14">
        <v>6.1197723259999997</v>
      </c>
      <c r="AQ14">
        <v>6.1324156299999997</v>
      </c>
      <c r="AR14">
        <v>6.1438977570000004</v>
      </c>
      <c r="AS14">
        <v>6.1541009689999999</v>
      </c>
      <c r="AT14">
        <v>6.1630256460000004</v>
      </c>
    </row>
    <row r="15" spans="1:46" x14ac:dyDescent="0.25">
      <c r="A15" t="s">
        <v>372</v>
      </c>
      <c r="B15">
        <v>2.3524231900000001</v>
      </c>
      <c r="C15">
        <v>2.4582241730000001</v>
      </c>
      <c r="D15">
        <v>2.4423540849999998</v>
      </c>
      <c r="E15">
        <v>2.2536898619999999</v>
      </c>
      <c r="F15">
        <v>2.2092653069999999</v>
      </c>
      <c r="G15">
        <v>2.2399947820000001</v>
      </c>
      <c r="H15">
        <v>2.181374677</v>
      </c>
      <c r="I15">
        <v>2.1655870990000001</v>
      </c>
      <c r="J15">
        <v>2.0735024430000002</v>
      </c>
      <c r="K15">
        <v>2.0622050380000001</v>
      </c>
      <c r="L15">
        <v>2.083831467</v>
      </c>
      <c r="M15">
        <v>2.1655460080000002</v>
      </c>
      <c r="N15">
        <v>2.2598723340000002</v>
      </c>
      <c r="O15">
        <v>2.2697708570000001</v>
      </c>
      <c r="P15">
        <v>2.2823206470000001</v>
      </c>
      <c r="Q15">
        <v>2.2985464649999998</v>
      </c>
      <c r="R15">
        <v>2.3135864129999999</v>
      </c>
      <c r="S15">
        <v>2.3275125779999999</v>
      </c>
      <c r="T15">
        <v>2.3408884190000001</v>
      </c>
      <c r="U15">
        <v>2.3550924590000002</v>
      </c>
      <c r="V15">
        <v>2.370940107</v>
      </c>
      <c r="W15">
        <v>2.3888869330000002</v>
      </c>
      <c r="X15">
        <v>2.409124657</v>
      </c>
      <c r="Y15">
        <v>2.4315552170000001</v>
      </c>
      <c r="Z15">
        <v>2.4558846569999999</v>
      </c>
      <c r="AA15">
        <v>2.4832033099999999</v>
      </c>
      <c r="AB15">
        <v>2.5108017519999999</v>
      </c>
      <c r="AC15">
        <v>2.53928004</v>
      </c>
      <c r="AD15">
        <v>2.569285684</v>
      </c>
      <c r="AE15">
        <v>2.6011421530000001</v>
      </c>
      <c r="AF15">
        <v>2.5101747799999998</v>
      </c>
      <c r="AG15">
        <v>2.402081865</v>
      </c>
      <c r="AH15">
        <v>2.289833743</v>
      </c>
      <c r="AI15">
        <v>2.2627886639999999</v>
      </c>
      <c r="AJ15">
        <v>2.2809761110000002</v>
      </c>
      <c r="AK15">
        <v>2.311404826</v>
      </c>
      <c r="AL15">
        <v>2.3447387599999998</v>
      </c>
      <c r="AM15">
        <v>2.379863791</v>
      </c>
      <c r="AN15">
        <v>2.4165566790000002</v>
      </c>
      <c r="AO15">
        <v>2.4546166239999998</v>
      </c>
      <c r="AP15">
        <v>2.494155444</v>
      </c>
      <c r="AQ15">
        <v>2.5350256629999999</v>
      </c>
      <c r="AR15">
        <v>2.5769653080000001</v>
      </c>
      <c r="AS15">
        <v>2.6197280589999998</v>
      </c>
      <c r="AT15">
        <v>2.6631309220000001</v>
      </c>
    </row>
    <row r="16" spans="1:46" x14ac:dyDescent="0.25">
      <c r="A16" t="s">
        <v>373</v>
      </c>
      <c r="B16">
        <v>1.3064542610000001</v>
      </c>
      <c r="C16">
        <v>1.341275861</v>
      </c>
      <c r="D16">
        <v>1.3207700309999999</v>
      </c>
      <c r="E16">
        <v>1.2224139119999999</v>
      </c>
      <c r="F16">
        <v>1.2566065420000001</v>
      </c>
      <c r="G16">
        <v>1.282942093</v>
      </c>
      <c r="H16">
        <v>1.285610623</v>
      </c>
      <c r="I16">
        <v>1.2921922349999999</v>
      </c>
      <c r="J16">
        <v>1.285915498</v>
      </c>
      <c r="K16">
        <v>1.3115590539999999</v>
      </c>
      <c r="L16">
        <v>1.344481781</v>
      </c>
      <c r="M16">
        <v>1.376436744</v>
      </c>
      <c r="N16">
        <v>1.405674624</v>
      </c>
      <c r="O16">
        <v>1.4288798789999999</v>
      </c>
      <c r="P16">
        <v>1.4455910160000001</v>
      </c>
      <c r="Q16">
        <v>1.458026161</v>
      </c>
      <c r="R16">
        <v>1.467844878</v>
      </c>
      <c r="S16">
        <v>1.47543015</v>
      </c>
      <c r="T16">
        <v>1.482724368</v>
      </c>
      <c r="U16">
        <v>1.489336456</v>
      </c>
      <c r="V16">
        <v>1.4959013569999999</v>
      </c>
      <c r="W16">
        <v>1.502472628</v>
      </c>
      <c r="X16">
        <v>1.5091070710000001</v>
      </c>
      <c r="Y16">
        <v>1.515721605</v>
      </c>
      <c r="Z16">
        <v>1.5222207320000001</v>
      </c>
      <c r="AA16">
        <v>1.5298846559999999</v>
      </c>
      <c r="AB16">
        <v>1.539438332</v>
      </c>
      <c r="AC16">
        <v>1.5509455839999999</v>
      </c>
      <c r="AD16">
        <v>1.5629059460000001</v>
      </c>
      <c r="AE16">
        <v>1.575487203</v>
      </c>
      <c r="AF16">
        <v>1.5885996499999999</v>
      </c>
      <c r="AG16">
        <v>1.6025419510000001</v>
      </c>
      <c r="AH16">
        <v>1.617554132</v>
      </c>
      <c r="AI16">
        <v>1.6347578220000001</v>
      </c>
      <c r="AJ16">
        <v>1.6540669969999999</v>
      </c>
      <c r="AK16">
        <v>1.674861653</v>
      </c>
      <c r="AL16">
        <v>1.6966026080000001</v>
      </c>
      <c r="AM16">
        <v>1.7188905830000001</v>
      </c>
      <c r="AN16">
        <v>1.7414195690000001</v>
      </c>
      <c r="AO16">
        <v>1.7639607159999999</v>
      </c>
      <c r="AP16">
        <v>1.786782093</v>
      </c>
      <c r="AQ16">
        <v>1.8096390950000001</v>
      </c>
      <c r="AR16">
        <v>1.832428827</v>
      </c>
      <c r="AS16">
        <v>1.855118466</v>
      </c>
      <c r="AT16">
        <v>1.8777167560000001</v>
      </c>
    </row>
    <row r="17" spans="1:46" x14ac:dyDescent="0.25">
      <c r="A17" t="s">
        <v>374</v>
      </c>
      <c r="B17">
        <v>3.4080312830000001</v>
      </c>
      <c r="C17">
        <v>3.497206152</v>
      </c>
      <c r="D17">
        <v>3.402993468</v>
      </c>
      <c r="E17">
        <v>3.1658790840000002</v>
      </c>
      <c r="F17">
        <v>3.2201235050000001</v>
      </c>
      <c r="G17">
        <v>3.187031342</v>
      </c>
      <c r="H17">
        <v>3.0850084149999999</v>
      </c>
      <c r="I17">
        <v>3.0274206549999998</v>
      </c>
      <c r="J17">
        <v>2.922264448</v>
      </c>
      <c r="K17">
        <v>2.959612474</v>
      </c>
      <c r="L17">
        <v>2.9884257299999999</v>
      </c>
      <c r="M17">
        <v>2.9618007309999999</v>
      </c>
      <c r="N17">
        <v>2.9107297220000001</v>
      </c>
      <c r="O17">
        <v>2.8424817029999998</v>
      </c>
      <c r="P17">
        <v>2.7641856119999999</v>
      </c>
      <c r="Q17">
        <v>2.691538349</v>
      </c>
      <c r="R17">
        <v>2.6263950390000002</v>
      </c>
      <c r="S17">
        <v>2.5691169550000001</v>
      </c>
      <c r="T17">
        <v>2.5193870679999999</v>
      </c>
      <c r="U17">
        <v>2.4768997009999998</v>
      </c>
      <c r="V17">
        <v>2.440439461</v>
      </c>
      <c r="W17">
        <v>2.4091335809999999</v>
      </c>
      <c r="X17">
        <v>2.3822871669999999</v>
      </c>
      <c r="Y17">
        <v>2.3588845460000001</v>
      </c>
      <c r="Z17">
        <v>2.3382430799999998</v>
      </c>
      <c r="AA17">
        <v>2.3224005569999999</v>
      </c>
      <c r="AB17">
        <v>2.310851306</v>
      </c>
      <c r="AC17">
        <v>2.3028866529999998</v>
      </c>
      <c r="AD17">
        <v>2.2984065660000002</v>
      </c>
      <c r="AE17">
        <v>2.2964781539999999</v>
      </c>
      <c r="AF17">
        <v>2.2943298080000001</v>
      </c>
      <c r="AG17">
        <v>2.2918339809999999</v>
      </c>
      <c r="AH17">
        <v>2.2887981530000001</v>
      </c>
      <c r="AI17">
        <v>2.2861183280000001</v>
      </c>
      <c r="AJ17">
        <v>2.2839975300000002</v>
      </c>
      <c r="AK17">
        <v>2.2823671280000002</v>
      </c>
      <c r="AL17">
        <v>2.2812107990000001</v>
      </c>
      <c r="AM17">
        <v>2.280548698</v>
      </c>
      <c r="AN17">
        <v>2.2803894850000002</v>
      </c>
      <c r="AO17">
        <v>2.2807220020000001</v>
      </c>
      <c r="AP17">
        <v>2.2818165989999999</v>
      </c>
      <c r="AQ17">
        <v>2.2834901319999998</v>
      </c>
      <c r="AR17">
        <v>2.2855795099999998</v>
      </c>
      <c r="AS17">
        <v>2.2879505870000001</v>
      </c>
      <c r="AT17">
        <v>2.2904923789999998</v>
      </c>
    </row>
    <row r="18" spans="1:46" x14ac:dyDescent="0.25">
      <c r="A18" t="s">
        <v>375</v>
      </c>
      <c r="B18">
        <v>16.075514460000001</v>
      </c>
      <c r="C18">
        <v>16.377564769999999</v>
      </c>
      <c r="D18">
        <v>15.85360721</v>
      </c>
      <c r="E18">
        <v>14.927295539999999</v>
      </c>
      <c r="F18">
        <v>14.75079908</v>
      </c>
      <c r="G18">
        <v>14.52982828</v>
      </c>
      <c r="H18">
        <v>13.883983089999999</v>
      </c>
      <c r="I18">
        <v>13.06877639</v>
      </c>
      <c r="J18">
        <v>12.55370701</v>
      </c>
      <c r="K18">
        <v>12.602683580000001</v>
      </c>
      <c r="L18">
        <v>12.570367490000001</v>
      </c>
      <c r="M18">
        <v>12.567152950000001</v>
      </c>
      <c r="N18">
        <v>12.457755300000001</v>
      </c>
      <c r="O18">
        <v>12.212470570000001</v>
      </c>
      <c r="P18">
        <v>11.879436630000001</v>
      </c>
      <c r="Q18">
        <v>11.58466331</v>
      </c>
      <c r="R18">
        <v>11.333228269999999</v>
      </c>
      <c r="S18">
        <v>11.120749869999999</v>
      </c>
      <c r="T18">
        <v>10.94822549</v>
      </c>
      <c r="U18">
        <v>10.810412790000001</v>
      </c>
      <c r="V18">
        <v>10.701915870000001</v>
      </c>
      <c r="W18">
        <v>10.618071609999999</v>
      </c>
      <c r="X18">
        <v>10.55523947</v>
      </c>
      <c r="Y18">
        <v>10.50895751</v>
      </c>
      <c r="Z18">
        <v>10.47561771</v>
      </c>
      <c r="AA18">
        <v>10.483763509999999</v>
      </c>
      <c r="AB18">
        <v>10.526571029999999</v>
      </c>
      <c r="AC18">
        <v>10.59596453</v>
      </c>
      <c r="AD18">
        <v>10.685424830000001</v>
      </c>
      <c r="AE18">
        <v>10.78961015</v>
      </c>
      <c r="AF18">
        <v>10.88634195</v>
      </c>
      <c r="AG18">
        <v>10.98411507</v>
      </c>
      <c r="AH18">
        <v>11.084223339999999</v>
      </c>
      <c r="AI18">
        <v>11.197612149999999</v>
      </c>
      <c r="AJ18">
        <v>11.320301410000001</v>
      </c>
      <c r="AK18">
        <v>11.447188730000001</v>
      </c>
      <c r="AL18">
        <v>11.57567744</v>
      </c>
      <c r="AM18">
        <v>11.704326249999999</v>
      </c>
      <c r="AN18">
        <v>11.83198183</v>
      </c>
      <c r="AO18">
        <v>11.95771283</v>
      </c>
      <c r="AP18">
        <v>12.082609420000001</v>
      </c>
      <c r="AQ18">
        <v>12.20587602</v>
      </c>
      <c r="AR18">
        <v>12.326822630000001</v>
      </c>
      <c r="AS18">
        <v>12.44508057</v>
      </c>
      <c r="AT18">
        <v>12.560504529999999</v>
      </c>
    </row>
    <row r="19" spans="1:46" x14ac:dyDescent="0.25">
      <c r="A19" t="s">
        <v>376</v>
      </c>
      <c r="B19">
        <v>0.3</v>
      </c>
      <c r="C19">
        <v>0.32824672160000001</v>
      </c>
      <c r="D19">
        <v>0.32407590289999999</v>
      </c>
      <c r="E19">
        <v>0.3003158246</v>
      </c>
      <c r="F19">
        <v>0.32328146279999997</v>
      </c>
      <c r="G19">
        <v>0.31786286130000002</v>
      </c>
      <c r="H19">
        <v>0.33043108589999998</v>
      </c>
      <c r="I19">
        <v>0.3194642841</v>
      </c>
      <c r="J19">
        <v>0.33074457740000002</v>
      </c>
      <c r="K19">
        <v>0.33334549149999998</v>
      </c>
      <c r="L19">
        <v>0.32992920739999998</v>
      </c>
      <c r="M19">
        <v>0.32548985320000001</v>
      </c>
      <c r="N19">
        <v>0.31799139710000002</v>
      </c>
      <c r="O19">
        <v>0.30716153569999999</v>
      </c>
      <c r="P19">
        <v>0.29450428319999999</v>
      </c>
      <c r="Q19">
        <v>0.28393711100000002</v>
      </c>
      <c r="R19">
        <v>0.27519503400000001</v>
      </c>
      <c r="S19">
        <v>0.26791660379999999</v>
      </c>
      <c r="T19">
        <v>0.26193492689999998</v>
      </c>
      <c r="U19">
        <v>0.2570094248</v>
      </c>
      <c r="V19">
        <v>0.25293422189999998</v>
      </c>
      <c r="W19">
        <v>0.2495355135</v>
      </c>
      <c r="X19">
        <v>0.2466812239</v>
      </c>
      <c r="Y19">
        <v>0.24424916120000001</v>
      </c>
      <c r="Z19">
        <v>0.2421461402</v>
      </c>
      <c r="AA19">
        <v>0.2415626095</v>
      </c>
      <c r="AB19">
        <v>0.24219210839999999</v>
      </c>
      <c r="AC19">
        <v>0.24371710429999999</v>
      </c>
      <c r="AD19">
        <v>0.2459006007</v>
      </c>
      <c r="AE19">
        <v>0.24856445299999999</v>
      </c>
      <c r="AF19">
        <v>0.251282265</v>
      </c>
      <c r="AG19">
        <v>0.25414937910000002</v>
      </c>
      <c r="AH19">
        <v>0.25714518390000002</v>
      </c>
      <c r="AI19">
        <v>0.2604102224</v>
      </c>
      <c r="AJ19">
        <v>0.2638513032</v>
      </c>
      <c r="AK19">
        <v>0.26736787610000001</v>
      </c>
      <c r="AL19">
        <v>0.2709134741</v>
      </c>
      <c r="AM19">
        <v>0.2744672829</v>
      </c>
      <c r="AN19">
        <v>0.27801588379999997</v>
      </c>
      <c r="AO19">
        <v>0.28155008539999998</v>
      </c>
      <c r="AP19">
        <v>0.28508850530000002</v>
      </c>
      <c r="AQ19">
        <v>0.28862069950000002</v>
      </c>
      <c r="AR19">
        <v>0.29213716449999999</v>
      </c>
      <c r="AS19">
        <v>0.29563228530000002</v>
      </c>
      <c r="AT19">
        <v>0.29910268169999998</v>
      </c>
    </row>
    <row r="20" spans="1:46" x14ac:dyDescent="0.25">
      <c r="A20" t="s">
        <v>377</v>
      </c>
      <c r="B20">
        <v>1.8</v>
      </c>
      <c r="C20">
        <v>1.8965558730000001</v>
      </c>
      <c r="D20">
        <v>1.91365287</v>
      </c>
      <c r="E20">
        <v>1.652214769</v>
      </c>
      <c r="F20">
        <v>1.715044579</v>
      </c>
      <c r="G20">
        <v>1.767213739</v>
      </c>
      <c r="H20">
        <v>1.7475823189999999</v>
      </c>
      <c r="I20">
        <v>1.723819424</v>
      </c>
      <c r="J20">
        <v>1.6884257549999999</v>
      </c>
      <c r="K20">
        <v>1.6975290700000001</v>
      </c>
      <c r="L20">
        <v>1.6924605779999999</v>
      </c>
      <c r="M20">
        <v>1.6767326929999999</v>
      </c>
      <c r="N20">
        <v>1.6468726119999999</v>
      </c>
      <c r="O20">
        <v>1.6015519519999999</v>
      </c>
      <c r="P20">
        <v>1.547099869</v>
      </c>
      <c r="Q20">
        <v>1.5000155289999999</v>
      </c>
      <c r="R20">
        <v>1.4604134360000001</v>
      </c>
      <c r="S20">
        <v>1.4270391280000001</v>
      </c>
      <c r="T20">
        <v>1.3993543639999999</v>
      </c>
      <c r="U20">
        <v>1.376407216</v>
      </c>
      <c r="V20">
        <v>1.3573772900000001</v>
      </c>
      <c r="W20">
        <v>1.3415288219999999</v>
      </c>
      <c r="X20">
        <v>1.3282740879999999</v>
      </c>
      <c r="Y20">
        <v>1.3169363540000001</v>
      </c>
      <c r="Z20">
        <v>1.307022248</v>
      </c>
      <c r="AA20">
        <v>1.3041168830000001</v>
      </c>
      <c r="AB20">
        <v>1.3069404280000001</v>
      </c>
      <c r="AC20">
        <v>1.3139482769999999</v>
      </c>
      <c r="AD20">
        <v>1.323939151</v>
      </c>
      <c r="AE20">
        <v>1.3359808390000001</v>
      </c>
      <c r="AF20">
        <v>1.3483721200000001</v>
      </c>
      <c r="AG20">
        <v>1.360722057</v>
      </c>
      <c r="AH20">
        <v>1.3728738330000001</v>
      </c>
      <c r="AI20">
        <v>1.385626552</v>
      </c>
      <c r="AJ20">
        <v>1.39910337</v>
      </c>
      <c r="AK20">
        <v>1.4109931840000001</v>
      </c>
      <c r="AL20">
        <v>1.421099916</v>
      </c>
      <c r="AM20">
        <v>1.429428594</v>
      </c>
      <c r="AN20">
        <v>1.4359730500000001</v>
      </c>
      <c r="AO20">
        <v>1.440705165</v>
      </c>
      <c r="AP20">
        <v>1.4453320670000001</v>
      </c>
      <c r="AQ20">
        <v>1.449575751</v>
      </c>
      <c r="AR20">
        <v>1.4531485019999999</v>
      </c>
      <c r="AS20">
        <v>1.455830001</v>
      </c>
      <c r="AT20">
        <v>1.4574545839999999</v>
      </c>
    </row>
    <row r="21" spans="1:46" x14ac:dyDescent="0.25">
      <c r="A21" t="s">
        <v>378</v>
      </c>
      <c r="B21">
        <v>15.82775913</v>
      </c>
      <c r="C21">
        <v>16.274071840000001</v>
      </c>
      <c r="D21">
        <v>16.40811373</v>
      </c>
      <c r="E21">
        <v>15.82910096</v>
      </c>
      <c r="F21">
        <v>16.230405470000001</v>
      </c>
      <c r="G21">
        <v>16.428028099999999</v>
      </c>
      <c r="H21">
        <v>16.16074296</v>
      </c>
      <c r="I21">
        <v>15.844272419999999</v>
      </c>
      <c r="J21">
        <v>15.74495334</v>
      </c>
      <c r="K21">
        <v>15.720483639999999</v>
      </c>
      <c r="L21">
        <v>15.771363600000001</v>
      </c>
      <c r="M21">
        <v>15.74784397</v>
      </c>
      <c r="N21">
        <v>15.54574122</v>
      </c>
      <c r="O21">
        <v>15.137719880000001</v>
      </c>
      <c r="P21">
        <v>14.570726410000001</v>
      </c>
      <c r="Q21">
        <v>13.996123519999999</v>
      </c>
      <c r="R21">
        <v>13.47215566</v>
      </c>
      <c r="S21">
        <v>13.007255949999999</v>
      </c>
      <c r="T21">
        <v>12.60067003</v>
      </c>
      <c r="U21">
        <v>12.247559219999999</v>
      </c>
      <c r="V21">
        <v>11.94083831</v>
      </c>
      <c r="W21">
        <v>11.67285495</v>
      </c>
      <c r="X21">
        <v>11.435910570000001</v>
      </c>
      <c r="Y21">
        <v>11.222763629999999</v>
      </c>
      <c r="Z21">
        <v>11.02761342</v>
      </c>
      <c r="AA21">
        <v>10.88895203</v>
      </c>
      <c r="AB21">
        <v>10.802614419999999</v>
      </c>
      <c r="AC21">
        <v>10.7585964</v>
      </c>
      <c r="AD21">
        <v>10.7476691</v>
      </c>
      <c r="AE21">
        <v>10.762292479999999</v>
      </c>
      <c r="AF21">
        <v>10.794075189999999</v>
      </c>
      <c r="AG21">
        <v>10.838851780000001</v>
      </c>
      <c r="AH21">
        <v>10.889985129999999</v>
      </c>
      <c r="AI21">
        <v>10.95309857</v>
      </c>
      <c r="AJ21">
        <v>11.025694720000001</v>
      </c>
      <c r="AK21">
        <v>11.10535372</v>
      </c>
      <c r="AL21">
        <v>11.19106457</v>
      </c>
      <c r="AM21">
        <v>11.282055679999999</v>
      </c>
      <c r="AN21">
        <v>11.37735745</v>
      </c>
      <c r="AO21">
        <v>11.47594299</v>
      </c>
      <c r="AP21">
        <v>11.578181620000001</v>
      </c>
      <c r="AQ21">
        <v>11.682776649999999</v>
      </c>
      <c r="AR21">
        <v>11.78840574</v>
      </c>
      <c r="AS21">
        <v>11.894033629999999</v>
      </c>
      <c r="AT21">
        <v>11.9988416</v>
      </c>
    </row>
    <row r="22" spans="1:46" x14ac:dyDescent="0.25">
      <c r="A22" t="s">
        <v>379</v>
      </c>
      <c r="B22">
        <v>5.9271411059999997</v>
      </c>
      <c r="C22">
        <v>6.0925448370000002</v>
      </c>
      <c r="D22">
        <v>6.1757443959999998</v>
      </c>
      <c r="E22">
        <v>6.0263341239999999</v>
      </c>
      <c r="F22">
        <v>6.1797757149999999</v>
      </c>
      <c r="G22">
        <v>6.3145094860000004</v>
      </c>
      <c r="H22">
        <v>6.3477115209999999</v>
      </c>
      <c r="I22">
        <v>6.3276609600000002</v>
      </c>
      <c r="J22">
        <v>6.3574209259999996</v>
      </c>
      <c r="K22">
        <v>6.3279561339999999</v>
      </c>
      <c r="L22">
        <v>6.3250374110000003</v>
      </c>
      <c r="M22">
        <v>6.264743009</v>
      </c>
      <c r="N22">
        <v>6.1596836250000004</v>
      </c>
      <c r="O22">
        <v>6.039525544</v>
      </c>
      <c r="P22">
        <v>5.9051958889999998</v>
      </c>
      <c r="Q22">
        <v>5.7744714860000004</v>
      </c>
      <c r="R22">
        <v>5.6583680010000004</v>
      </c>
      <c r="S22">
        <v>5.5582348350000004</v>
      </c>
      <c r="T22">
        <v>5.4719176379999999</v>
      </c>
      <c r="U22">
        <v>5.3978253829999998</v>
      </c>
      <c r="V22">
        <v>5.3346747649999999</v>
      </c>
      <c r="W22">
        <v>5.2812375019999998</v>
      </c>
      <c r="X22">
        <v>5.2359780450000004</v>
      </c>
      <c r="Y22">
        <v>5.1957702460000004</v>
      </c>
      <c r="Z22">
        <v>5.15855891</v>
      </c>
      <c r="AA22">
        <v>5.1350099980000001</v>
      </c>
      <c r="AB22">
        <v>5.1250581889999998</v>
      </c>
      <c r="AC22">
        <v>5.1265202780000001</v>
      </c>
      <c r="AD22">
        <v>5.1371632500000004</v>
      </c>
      <c r="AE22">
        <v>5.1550876829999996</v>
      </c>
      <c r="AF22">
        <v>5.1812927960000001</v>
      </c>
      <c r="AG22">
        <v>5.2118867010000001</v>
      </c>
      <c r="AH22">
        <v>5.2437311229999999</v>
      </c>
      <c r="AI22">
        <v>5.2757123789999998</v>
      </c>
      <c r="AJ22">
        <v>5.308323906</v>
      </c>
      <c r="AK22">
        <v>5.3422678589999997</v>
      </c>
      <c r="AL22">
        <v>5.3779865789999999</v>
      </c>
      <c r="AM22">
        <v>5.415631855</v>
      </c>
      <c r="AN22">
        <v>5.455150089</v>
      </c>
      <c r="AO22">
        <v>5.496374791</v>
      </c>
      <c r="AP22">
        <v>5.541218368</v>
      </c>
      <c r="AQ22">
        <v>5.5885875</v>
      </c>
      <c r="AR22">
        <v>5.637578896</v>
      </c>
      <c r="AS22">
        <v>5.6875956519999997</v>
      </c>
      <c r="AT22">
        <v>5.7382256500000004</v>
      </c>
    </row>
    <row r="23" spans="1:46" hidden="1" x14ac:dyDescent="0.25">
      <c r="A23" t="s">
        <v>380</v>
      </c>
      <c r="B23">
        <v>1.5187767600000001E-2</v>
      </c>
      <c r="C23">
        <v>1.5172477199999999E-2</v>
      </c>
      <c r="D23">
        <v>1.21206109E-2</v>
      </c>
      <c r="E23">
        <v>1.0485178499999999E-2</v>
      </c>
      <c r="F23">
        <v>1.02108883E-2</v>
      </c>
      <c r="G23">
        <v>1.0128384299999999E-2</v>
      </c>
      <c r="H23">
        <v>9.7205850400000002E-3</v>
      </c>
      <c r="I23">
        <v>1.0203973200000001E-2</v>
      </c>
      <c r="J23">
        <v>6.1281994100000001E-3</v>
      </c>
      <c r="K23">
        <v>3.9000148399999999E-3</v>
      </c>
      <c r="L23">
        <v>2.7227037699999999E-3</v>
      </c>
      <c r="M23">
        <v>2.1252086699999999E-3</v>
      </c>
      <c r="N23">
        <v>1.7868544099999999E-3</v>
      </c>
      <c r="O23">
        <v>1.5431053299999999E-3</v>
      </c>
      <c r="P23">
        <v>1.3768464000000001E-3</v>
      </c>
      <c r="Q23">
        <v>1.2835961099999999E-3</v>
      </c>
      <c r="R23">
        <v>1.21972209E-3</v>
      </c>
      <c r="S23">
        <v>1.1700603199999999E-3</v>
      </c>
      <c r="T23">
        <v>1.12825406E-3</v>
      </c>
      <c r="U23">
        <v>1.0925300199999999E-3</v>
      </c>
      <c r="V23">
        <v>1.0618039100000001E-3</v>
      </c>
      <c r="W23">
        <v>1.0353561600000001E-3</v>
      </c>
      <c r="X23">
        <v>1.0126586400000001E-3</v>
      </c>
      <c r="Y23">
        <v>9.9317252699999904E-4</v>
      </c>
      <c r="Z23">
        <v>9.76398098E-4</v>
      </c>
      <c r="AA23">
        <v>9.7490367499999996E-4</v>
      </c>
      <c r="AB23">
        <v>9.7927171300000006E-4</v>
      </c>
      <c r="AC23">
        <v>9.8619974499999995E-4</v>
      </c>
      <c r="AD23">
        <v>9.9451662200000009E-4</v>
      </c>
      <c r="AE23">
        <v>1.00375436E-3</v>
      </c>
      <c r="AF23">
        <v>9.8494813499999906E-4</v>
      </c>
      <c r="AG23">
        <v>9.5895488599999996E-4</v>
      </c>
      <c r="AH23">
        <v>9.3132383399999999E-4</v>
      </c>
      <c r="AI23">
        <v>9.2285783800000003E-4</v>
      </c>
      <c r="AJ23">
        <v>9.2634391399999997E-4</v>
      </c>
      <c r="AK23">
        <v>9.3327964699999998E-4</v>
      </c>
      <c r="AL23">
        <v>9.4082745200000002E-4</v>
      </c>
      <c r="AM23">
        <v>9.4849717700000002E-4</v>
      </c>
      <c r="AN23">
        <v>9.5619496799999998E-4</v>
      </c>
      <c r="AO23">
        <v>9.6384070000000001E-4</v>
      </c>
      <c r="AP23">
        <v>9.7178388299999998E-4</v>
      </c>
      <c r="AQ23">
        <v>9.7994191300000005E-4</v>
      </c>
      <c r="AR23">
        <v>9.8816014899999905E-4</v>
      </c>
      <c r="AS23">
        <v>9.9629598500000009E-4</v>
      </c>
      <c r="AT23">
        <v>1.00423712E-3</v>
      </c>
    </row>
    <row r="24" spans="1:46" hidden="1" x14ac:dyDescent="0.25">
      <c r="A24" t="s">
        <v>381</v>
      </c>
      <c r="B24">
        <v>5.31337874E-2</v>
      </c>
      <c r="C24">
        <v>5.3808089400000002E-2</v>
      </c>
      <c r="D24">
        <v>4.4231812099999997E-2</v>
      </c>
      <c r="E24">
        <v>4.0131302299999998E-2</v>
      </c>
      <c r="F24">
        <v>4.0706625099999998E-2</v>
      </c>
      <c r="G24">
        <v>3.6077680500000001E-2</v>
      </c>
      <c r="H24">
        <v>3.4195253100000003E-2</v>
      </c>
      <c r="I24">
        <v>3.7273085599999999E-2</v>
      </c>
      <c r="J24">
        <v>3.2569912700000002E-2</v>
      </c>
      <c r="K24">
        <v>2.7525245600000001E-2</v>
      </c>
      <c r="L24">
        <v>2.3022463900000002E-2</v>
      </c>
      <c r="M24">
        <v>1.9779990300000001E-2</v>
      </c>
      <c r="N24">
        <v>1.7488624000000001E-2</v>
      </c>
      <c r="O24">
        <v>1.58100529E-2</v>
      </c>
      <c r="P24">
        <v>1.4562393099999999E-2</v>
      </c>
      <c r="Q24">
        <v>1.38393063E-2</v>
      </c>
      <c r="R24">
        <v>1.3333540600000001E-2</v>
      </c>
      <c r="S24">
        <v>1.2934340799999999E-2</v>
      </c>
      <c r="T24">
        <v>1.2576783899999999E-2</v>
      </c>
      <c r="U24">
        <v>1.22590205E-2</v>
      </c>
      <c r="V24">
        <v>1.19766449E-2</v>
      </c>
      <c r="W24">
        <v>1.17259749E-2</v>
      </c>
      <c r="X24">
        <v>1.15045936E-2</v>
      </c>
      <c r="Y24">
        <v>1.13087187E-2</v>
      </c>
      <c r="Z24">
        <v>1.1134885299999999E-2</v>
      </c>
      <c r="AA24">
        <v>1.1126535700000001E-2</v>
      </c>
      <c r="AB24">
        <v>1.11844913E-2</v>
      </c>
      <c r="AC24">
        <v>1.1270333400000001E-2</v>
      </c>
      <c r="AD24">
        <v>1.1368680000000001E-2</v>
      </c>
      <c r="AE24">
        <v>1.1473086299999999E-2</v>
      </c>
      <c r="AF24">
        <v>1.15577018E-2</v>
      </c>
      <c r="AG24">
        <v>1.1634033E-2</v>
      </c>
      <c r="AH24">
        <v>1.17069008E-2</v>
      </c>
      <c r="AI24">
        <v>1.1787616000000001E-2</v>
      </c>
      <c r="AJ24">
        <v>1.18760841E-2</v>
      </c>
      <c r="AK24">
        <v>1.1966658999999999E-2</v>
      </c>
      <c r="AL24">
        <v>1.2057504700000001E-2</v>
      </c>
      <c r="AM24">
        <v>1.2147395599999999E-2</v>
      </c>
      <c r="AN24">
        <v>1.22350662E-2</v>
      </c>
      <c r="AO24">
        <v>1.2319290300000001E-2</v>
      </c>
      <c r="AP24">
        <v>1.24023928E-2</v>
      </c>
      <c r="AQ24">
        <v>1.2483572700000001E-2</v>
      </c>
      <c r="AR24">
        <v>1.25617891E-2</v>
      </c>
      <c r="AS24">
        <v>1.26362887E-2</v>
      </c>
      <c r="AT24">
        <v>1.27066079E-2</v>
      </c>
    </row>
    <row r="25" spans="1:46" hidden="1" x14ac:dyDescent="0.25">
      <c r="A25" t="s">
        <v>382</v>
      </c>
      <c r="B25">
        <v>7.5885354099999996E-2</v>
      </c>
      <c r="C25">
        <v>7.6446515800000003E-2</v>
      </c>
      <c r="D25">
        <v>6.4912787599999897E-2</v>
      </c>
      <c r="E25">
        <v>6.0907201199999997E-2</v>
      </c>
      <c r="F25">
        <v>6.10260766E-2</v>
      </c>
      <c r="G25">
        <v>5.7615353100000002E-2</v>
      </c>
      <c r="H25">
        <v>5.6875888200000002E-2</v>
      </c>
      <c r="I25">
        <v>6.2636598299999999E-2</v>
      </c>
      <c r="J25">
        <v>4.9283132899999998E-2</v>
      </c>
      <c r="K25">
        <v>3.72686775E-2</v>
      </c>
      <c r="L25">
        <v>2.8986389599999999E-2</v>
      </c>
      <c r="M25">
        <v>2.3753188299999999E-2</v>
      </c>
      <c r="N25">
        <v>2.03778038E-2</v>
      </c>
      <c r="O25">
        <v>1.8072161699999999E-2</v>
      </c>
      <c r="P25">
        <v>1.6419855099999998E-2</v>
      </c>
      <c r="Q25">
        <v>1.5467270300000001E-2</v>
      </c>
      <c r="R25">
        <v>1.48083083E-2</v>
      </c>
      <c r="S25">
        <v>1.4295125800000001E-2</v>
      </c>
      <c r="T25">
        <v>1.38572269E-2</v>
      </c>
      <c r="U25">
        <v>1.3476992300000001E-2</v>
      </c>
      <c r="V25">
        <v>1.31425732E-2</v>
      </c>
      <c r="W25">
        <v>1.2845161000000001E-2</v>
      </c>
      <c r="X25">
        <v>1.25793373E-2</v>
      </c>
      <c r="Y25">
        <v>1.23392677E-2</v>
      </c>
      <c r="Z25">
        <v>1.2120088100000001E-2</v>
      </c>
      <c r="AA25">
        <v>1.20855979E-2</v>
      </c>
      <c r="AB25">
        <v>1.21307034E-2</v>
      </c>
      <c r="AC25">
        <v>1.22121816E-2</v>
      </c>
      <c r="AD25">
        <v>1.2311394200000001E-2</v>
      </c>
      <c r="AE25">
        <v>1.24196472E-2</v>
      </c>
      <c r="AF25">
        <v>1.25240582E-2</v>
      </c>
      <c r="AG25">
        <v>1.26292256E-2</v>
      </c>
      <c r="AH25">
        <v>1.2736509599999999E-2</v>
      </c>
      <c r="AI25">
        <v>1.28494192E-2</v>
      </c>
      <c r="AJ25">
        <v>1.2966137500000001E-2</v>
      </c>
      <c r="AK25">
        <v>1.3075425E-2</v>
      </c>
      <c r="AL25">
        <v>1.31754877E-2</v>
      </c>
      <c r="AM25">
        <v>1.32658007E-2</v>
      </c>
      <c r="AN25">
        <v>1.33459687E-2</v>
      </c>
      <c r="AO25">
        <v>1.34156129E-2</v>
      </c>
      <c r="AP25">
        <v>1.34818977E-2</v>
      </c>
      <c r="AQ25">
        <v>1.3544217900000001E-2</v>
      </c>
      <c r="AR25">
        <v>1.3601385000000001E-2</v>
      </c>
      <c r="AS25">
        <v>1.3652453E-2</v>
      </c>
      <c r="AT25">
        <v>1.36967216E-2</v>
      </c>
    </row>
    <row r="26" spans="1:46" hidden="1" x14ac:dyDescent="0.25">
      <c r="A26" t="s">
        <v>383</v>
      </c>
      <c r="B26">
        <v>2.2779645800000001E-2</v>
      </c>
      <c r="C26">
        <v>2.29401747E-2</v>
      </c>
      <c r="D26">
        <v>1.9763098600000001E-2</v>
      </c>
      <c r="E26">
        <v>1.80661378E-2</v>
      </c>
      <c r="F26">
        <v>1.8303267200000001E-2</v>
      </c>
      <c r="G26">
        <v>1.7544394299999998E-2</v>
      </c>
      <c r="H26">
        <v>1.7536512899999999E-2</v>
      </c>
      <c r="I26">
        <v>1.9337665800000001E-2</v>
      </c>
      <c r="J26">
        <v>1.68191169E-2</v>
      </c>
      <c r="K26">
        <v>1.3404165399999999E-2</v>
      </c>
      <c r="L26">
        <v>1.08603055E-2</v>
      </c>
      <c r="M26">
        <v>9.1898480800000001E-3</v>
      </c>
      <c r="N26">
        <v>8.0104341300000007E-3</v>
      </c>
      <c r="O26">
        <v>7.1283045E-3</v>
      </c>
      <c r="P26">
        <v>6.4336034800000002E-3</v>
      </c>
      <c r="Q26">
        <v>5.9860380699999997E-3</v>
      </c>
      <c r="R26">
        <v>5.6466130099999999E-3</v>
      </c>
      <c r="S26">
        <v>5.3647814E-3</v>
      </c>
      <c r="T26">
        <v>5.1104413099999999E-3</v>
      </c>
      <c r="U26">
        <v>4.8836296499999996E-3</v>
      </c>
      <c r="V26">
        <v>4.6816982499999996E-3</v>
      </c>
      <c r="W26">
        <v>4.50093679E-3</v>
      </c>
      <c r="X26">
        <v>4.33715426E-3</v>
      </c>
      <c r="Y26">
        <v>4.1862769699999997E-3</v>
      </c>
      <c r="Z26">
        <v>4.0448655900000002E-3</v>
      </c>
      <c r="AA26">
        <v>3.9885808700000002E-3</v>
      </c>
      <c r="AB26">
        <v>3.9718547899999998E-3</v>
      </c>
      <c r="AC26">
        <v>3.9757154300000003E-3</v>
      </c>
      <c r="AD26">
        <v>3.99146729E-3</v>
      </c>
      <c r="AE26">
        <v>4.0144857500000004E-3</v>
      </c>
      <c r="AF26">
        <v>4.0413394499999996E-3</v>
      </c>
      <c r="AG26">
        <v>4.0685370099999996E-3</v>
      </c>
      <c r="AH26">
        <v>4.0930609099999998E-3</v>
      </c>
      <c r="AI26">
        <v>4.1132091599999998E-3</v>
      </c>
      <c r="AJ26">
        <v>4.1283950999999996E-3</v>
      </c>
      <c r="AK26">
        <v>4.1348405800000002E-3</v>
      </c>
      <c r="AL26">
        <v>4.1330444299999998E-3</v>
      </c>
      <c r="AM26">
        <v>4.1240372500000004E-3</v>
      </c>
      <c r="AN26">
        <v>4.1088508399999999E-3</v>
      </c>
      <c r="AO26">
        <v>4.0883639100000001E-3</v>
      </c>
      <c r="AP26">
        <v>4.06635147E-3</v>
      </c>
      <c r="AQ26">
        <v>4.0427515700000001E-3</v>
      </c>
      <c r="AR26">
        <v>4.0170352100000004E-3</v>
      </c>
      <c r="AS26">
        <v>3.98857139E-3</v>
      </c>
      <c r="AT26">
        <v>3.9566585700000004E-3</v>
      </c>
    </row>
    <row r="27" spans="1:46" hidden="1" x14ac:dyDescent="0.25">
      <c r="A27" t="s">
        <v>384</v>
      </c>
      <c r="B27">
        <v>2.7896451720000002</v>
      </c>
      <c r="C27">
        <v>2.8613724679999999</v>
      </c>
      <c r="D27">
        <v>2.6308731139999999</v>
      </c>
      <c r="E27">
        <v>2.2764381720000002</v>
      </c>
      <c r="F27">
        <v>2.329677851</v>
      </c>
      <c r="G27">
        <v>2.2741359609999998</v>
      </c>
      <c r="H27">
        <v>2.1550294989999998</v>
      </c>
      <c r="I27">
        <v>2.150794125</v>
      </c>
      <c r="J27">
        <v>2.087879177</v>
      </c>
      <c r="K27">
        <v>2.0197272630000001</v>
      </c>
      <c r="L27">
        <v>1.9248290539999999</v>
      </c>
      <c r="M27">
        <v>1.8330939850000001</v>
      </c>
      <c r="N27">
        <v>1.7456723599999999</v>
      </c>
      <c r="O27">
        <v>1.6589624279999999</v>
      </c>
      <c r="P27">
        <v>1.5786863499999999</v>
      </c>
      <c r="Q27">
        <v>1.519421299</v>
      </c>
      <c r="R27">
        <v>1.4745672489999999</v>
      </c>
      <c r="S27">
        <v>1.439588895</v>
      </c>
      <c r="T27">
        <v>1.410652142</v>
      </c>
      <c r="U27">
        <v>1.386195493</v>
      </c>
      <c r="V27">
        <v>1.3651341029999999</v>
      </c>
      <c r="W27">
        <v>1.346618399</v>
      </c>
      <c r="X27">
        <v>1.329972476</v>
      </c>
      <c r="Y27">
        <v>1.3145832690000001</v>
      </c>
      <c r="Z27">
        <v>1.299949673</v>
      </c>
      <c r="AA27">
        <v>1.2954994879999999</v>
      </c>
      <c r="AB27">
        <v>1.298397016</v>
      </c>
      <c r="AC27">
        <v>1.306256766</v>
      </c>
      <c r="AD27">
        <v>1.3174439600000001</v>
      </c>
      <c r="AE27">
        <v>1.330772093</v>
      </c>
      <c r="AF27">
        <v>1.3427861189999999</v>
      </c>
      <c r="AG27">
        <v>1.355337397</v>
      </c>
      <c r="AH27">
        <v>1.3685524419999999</v>
      </c>
      <c r="AI27">
        <v>1.384564678</v>
      </c>
      <c r="AJ27">
        <v>1.4022232240000001</v>
      </c>
      <c r="AK27">
        <v>1.4171823400000001</v>
      </c>
      <c r="AL27">
        <v>1.429045613</v>
      </c>
      <c r="AM27">
        <v>1.437939667</v>
      </c>
      <c r="AN27">
        <v>1.4439807440000001</v>
      </c>
      <c r="AO27">
        <v>1.4472249319999999</v>
      </c>
      <c r="AP27">
        <v>1.4501334690000001</v>
      </c>
      <c r="AQ27">
        <v>1.452481219</v>
      </c>
      <c r="AR27">
        <v>1.453872794</v>
      </c>
      <c r="AS27">
        <v>1.453992647</v>
      </c>
      <c r="AT27">
        <v>1.452607033</v>
      </c>
    </row>
    <row r="28" spans="1:46" hidden="1" x14ac:dyDescent="0.25">
      <c r="A28" t="s">
        <v>385</v>
      </c>
      <c r="B28">
        <v>3.5333682729999998</v>
      </c>
      <c r="C28">
        <v>3.632052893</v>
      </c>
      <c r="D28">
        <v>3.4743243260000001</v>
      </c>
      <c r="E28">
        <v>3.075493984</v>
      </c>
      <c r="F28">
        <v>3.1044398019999999</v>
      </c>
      <c r="G28">
        <v>3.1278735160000002</v>
      </c>
      <c r="H28">
        <v>3.0468163220000002</v>
      </c>
      <c r="I28">
        <v>3.025637997</v>
      </c>
      <c r="J28">
        <v>3.0332820260000002</v>
      </c>
      <c r="K28">
        <v>3.0831518340000001</v>
      </c>
      <c r="L28">
        <v>3.1119883850000001</v>
      </c>
      <c r="M28">
        <v>3.147647766</v>
      </c>
      <c r="N28">
        <v>3.1765128370000002</v>
      </c>
      <c r="O28">
        <v>3.188456945</v>
      </c>
      <c r="P28">
        <v>3.1909245099999999</v>
      </c>
      <c r="Q28">
        <v>3.1960101000000001</v>
      </c>
      <c r="R28">
        <v>3.2037496409999999</v>
      </c>
      <c r="S28">
        <v>3.2138596580000001</v>
      </c>
      <c r="T28">
        <v>3.2221440179999998</v>
      </c>
      <c r="U28">
        <v>3.2309006830000002</v>
      </c>
      <c r="V28">
        <v>3.2408830270000002</v>
      </c>
      <c r="W28">
        <v>3.252513897</v>
      </c>
      <c r="X28">
        <v>3.2659402040000001</v>
      </c>
      <c r="Y28">
        <v>3.2808812070000002</v>
      </c>
      <c r="Z28">
        <v>3.297036914</v>
      </c>
      <c r="AA28">
        <v>3.3253554900000002</v>
      </c>
      <c r="AB28">
        <v>3.3612794539999999</v>
      </c>
      <c r="AC28">
        <v>3.4024205959999998</v>
      </c>
      <c r="AD28">
        <v>3.4474379229999998</v>
      </c>
      <c r="AE28">
        <v>3.4954604709999999</v>
      </c>
      <c r="AF28">
        <v>3.5392548279999998</v>
      </c>
      <c r="AG28">
        <v>3.5832871489999998</v>
      </c>
      <c r="AH28">
        <v>3.6286236559999998</v>
      </c>
      <c r="AI28">
        <v>3.6798808460000001</v>
      </c>
      <c r="AJ28">
        <v>3.7355934149999999</v>
      </c>
      <c r="AK28">
        <v>3.7939286800000001</v>
      </c>
      <c r="AL28">
        <v>3.8540096209999999</v>
      </c>
      <c r="AM28">
        <v>3.915385814</v>
      </c>
      <c r="AN28">
        <v>3.9776878519999999</v>
      </c>
      <c r="AO28">
        <v>4.040594402</v>
      </c>
      <c r="AP28">
        <v>4.1042482680000001</v>
      </c>
      <c r="AQ28">
        <v>4.168442937</v>
      </c>
      <c r="AR28">
        <v>4.2329830270000004</v>
      </c>
      <c r="AS28">
        <v>4.2977581679999997</v>
      </c>
      <c r="AT28">
        <v>4.3627287069999996</v>
      </c>
    </row>
    <row r="29" spans="1:46" hidden="1" x14ac:dyDescent="0.25">
      <c r="A29" t="s">
        <v>386</v>
      </c>
      <c r="B29">
        <v>2.2200000000000002</v>
      </c>
      <c r="C29">
        <v>2.2459079609999999</v>
      </c>
      <c r="D29">
        <v>2.234169912</v>
      </c>
      <c r="E29">
        <v>2.278569686</v>
      </c>
      <c r="F29">
        <v>2.2290328860000002</v>
      </c>
      <c r="G29">
        <v>2.2005574569999999</v>
      </c>
      <c r="H29">
        <v>2.0756556079999999</v>
      </c>
      <c r="I29">
        <v>2.0067359819999999</v>
      </c>
      <c r="J29">
        <v>2.0879484330000002</v>
      </c>
      <c r="K29">
        <v>2.1612362940000001</v>
      </c>
      <c r="L29">
        <v>2.1951493630000001</v>
      </c>
      <c r="M29">
        <v>2.1974506840000001</v>
      </c>
      <c r="N29">
        <v>2.1696611950000002</v>
      </c>
      <c r="O29">
        <v>2.112533682</v>
      </c>
      <c r="P29">
        <v>2.0364499309999999</v>
      </c>
      <c r="Q29">
        <v>1.969059098</v>
      </c>
      <c r="R29">
        <v>1.9118502900000001</v>
      </c>
      <c r="S29">
        <v>1.8637850300000001</v>
      </c>
      <c r="T29">
        <v>1.8251808220000001</v>
      </c>
      <c r="U29">
        <v>1.7944289410000001</v>
      </c>
      <c r="V29">
        <v>1.7700272859999999</v>
      </c>
      <c r="W29">
        <v>1.7506539059999999</v>
      </c>
      <c r="X29">
        <v>1.7353000750000001</v>
      </c>
      <c r="Y29">
        <v>1.723115677</v>
      </c>
      <c r="Z29">
        <v>1.713439062</v>
      </c>
      <c r="AA29">
        <v>1.71123772</v>
      </c>
      <c r="AB29">
        <v>1.7155241800000001</v>
      </c>
      <c r="AC29">
        <v>1.7249832620000001</v>
      </c>
      <c r="AD29">
        <v>1.7384772820000001</v>
      </c>
      <c r="AE29">
        <v>1.7551042590000001</v>
      </c>
      <c r="AF29">
        <v>1.772079516</v>
      </c>
      <c r="AG29">
        <v>1.78967889</v>
      </c>
      <c r="AH29">
        <v>1.807486071</v>
      </c>
      <c r="AI29">
        <v>1.8262380439999999</v>
      </c>
      <c r="AJ29">
        <v>1.8457849420000001</v>
      </c>
      <c r="AK29">
        <v>1.8659773420000001</v>
      </c>
      <c r="AL29">
        <v>1.88678995</v>
      </c>
      <c r="AM29">
        <v>1.908198955</v>
      </c>
      <c r="AN29">
        <v>1.930147694</v>
      </c>
      <c r="AO29">
        <v>1.952567599</v>
      </c>
      <c r="AP29">
        <v>1.975464605</v>
      </c>
      <c r="AQ29">
        <v>1.9987375350000001</v>
      </c>
      <c r="AR29">
        <v>2.0222674299999999</v>
      </c>
      <c r="AS29">
        <v>2.0459521299999999</v>
      </c>
      <c r="AT29">
        <v>2.06970242</v>
      </c>
    </row>
    <row r="30" spans="1:46" hidden="1" x14ac:dyDescent="0.25">
      <c r="A30" t="s">
        <v>387</v>
      </c>
      <c r="B30">
        <v>0.37691559769999999</v>
      </c>
      <c r="C30">
        <v>0.3841856844</v>
      </c>
      <c r="D30">
        <v>0.36856831020000003</v>
      </c>
      <c r="E30">
        <v>0.37024669449999997</v>
      </c>
      <c r="F30">
        <v>0.36089275809999999</v>
      </c>
      <c r="G30">
        <v>0.35315784960000002</v>
      </c>
      <c r="H30">
        <v>0.3325912016</v>
      </c>
      <c r="I30">
        <v>0.32269920479999997</v>
      </c>
      <c r="J30">
        <v>0.32385597560000001</v>
      </c>
      <c r="K30">
        <v>0.3347501658</v>
      </c>
      <c r="L30">
        <v>0.33696400469999999</v>
      </c>
      <c r="M30">
        <v>0.33597348980000002</v>
      </c>
      <c r="N30">
        <v>0.33139644950000002</v>
      </c>
      <c r="O30">
        <v>0.32371795619999999</v>
      </c>
      <c r="P30">
        <v>0.3143014281</v>
      </c>
      <c r="Q30">
        <v>0.30612886020000002</v>
      </c>
      <c r="R30">
        <v>0.29899578380000003</v>
      </c>
      <c r="S30">
        <v>0.29267924560000003</v>
      </c>
      <c r="T30">
        <v>0.2873576384</v>
      </c>
      <c r="U30">
        <v>0.28281969849999999</v>
      </c>
      <c r="V30">
        <v>0.278909252</v>
      </c>
      <c r="W30">
        <v>0.27551205179999999</v>
      </c>
      <c r="X30">
        <v>0.2725855506</v>
      </c>
      <c r="Y30">
        <v>0.2700658198</v>
      </c>
      <c r="Z30">
        <v>0.26789884019999999</v>
      </c>
      <c r="AA30">
        <v>0.26631770160000001</v>
      </c>
      <c r="AB30">
        <v>0.26532980449999999</v>
      </c>
      <c r="AC30">
        <v>0.2648330491</v>
      </c>
      <c r="AD30">
        <v>0.26471626209999999</v>
      </c>
      <c r="AE30">
        <v>0.2648889237</v>
      </c>
      <c r="AF30">
        <v>0.2651179004</v>
      </c>
      <c r="AG30">
        <v>0.26535401489999999</v>
      </c>
      <c r="AH30">
        <v>0.2655601367</v>
      </c>
      <c r="AI30">
        <v>0.2657292886</v>
      </c>
      <c r="AJ30">
        <v>0.2659554911</v>
      </c>
      <c r="AK30">
        <v>0.2663064597</v>
      </c>
      <c r="AL30">
        <v>0.26678756190000003</v>
      </c>
      <c r="AM30">
        <v>0.26736596899999998</v>
      </c>
      <c r="AN30">
        <v>0.26799691879999998</v>
      </c>
      <c r="AO30">
        <v>0.26863810980000002</v>
      </c>
      <c r="AP30">
        <v>0.26928246210000001</v>
      </c>
      <c r="AQ30">
        <v>0.26990132519999999</v>
      </c>
      <c r="AR30">
        <v>0.27047049010000002</v>
      </c>
      <c r="AS30">
        <v>0.27097516659999998</v>
      </c>
      <c r="AT30">
        <v>0.27140767529999998</v>
      </c>
    </row>
    <row r="31" spans="1:46" hidden="1" x14ac:dyDescent="0.25">
      <c r="A31" t="s">
        <v>388</v>
      </c>
      <c r="B31">
        <v>0.18229120109999999</v>
      </c>
      <c r="C31">
        <v>0.17374294239999999</v>
      </c>
      <c r="D31">
        <v>0.15937203720000001</v>
      </c>
      <c r="E31">
        <v>0.12928681340000001</v>
      </c>
      <c r="F31">
        <v>0.13842936750000001</v>
      </c>
      <c r="G31">
        <v>0.1366993739</v>
      </c>
      <c r="H31">
        <v>0.12947060730000001</v>
      </c>
      <c r="I31">
        <v>0.1245670383</v>
      </c>
      <c r="J31">
        <v>0.1245197363</v>
      </c>
      <c r="K31">
        <v>0.12846664259999999</v>
      </c>
      <c r="L31">
        <v>0.13053480000000001</v>
      </c>
      <c r="M31">
        <v>0.1312510972</v>
      </c>
      <c r="N31">
        <v>0.1312816215</v>
      </c>
      <c r="O31">
        <v>0.13047571969999999</v>
      </c>
      <c r="P31">
        <v>0.12913433269999999</v>
      </c>
      <c r="Q31">
        <v>0.12821900429999999</v>
      </c>
      <c r="R31">
        <v>0.1274018147</v>
      </c>
      <c r="S31">
        <v>0.12666034570000001</v>
      </c>
      <c r="T31">
        <v>0.1261006123</v>
      </c>
      <c r="U31">
        <v>0.12569456549999999</v>
      </c>
      <c r="V31">
        <v>0.1253982937</v>
      </c>
      <c r="W31">
        <v>0.12519625819999999</v>
      </c>
      <c r="X31">
        <v>0.12509066129999999</v>
      </c>
      <c r="Y31">
        <v>0.1250677567</v>
      </c>
      <c r="Z31">
        <v>0.12512516830000001</v>
      </c>
      <c r="AA31">
        <v>0.1252035416</v>
      </c>
      <c r="AB31">
        <v>0.1252937086</v>
      </c>
      <c r="AC31">
        <v>0.12540477329999999</v>
      </c>
      <c r="AD31">
        <v>0.12556387369999999</v>
      </c>
      <c r="AE31">
        <v>0.125740937</v>
      </c>
      <c r="AF31">
        <v>0.1257671665</v>
      </c>
      <c r="AG31">
        <v>0.1257046892</v>
      </c>
      <c r="AH31">
        <v>0.1256084126</v>
      </c>
      <c r="AI31">
        <v>0.12555028870000001</v>
      </c>
      <c r="AJ31">
        <v>0.1255499366</v>
      </c>
      <c r="AK31">
        <v>0.12558183049999999</v>
      </c>
      <c r="AL31">
        <v>0.1256176363</v>
      </c>
      <c r="AM31">
        <v>0.1256367931</v>
      </c>
      <c r="AN31">
        <v>0.12562513589999999</v>
      </c>
      <c r="AO31">
        <v>0.1255732729</v>
      </c>
      <c r="AP31">
        <v>0.12548461599999999</v>
      </c>
      <c r="AQ31">
        <v>0.1253513044</v>
      </c>
      <c r="AR31">
        <v>0.12517220709999999</v>
      </c>
      <c r="AS31">
        <v>0.1249480987</v>
      </c>
      <c r="AT31">
        <v>0.124680736</v>
      </c>
    </row>
    <row r="32" spans="1:46" hidden="1" x14ac:dyDescent="0.25">
      <c r="A32" t="s">
        <v>389</v>
      </c>
      <c r="B32">
        <v>3.4973042099999997E-2</v>
      </c>
      <c r="C32">
        <v>3.4922062099999998E-2</v>
      </c>
      <c r="D32">
        <v>3.18465816E-2</v>
      </c>
      <c r="E32">
        <v>2.82431036E-2</v>
      </c>
      <c r="F32">
        <v>2.77331138E-2</v>
      </c>
      <c r="G32">
        <v>2.8922874899999999E-2</v>
      </c>
      <c r="H32">
        <v>2.65096888E-2</v>
      </c>
      <c r="I32">
        <v>2.4595282400000001E-2</v>
      </c>
      <c r="J32">
        <v>2.32386477E-2</v>
      </c>
      <c r="K32">
        <v>2.2928255299999999E-2</v>
      </c>
      <c r="L32">
        <v>2.2036290699999999E-2</v>
      </c>
      <c r="M32">
        <v>2.1074556299999998E-2</v>
      </c>
      <c r="N32">
        <v>2.01228489E-2</v>
      </c>
      <c r="O32">
        <v>1.9159068099999999E-2</v>
      </c>
      <c r="P32">
        <v>1.8270063900000001E-2</v>
      </c>
      <c r="Q32">
        <v>1.7655012500000001E-2</v>
      </c>
      <c r="R32">
        <v>1.71755585E-2</v>
      </c>
      <c r="S32">
        <v>1.6774902599999999E-2</v>
      </c>
      <c r="T32">
        <v>1.64403586E-2</v>
      </c>
      <c r="U32">
        <v>1.6155379000000001E-2</v>
      </c>
      <c r="V32">
        <v>1.59091437E-2</v>
      </c>
      <c r="W32">
        <v>1.56942282E-2</v>
      </c>
      <c r="X32">
        <v>1.55075382E-2</v>
      </c>
      <c r="Y32">
        <v>1.53448653E-2</v>
      </c>
      <c r="Z32">
        <v>1.52025401E-2</v>
      </c>
      <c r="AA32">
        <v>1.5151450299999999E-2</v>
      </c>
      <c r="AB32">
        <v>1.51467206E-2</v>
      </c>
      <c r="AC32">
        <v>1.5167563199999999E-2</v>
      </c>
      <c r="AD32">
        <v>1.52036959E-2</v>
      </c>
      <c r="AE32">
        <v>1.52490879E-2</v>
      </c>
      <c r="AF32">
        <v>1.5250741999999999E-2</v>
      </c>
      <c r="AG32">
        <v>1.52401528E-2</v>
      </c>
      <c r="AH32">
        <v>1.5225775400000001E-2</v>
      </c>
      <c r="AI32">
        <v>1.52378319E-2</v>
      </c>
      <c r="AJ32">
        <v>1.52683013E-2</v>
      </c>
      <c r="AK32">
        <v>1.52999108E-2</v>
      </c>
      <c r="AL32">
        <v>1.5328615699999999E-2</v>
      </c>
      <c r="AM32">
        <v>1.53530729E-2</v>
      </c>
      <c r="AN32">
        <v>1.53719944E-2</v>
      </c>
      <c r="AO32">
        <v>1.5384052400000001E-2</v>
      </c>
      <c r="AP32">
        <v>1.53945178E-2</v>
      </c>
      <c r="AQ32">
        <v>1.54020792E-2</v>
      </c>
      <c r="AR32">
        <v>1.5405090099999999E-2</v>
      </c>
      <c r="AS32">
        <v>1.54024179E-2</v>
      </c>
      <c r="AT32">
        <v>1.5393399800000001E-2</v>
      </c>
    </row>
    <row r="33" spans="1:46" hidden="1" x14ac:dyDescent="0.25">
      <c r="A33" t="s">
        <v>390</v>
      </c>
      <c r="B33">
        <v>0.2045057837</v>
      </c>
      <c r="C33">
        <v>0.20416310260000001</v>
      </c>
      <c r="D33">
        <v>0.18768464930000001</v>
      </c>
      <c r="E33">
        <v>0.1663310066</v>
      </c>
      <c r="F33">
        <v>0.1638149361</v>
      </c>
      <c r="G33">
        <v>0.17095305629999999</v>
      </c>
      <c r="H33">
        <v>0.1581437826</v>
      </c>
      <c r="I33">
        <v>0.14764852680000001</v>
      </c>
      <c r="J33">
        <v>0.14212943710000001</v>
      </c>
      <c r="K33">
        <v>0.1426024856</v>
      </c>
      <c r="L33">
        <v>0.14039855100000001</v>
      </c>
      <c r="M33">
        <v>0.13883721230000001</v>
      </c>
      <c r="N33">
        <v>0.1371589081</v>
      </c>
      <c r="O33">
        <v>0.13215958110000001</v>
      </c>
      <c r="P33">
        <v>0.12717586</v>
      </c>
      <c r="Q33">
        <v>0.1235574666</v>
      </c>
      <c r="R33">
        <v>0.1205779199</v>
      </c>
      <c r="S33">
        <v>0.1179669402</v>
      </c>
      <c r="T33">
        <v>0.1157055514</v>
      </c>
      <c r="U33">
        <v>0.11373587290000001</v>
      </c>
      <c r="V33">
        <v>0.1120142908</v>
      </c>
      <c r="W33">
        <v>0.1105047178</v>
      </c>
      <c r="X33">
        <v>0.1091882582</v>
      </c>
      <c r="Y33">
        <v>0.10803871499999999</v>
      </c>
      <c r="Z33">
        <v>0.10702827819999999</v>
      </c>
      <c r="AA33">
        <v>0.10642227680000001</v>
      </c>
      <c r="AB33">
        <v>0.10598635200000001</v>
      </c>
      <c r="AC33">
        <v>0.1056541387</v>
      </c>
      <c r="AD33">
        <v>0.1054053826</v>
      </c>
      <c r="AE33">
        <v>0.10522631909999999</v>
      </c>
      <c r="AF33">
        <v>0.1021322187</v>
      </c>
      <c r="AG33">
        <v>9.83614394E-2</v>
      </c>
      <c r="AH33">
        <v>9.4498766499999998E-2</v>
      </c>
      <c r="AI33">
        <v>9.2629943899999997E-2</v>
      </c>
      <c r="AJ33">
        <v>9.1971882399999996E-2</v>
      </c>
      <c r="AK33">
        <v>9.1650309499999999E-2</v>
      </c>
      <c r="AL33">
        <v>9.1381623300000006E-2</v>
      </c>
      <c r="AM33">
        <v>9.1118312300000004E-2</v>
      </c>
      <c r="AN33">
        <v>9.0851888800000002E-2</v>
      </c>
      <c r="AO33">
        <v>9.0575421099999998E-2</v>
      </c>
      <c r="AP33">
        <v>9.0322878499999995E-2</v>
      </c>
      <c r="AQ33">
        <v>9.0084967899999896E-2</v>
      </c>
      <c r="AR33">
        <v>8.98473729E-2</v>
      </c>
      <c r="AS33">
        <v>8.9598054699999999E-2</v>
      </c>
      <c r="AT33">
        <v>8.9328469100000002E-2</v>
      </c>
    </row>
    <row r="34" spans="1:46" hidden="1" x14ac:dyDescent="0.25">
      <c r="A34" t="s">
        <v>391</v>
      </c>
      <c r="B34">
        <v>7.76004577E-2</v>
      </c>
      <c r="C34">
        <v>7.8532840199999995E-2</v>
      </c>
      <c r="D34">
        <v>7.4291176900000006E-2</v>
      </c>
      <c r="E34">
        <v>6.9047266499999996E-2</v>
      </c>
      <c r="F34">
        <v>7.0833627699999999E-2</v>
      </c>
      <c r="G34">
        <v>6.6086971100000003E-2</v>
      </c>
      <c r="H34">
        <v>6.0356797900000002E-2</v>
      </c>
      <c r="I34">
        <v>5.8446905600000001E-2</v>
      </c>
      <c r="J34">
        <v>5.56047208E-2</v>
      </c>
      <c r="K34">
        <v>5.4871335700000003E-2</v>
      </c>
      <c r="L34">
        <v>5.2584247100000002E-2</v>
      </c>
      <c r="M34">
        <v>5.0130273000000003E-2</v>
      </c>
      <c r="N34">
        <v>4.7755766499999998E-2</v>
      </c>
      <c r="O34">
        <v>4.54806408E-2</v>
      </c>
      <c r="P34">
        <v>4.34285108E-2</v>
      </c>
      <c r="Q34">
        <v>4.2107083199999999E-2</v>
      </c>
      <c r="R34">
        <v>4.11166174E-2</v>
      </c>
      <c r="S34">
        <v>4.0300398100000002E-2</v>
      </c>
      <c r="T34">
        <v>3.9624106800000003E-2</v>
      </c>
      <c r="U34">
        <v>3.90483524E-2</v>
      </c>
      <c r="V34">
        <v>3.8548934200000003E-2</v>
      </c>
      <c r="W34">
        <v>3.8111285699999997E-2</v>
      </c>
      <c r="X34">
        <v>3.7730825900000001E-2</v>
      </c>
      <c r="Y34">
        <v>3.7399990199999997E-2</v>
      </c>
      <c r="Z34">
        <v>3.7112188900000002E-2</v>
      </c>
      <c r="AA34">
        <v>3.7072240700000002E-2</v>
      </c>
      <c r="AB34">
        <v>3.71415535E-2</v>
      </c>
      <c r="AC34">
        <v>3.72626322E-2</v>
      </c>
      <c r="AD34">
        <v>3.7409978900000002E-2</v>
      </c>
      <c r="AE34">
        <v>3.7571131299999998E-2</v>
      </c>
      <c r="AF34">
        <v>3.7666841800000003E-2</v>
      </c>
      <c r="AG34">
        <v>3.7736354999999999E-2</v>
      </c>
      <c r="AH34">
        <v>3.7795212000000002E-2</v>
      </c>
      <c r="AI34">
        <v>3.7877859999999999E-2</v>
      </c>
      <c r="AJ34">
        <v>3.7982459000000003E-2</v>
      </c>
      <c r="AK34">
        <v>3.8090598099999998E-2</v>
      </c>
      <c r="AL34">
        <v>3.8196903900000002E-2</v>
      </c>
      <c r="AM34">
        <v>3.8297732500000001E-2</v>
      </c>
      <c r="AN34">
        <v>3.8389224999999999E-2</v>
      </c>
      <c r="AO34">
        <v>3.8467693800000001E-2</v>
      </c>
      <c r="AP34">
        <v>3.8540732899999999E-2</v>
      </c>
      <c r="AQ34">
        <v>3.8605805299999997E-2</v>
      </c>
      <c r="AR34">
        <v>3.8659900599999998E-2</v>
      </c>
      <c r="AS34">
        <v>3.87010728E-2</v>
      </c>
      <c r="AT34">
        <v>3.87283577E-2</v>
      </c>
    </row>
    <row r="35" spans="1:46" hidden="1" x14ac:dyDescent="0.25">
      <c r="A35" t="s">
        <v>392</v>
      </c>
      <c r="B35">
        <v>3.3779594500000003E-2</v>
      </c>
      <c r="C35">
        <v>3.3991212299999997E-2</v>
      </c>
      <c r="D35">
        <v>3.3196234900000003E-2</v>
      </c>
      <c r="E35">
        <v>3.1903933500000002E-2</v>
      </c>
      <c r="F35">
        <v>3.23187765E-2</v>
      </c>
      <c r="G35">
        <v>3.2142842400000003E-2</v>
      </c>
      <c r="H35">
        <v>3.0639468400000001E-2</v>
      </c>
      <c r="I35">
        <v>3.0061618299999999E-2</v>
      </c>
      <c r="J35">
        <v>3.0351958500000002E-2</v>
      </c>
      <c r="K35">
        <v>3.1109911600000002E-2</v>
      </c>
      <c r="L35">
        <v>3.1047030199999999E-2</v>
      </c>
      <c r="M35">
        <v>3.0674517599999999E-2</v>
      </c>
      <c r="N35">
        <v>3.0114057999999999E-2</v>
      </c>
      <c r="O35">
        <v>2.9383831400000001E-2</v>
      </c>
      <c r="P35">
        <v>2.8569758000000001E-2</v>
      </c>
      <c r="Q35">
        <v>2.7955730500000001E-2</v>
      </c>
      <c r="R35">
        <v>2.7453732299999999E-2</v>
      </c>
      <c r="S35">
        <v>2.7020123699999999E-2</v>
      </c>
      <c r="T35">
        <v>2.6655978600000001E-2</v>
      </c>
      <c r="U35">
        <v>2.6335779600000001E-2</v>
      </c>
      <c r="V35">
        <v>2.6045130400000002E-2</v>
      </c>
      <c r="W35">
        <v>2.57759402E-2</v>
      </c>
      <c r="X35">
        <v>2.5523085000000001E-2</v>
      </c>
      <c r="Y35">
        <v>2.5280956300000001E-2</v>
      </c>
      <c r="Z35">
        <v>2.5045240900000001E-2</v>
      </c>
      <c r="AA35">
        <v>2.4892774400000001E-2</v>
      </c>
      <c r="AB35">
        <v>2.4793239700000001E-2</v>
      </c>
      <c r="AC35">
        <v>2.4726839099999998E-2</v>
      </c>
      <c r="AD35">
        <v>2.46809035E-2</v>
      </c>
      <c r="AE35">
        <v>2.4646918300000001E-2</v>
      </c>
      <c r="AF35">
        <v>2.4602495299999999E-2</v>
      </c>
      <c r="AG35">
        <v>2.4560157499999999E-2</v>
      </c>
      <c r="AH35">
        <v>2.45231731E-2</v>
      </c>
      <c r="AI35">
        <v>2.4496888500000001E-2</v>
      </c>
      <c r="AJ35">
        <v>2.4476356599999999E-2</v>
      </c>
      <c r="AK35">
        <v>2.4439786799999998E-2</v>
      </c>
      <c r="AL35">
        <v>2.4384672100000001E-2</v>
      </c>
      <c r="AM35">
        <v>2.4310720300000001E-2</v>
      </c>
      <c r="AN35">
        <v>2.4217846800000001E-2</v>
      </c>
      <c r="AO35">
        <v>2.4106054299999999E-2</v>
      </c>
      <c r="AP35">
        <v>2.3989092E-2</v>
      </c>
      <c r="AQ35">
        <v>2.3865896800000001E-2</v>
      </c>
      <c r="AR35">
        <v>2.3734710400000001E-2</v>
      </c>
      <c r="AS35">
        <v>2.3594413799999998E-2</v>
      </c>
      <c r="AT35">
        <v>2.34444218E-2</v>
      </c>
    </row>
    <row r="36" spans="1:46" hidden="1" x14ac:dyDescent="0.25">
      <c r="A36" t="s">
        <v>393</v>
      </c>
      <c r="B36">
        <v>2.4004858590000002</v>
      </c>
      <c r="C36">
        <v>2.4154346439999999</v>
      </c>
      <c r="D36">
        <v>2.3885256890000002</v>
      </c>
      <c r="E36">
        <v>2.2457872189999999</v>
      </c>
      <c r="F36">
        <v>2.2974069500000001</v>
      </c>
      <c r="G36">
        <v>2.3145017989999999</v>
      </c>
      <c r="H36">
        <v>2.2222066269999998</v>
      </c>
      <c r="I36">
        <v>2.1724058350000002</v>
      </c>
      <c r="J36">
        <v>2.1848189370000002</v>
      </c>
      <c r="K36">
        <v>2.2097541810000001</v>
      </c>
      <c r="L36">
        <v>2.2221679619999999</v>
      </c>
      <c r="M36">
        <v>2.2413613290000001</v>
      </c>
      <c r="N36">
        <v>2.236086791</v>
      </c>
      <c r="O36">
        <v>2.2001693929999999</v>
      </c>
      <c r="P36">
        <v>2.1384791270000001</v>
      </c>
      <c r="Q36">
        <v>2.0761504789999998</v>
      </c>
      <c r="R36">
        <v>2.016325438</v>
      </c>
      <c r="S36">
        <v>1.9596205769999999</v>
      </c>
      <c r="T36">
        <v>1.908042244</v>
      </c>
      <c r="U36">
        <v>1.8611386350000001</v>
      </c>
      <c r="V36">
        <v>1.8182229320000001</v>
      </c>
      <c r="W36">
        <v>1.7783313780000001</v>
      </c>
      <c r="X36">
        <v>1.7404359199999999</v>
      </c>
      <c r="Y36">
        <v>1.7035224929999999</v>
      </c>
      <c r="Z36">
        <v>1.6667375609999999</v>
      </c>
      <c r="AA36">
        <v>1.6367933189999999</v>
      </c>
      <c r="AB36">
        <v>1.613196691</v>
      </c>
      <c r="AC36">
        <v>1.5946718339999999</v>
      </c>
      <c r="AD36">
        <v>1.579945669</v>
      </c>
      <c r="AE36">
        <v>1.5678937749999999</v>
      </c>
      <c r="AF36">
        <v>1.55750213</v>
      </c>
      <c r="AG36">
        <v>1.547514367</v>
      </c>
      <c r="AH36">
        <v>1.536784291</v>
      </c>
      <c r="AI36">
        <v>1.5245822170000001</v>
      </c>
      <c r="AJ36">
        <v>1.510667169</v>
      </c>
      <c r="AK36">
        <v>1.4937255220000001</v>
      </c>
      <c r="AL36">
        <v>1.474069053</v>
      </c>
      <c r="AM36">
        <v>1.452172397</v>
      </c>
      <c r="AN36">
        <v>1.428483341</v>
      </c>
      <c r="AO36">
        <v>1.403377324</v>
      </c>
      <c r="AP36">
        <v>1.3782090250000001</v>
      </c>
      <c r="AQ36">
        <v>1.352967246</v>
      </c>
      <c r="AR36">
        <v>1.3274959390000001</v>
      </c>
      <c r="AS36">
        <v>1.3016189250000001</v>
      </c>
      <c r="AT36">
        <v>1.275148299</v>
      </c>
    </row>
    <row r="37" spans="1:46" hidden="1" x14ac:dyDescent="0.25">
      <c r="A37" t="s">
        <v>394</v>
      </c>
      <c r="B37">
        <v>6.4547148900000004E-2</v>
      </c>
      <c r="C37">
        <v>6.6772203700000005E-2</v>
      </c>
      <c r="D37">
        <v>6.5405573800000005E-2</v>
      </c>
      <c r="E37">
        <v>5.5661357100000003E-2</v>
      </c>
      <c r="F37">
        <v>5.7301417399999999E-2</v>
      </c>
      <c r="G37">
        <v>6.0597856899999997E-2</v>
      </c>
      <c r="H37">
        <v>5.6958009400000002E-2</v>
      </c>
      <c r="I37">
        <v>5.3393173400000001E-2</v>
      </c>
      <c r="J37">
        <v>5.3068773600000001E-2</v>
      </c>
      <c r="K37">
        <v>5.4338881700000001E-2</v>
      </c>
      <c r="L37">
        <v>5.5373098400000001E-2</v>
      </c>
      <c r="M37">
        <v>5.66662598E-2</v>
      </c>
      <c r="N37">
        <v>5.7881571499999999E-2</v>
      </c>
      <c r="O37">
        <v>5.8682992599999997E-2</v>
      </c>
      <c r="P37">
        <v>5.9290249400000002E-2</v>
      </c>
      <c r="Q37">
        <v>5.9894926199999997E-2</v>
      </c>
      <c r="R37">
        <v>6.0490201100000002E-2</v>
      </c>
      <c r="S37">
        <v>6.1075131800000002E-2</v>
      </c>
      <c r="T37">
        <v>6.1672898099999998E-2</v>
      </c>
      <c r="U37">
        <v>6.2284658600000001E-2</v>
      </c>
      <c r="V37">
        <v>6.2910879700000005E-2</v>
      </c>
      <c r="W37">
        <v>6.3554961399999998E-2</v>
      </c>
      <c r="X37">
        <v>6.4221807000000006E-2</v>
      </c>
      <c r="Y37">
        <v>6.4910769699999996E-2</v>
      </c>
      <c r="Z37">
        <v>6.5619877699999996E-2</v>
      </c>
      <c r="AA37">
        <v>6.6372991399999998E-2</v>
      </c>
      <c r="AB37">
        <v>6.7170822099999999E-2</v>
      </c>
      <c r="AC37">
        <v>6.8013363600000001E-2</v>
      </c>
      <c r="AD37">
        <v>6.8899159099999996E-2</v>
      </c>
      <c r="AE37">
        <v>6.9823169399999996E-2</v>
      </c>
      <c r="AF37">
        <v>7.0476570899999896E-2</v>
      </c>
      <c r="AG37">
        <v>7.1078030200000003E-2</v>
      </c>
      <c r="AH37">
        <v>7.1688033200000001E-2</v>
      </c>
      <c r="AI37">
        <v>7.2526164200000007E-2</v>
      </c>
      <c r="AJ37">
        <v>7.3523719299999998E-2</v>
      </c>
      <c r="AK37">
        <v>7.4592072800000006E-2</v>
      </c>
      <c r="AL37">
        <v>7.5695601700000004E-2</v>
      </c>
      <c r="AM37">
        <v>7.68212068E-2</v>
      </c>
      <c r="AN37">
        <v>7.7959895000000001E-2</v>
      </c>
      <c r="AO37">
        <v>7.9103920300000005E-2</v>
      </c>
      <c r="AP37">
        <v>8.0256421699999997E-2</v>
      </c>
      <c r="AQ37">
        <v>8.1413736099999995E-2</v>
      </c>
      <c r="AR37">
        <v>8.2571978399999996E-2</v>
      </c>
      <c r="AS37">
        <v>8.3728794400000001E-2</v>
      </c>
      <c r="AT37">
        <v>8.4883330399999998E-2</v>
      </c>
    </row>
    <row r="38" spans="1:46" hidden="1" x14ac:dyDescent="0.25">
      <c r="A38" t="s">
        <v>395</v>
      </c>
      <c r="B38">
        <v>1.1228291779999999</v>
      </c>
      <c r="C38">
        <v>1.1543632399999999</v>
      </c>
      <c r="D38">
        <v>1.1185685270000001</v>
      </c>
      <c r="E38">
        <v>1.0127600649999999</v>
      </c>
      <c r="F38">
        <v>1.0179927419999999</v>
      </c>
      <c r="G38">
        <v>1.017223996</v>
      </c>
      <c r="H38">
        <v>0.96777648370000002</v>
      </c>
      <c r="I38">
        <v>0.93755173709999995</v>
      </c>
      <c r="J38">
        <v>0.94019705980000001</v>
      </c>
      <c r="K38">
        <v>0.98559272549999999</v>
      </c>
      <c r="L38">
        <v>1.0124279810000001</v>
      </c>
      <c r="M38">
        <v>1.03270222</v>
      </c>
      <c r="N38">
        <v>1.0448677159999999</v>
      </c>
      <c r="O38">
        <v>1.046855165</v>
      </c>
      <c r="P38">
        <v>1.0428797430000001</v>
      </c>
      <c r="Q38">
        <v>1.0410017199999999</v>
      </c>
      <c r="R38">
        <v>1.04096597</v>
      </c>
      <c r="S38">
        <v>1.0424439780000001</v>
      </c>
      <c r="T38">
        <v>1.046060161</v>
      </c>
      <c r="U38">
        <v>1.051314871</v>
      </c>
      <c r="V38">
        <v>1.0578009209999999</v>
      </c>
      <c r="W38">
        <v>1.0652787859999999</v>
      </c>
      <c r="X38">
        <v>1.0736690330000001</v>
      </c>
      <c r="Y38">
        <v>1.0828172060000001</v>
      </c>
      <c r="Z38">
        <v>1.092604154</v>
      </c>
      <c r="AA38">
        <v>1.1031891089999999</v>
      </c>
      <c r="AB38">
        <v>1.114977179</v>
      </c>
      <c r="AC38">
        <v>1.1279585270000001</v>
      </c>
      <c r="AD38">
        <v>1.141999443</v>
      </c>
      <c r="AE38">
        <v>1.1569312970000001</v>
      </c>
      <c r="AF38">
        <v>1.169590302</v>
      </c>
      <c r="AG38">
        <v>1.1818216459999999</v>
      </c>
      <c r="AH38">
        <v>1.1941454819999999</v>
      </c>
      <c r="AI38">
        <v>1.2081722580000001</v>
      </c>
      <c r="AJ38">
        <v>1.223495561</v>
      </c>
      <c r="AK38">
        <v>1.2395756689999999</v>
      </c>
      <c r="AL38">
        <v>1.2561655169999999</v>
      </c>
      <c r="AM38">
        <v>1.2731411450000001</v>
      </c>
      <c r="AN38">
        <v>1.2903957559999999</v>
      </c>
      <c r="AO38">
        <v>1.307833383</v>
      </c>
      <c r="AP38">
        <v>1.325489819</v>
      </c>
      <c r="AQ38">
        <v>1.3432968320000001</v>
      </c>
      <c r="AR38">
        <v>1.3611900669999999</v>
      </c>
      <c r="AS38">
        <v>1.3791305069999999</v>
      </c>
      <c r="AT38">
        <v>1.3970996120000001</v>
      </c>
    </row>
    <row r="39" spans="1:46" hidden="1" x14ac:dyDescent="0.25">
      <c r="A39" t="s">
        <v>396</v>
      </c>
      <c r="B39">
        <v>1.432072137</v>
      </c>
      <c r="C39">
        <v>1.49603167</v>
      </c>
      <c r="D39">
        <v>1.468297856</v>
      </c>
      <c r="E39">
        <v>1.380100774</v>
      </c>
      <c r="F39">
        <v>1.3462854769999999</v>
      </c>
      <c r="G39">
        <v>1.3414614439999999</v>
      </c>
      <c r="H39">
        <v>1.2815155469999999</v>
      </c>
      <c r="I39">
        <v>1.2653999730000001</v>
      </c>
      <c r="J39">
        <v>1.219718171</v>
      </c>
      <c r="K39">
        <v>1.245724992</v>
      </c>
      <c r="L39">
        <v>1.274261012</v>
      </c>
      <c r="M39">
        <v>1.32813588</v>
      </c>
      <c r="N39">
        <v>1.38398263</v>
      </c>
      <c r="O39">
        <v>1.3805685240000001</v>
      </c>
      <c r="P39">
        <v>1.3777401140000001</v>
      </c>
      <c r="Q39">
        <v>1.3806119530000001</v>
      </c>
      <c r="R39">
        <v>1.3841999730000001</v>
      </c>
      <c r="S39">
        <v>1.388051156</v>
      </c>
      <c r="T39">
        <v>1.393187972</v>
      </c>
      <c r="U39">
        <v>1.4000593640000001</v>
      </c>
      <c r="V39">
        <v>1.4088171739999999</v>
      </c>
      <c r="W39">
        <v>1.419519768</v>
      </c>
      <c r="X39">
        <v>1.432168863</v>
      </c>
      <c r="Y39">
        <v>1.4466419260000001</v>
      </c>
      <c r="Z39">
        <v>1.4627321179999999</v>
      </c>
      <c r="AA39">
        <v>1.479623863</v>
      </c>
      <c r="AB39">
        <v>1.4956900879999999</v>
      </c>
      <c r="AC39">
        <v>1.5116694209999999</v>
      </c>
      <c r="AD39">
        <v>1.5282312140000001</v>
      </c>
      <c r="AE39">
        <v>1.5457362889999999</v>
      </c>
      <c r="AF39">
        <v>1.4881942450000001</v>
      </c>
      <c r="AG39">
        <v>1.41972619</v>
      </c>
      <c r="AH39">
        <v>1.3486156410000001</v>
      </c>
      <c r="AI39">
        <v>1.328118871</v>
      </c>
      <c r="AJ39">
        <v>1.334368826</v>
      </c>
      <c r="AK39">
        <v>1.3477642990000001</v>
      </c>
      <c r="AL39">
        <v>1.3628259579999999</v>
      </c>
      <c r="AM39">
        <v>1.3789455770000001</v>
      </c>
      <c r="AN39">
        <v>1.396020729</v>
      </c>
      <c r="AO39">
        <v>1.4139465040000001</v>
      </c>
      <c r="AP39">
        <v>1.4327685830000001</v>
      </c>
      <c r="AQ39">
        <v>1.452398716</v>
      </c>
      <c r="AR39">
        <v>1.472673058</v>
      </c>
      <c r="AS39">
        <v>1.4934332779999999</v>
      </c>
      <c r="AT39">
        <v>1.514556241</v>
      </c>
    </row>
    <row r="40" spans="1:46" hidden="1" x14ac:dyDescent="0.25">
      <c r="A40" t="s">
        <v>397</v>
      </c>
      <c r="B40">
        <v>0.29062446780000001</v>
      </c>
      <c r="C40">
        <v>0.29857307119999998</v>
      </c>
      <c r="D40">
        <v>0.28704126889999998</v>
      </c>
      <c r="E40">
        <v>0.27615435440000002</v>
      </c>
      <c r="F40">
        <v>0.28119278489999999</v>
      </c>
      <c r="G40">
        <v>0.27731993230000002</v>
      </c>
      <c r="H40">
        <v>0.26755752350000001</v>
      </c>
      <c r="I40">
        <v>0.26608950469999998</v>
      </c>
      <c r="J40">
        <v>0.26544246189999998</v>
      </c>
      <c r="K40">
        <v>0.28086228050000001</v>
      </c>
      <c r="L40">
        <v>0.2897622332</v>
      </c>
      <c r="M40">
        <v>0.29324235059999998</v>
      </c>
      <c r="N40">
        <v>0.29340125900000003</v>
      </c>
      <c r="O40">
        <v>0.29051802469999999</v>
      </c>
      <c r="P40">
        <v>0.28576359610000002</v>
      </c>
      <c r="Q40">
        <v>0.2827037543</v>
      </c>
      <c r="R40">
        <v>0.28052099359999999</v>
      </c>
      <c r="S40">
        <v>0.27878243959999999</v>
      </c>
      <c r="T40">
        <v>0.27788430650000001</v>
      </c>
      <c r="U40">
        <v>0.27750879969999998</v>
      </c>
      <c r="V40">
        <v>0.2775876645</v>
      </c>
      <c r="W40">
        <v>0.27803235129999998</v>
      </c>
      <c r="X40">
        <v>0.27879579049999997</v>
      </c>
      <c r="Y40">
        <v>0.27982909890000002</v>
      </c>
      <c r="Z40">
        <v>0.28110211010000002</v>
      </c>
      <c r="AA40">
        <v>0.2831276419</v>
      </c>
      <c r="AB40">
        <v>0.28560483749999999</v>
      </c>
      <c r="AC40">
        <v>0.28842810009999997</v>
      </c>
      <c r="AD40">
        <v>0.29129588360000003</v>
      </c>
      <c r="AE40">
        <v>0.29424229169999999</v>
      </c>
      <c r="AF40">
        <v>0.29660119400000001</v>
      </c>
      <c r="AG40">
        <v>0.29872636270000003</v>
      </c>
      <c r="AH40">
        <v>0.30080621660000001</v>
      </c>
      <c r="AI40">
        <v>0.30314366329999998</v>
      </c>
      <c r="AJ40">
        <v>0.30579046850000002</v>
      </c>
      <c r="AK40">
        <v>0.3086735055</v>
      </c>
      <c r="AL40">
        <v>0.31171686659999998</v>
      </c>
      <c r="AM40">
        <v>0.31486129489999998</v>
      </c>
      <c r="AN40">
        <v>0.31806028780000001</v>
      </c>
      <c r="AO40">
        <v>0.32127889650000002</v>
      </c>
      <c r="AP40">
        <v>0.32456036929999998</v>
      </c>
      <c r="AQ40">
        <v>0.32785971279999998</v>
      </c>
      <c r="AR40">
        <v>0.3311571995</v>
      </c>
      <c r="AS40">
        <v>0.3344438388</v>
      </c>
      <c r="AT40">
        <v>0.33771632629999998</v>
      </c>
    </row>
    <row r="41" spans="1:46" hidden="1" x14ac:dyDescent="0.25">
      <c r="A41" t="s">
        <v>398</v>
      </c>
      <c r="B41">
        <v>3.3632649990000001</v>
      </c>
      <c r="C41">
        <v>3.4513305559999998</v>
      </c>
      <c r="D41">
        <v>3.3573567340000001</v>
      </c>
      <c r="E41">
        <v>3.1252596860000001</v>
      </c>
      <c r="F41">
        <v>3.1784129989999999</v>
      </c>
      <c r="G41">
        <v>3.1444120949999999</v>
      </c>
      <c r="H41">
        <v>3.042599418</v>
      </c>
      <c r="I41">
        <v>2.985951263</v>
      </c>
      <c r="J41">
        <v>2.8834610199999999</v>
      </c>
      <c r="K41">
        <v>2.9229289989999998</v>
      </c>
      <c r="L41">
        <v>2.9526946860000001</v>
      </c>
      <c r="M41">
        <v>2.9270365800000002</v>
      </c>
      <c r="N41">
        <v>2.8769123150000002</v>
      </c>
      <c r="O41">
        <v>2.8094768139999999</v>
      </c>
      <c r="P41">
        <v>2.732229754</v>
      </c>
      <c r="Q41">
        <v>2.660408957</v>
      </c>
      <c r="R41">
        <v>2.5961551680000001</v>
      </c>
      <c r="S41">
        <v>2.5397283270000002</v>
      </c>
      <c r="T41">
        <v>2.4908326120000002</v>
      </c>
      <c r="U41">
        <v>2.449116515</v>
      </c>
      <c r="V41">
        <v>2.4133540849999999</v>
      </c>
      <c r="W41">
        <v>2.3826706820000001</v>
      </c>
      <c r="X41">
        <v>2.356380605</v>
      </c>
      <c r="Y41">
        <v>2.333483712</v>
      </c>
      <c r="Z41">
        <v>2.3133089089999999</v>
      </c>
      <c r="AA41">
        <v>2.2978406009999999</v>
      </c>
      <c r="AB41">
        <v>2.286585165</v>
      </c>
      <c r="AC41">
        <v>2.2788478639999998</v>
      </c>
      <c r="AD41">
        <v>2.2745283879999998</v>
      </c>
      <c r="AE41">
        <v>2.2727112420000002</v>
      </c>
      <c r="AF41">
        <v>2.2706102910000001</v>
      </c>
      <c r="AG41">
        <v>2.268120954</v>
      </c>
      <c r="AH41">
        <v>2.265066493</v>
      </c>
      <c r="AI41">
        <v>2.2623447240000001</v>
      </c>
      <c r="AJ41">
        <v>2.2601654670000002</v>
      </c>
      <c r="AK41">
        <v>2.2584657579999998</v>
      </c>
      <c r="AL41">
        <v>2.2572316460000001</v>
      </c>
      <c r="AM41">
        <v>2.256484081</v>
      </c>
      <c r="AN41">
        <v>2.2562323910000002</v>
      </c>
      <c r="AO41">
        <v>2.2564664849999998</v>
      </c>
      <c r="AP41">
        <v>2.2574552040000002</v>
      </c>
      <c r="AQ41">
        <v>2.2590185630000001</v>
      </c>
      <c r="AR41">
        <v>2.26099673</v>
      </c>
      <c r="AS41">
        <v>2.2632583890000002</v>
      </c>
      <c r="AT41">
        <v>2.265694892</v>
      </c>
    </row>
    <row r="42" spans="1:46" hidden="1" x14ac:dyDescent="0.25">
      <c r="A42" t="s">
        <v>399</v>
      </c>
      <c r="B42">
        <v>16.041417899999999</v>
      </c>
      <c r="C42">
        <v>16.34453414</v>
      </c>
      <c r="D42">
        <v>15.82261402</v>
      </c>
      <c r="E42">
        <v>14.9010965</v>
      </c>
      <c r="F42">
        <v>14.725825159999999</v>
      </c>
      <c r="G42">
        <v>14.50562015</v>
      </c>
      <c r="H42">
        <v>13.86151471</v>
      </c>
      <c r="I42">
        <v>13.04815576</v>
      </c>
      <c r="J42">
        <v>12.53499341</v>
      </c>
      <c r="K42">
        <v>12.585673829999999</v>
      </c>
      <c r="L42">
        <v>12.554376469999999</v>
      </c>
      <c r="M42">
        <v>12.550745279999999</v>
      </c>
      <c r="N42">
        <v>12.440689949999999</v>
      </c>
      <c r="O42">
        <v>12.19371112</v>
      </c>
      <c r="P42">
        <v>11.86059706</v>
      </c>
      <c r="Q42">
        <v>11.56445068</v>
      </c>
      <c r="R42">
        <v>11.312129629999999</v>
      </c>
      <c r="S42">
        <v>11.099085090000001</v>
      </c>
      <c r="T42">
        <v>10.92621873</v>
      </c>
      <c r="U42">
        <v>10.788192260000001</v>
      </c>
      <c r="V42">
        <v>10.679540599999999</v>
      </c>
      <c r="W42">
        <v>10.59557815</v>
      </c>
      <c r="X42">
        <v>10.532655999999999</v>
      </c>
      <c r="Y42">
        <v>10.486304369999999</v>
      </c>
      <c r="Z42">
        <v>10.452904650000001</v>
      </c>
      <c r="AA42">
        <v>10.46092672</v>
      </c>
      <c r="AB42">
        <v>10.50350598</v>
      </c>
      <c r="AC42">
        <v>10.57260101</v>
      </c>
      <c r="AD42">
        <v>10.661722989999999</v>
      </c>
      <c r="AE42">
        <v>10.76555308</v>
      </c>
      <c r="AF42">
        <v>10.86187348</v>
      </c>
      <c r="AG42">
        <v>10.95920815</v>
      </c>
      <c r="AH42">
        <v>11.05889449</v>
      </c>
      <c r="AI42">
        <v>11.17190381</v>
      </c>
      <c r="AJ42">
        <v>11.2942676</v>
      </c>
      <c r="AK42">
        <v>11.4208713</v>
      </c>
      <c r="AL42">
        <v>11.549106889999999</v>
      </c>
      <c r="AM42">
        <v>11.677523880000001</v>
      </c>
      <c r="AN42">
        <v>11.80496039</v>
      </c>
      <c r="AO42">
        <v>11.93047851</v>
      </c>
      <c r="AP42">
        <v>12.05516426</v>
      </c>
      <c r="AQ42">
        <v>12.178225299999999</v>
      </c>
      <c r="AR42">
        <v>12.29897283</v>
      </c>
      <c r="AS42">
        <v>12.41703835</v>
      </c>
      <c r="AT42">
        <v>12.53227631</v>
      </c>
    </row>
    <row r="43" spans="1:46" hidden="1" x14ac:dyDescent="0.25">
      <c r="A43" t="s">
        <v>400</v>
      </c>
      <c r="B43">
        <v>0.29755305440000002</v>
      </c>
      <c r="C43">
        <v>0.32566692629999999</v>
      </c>
      <c r="D43">
        <v>0.32162538829999998</v>
      </c>
      <c r="E43">
        <v>0.29816204549999997</v>
      </c>
      <c r="F43">
        <v>0.32106279700000001</v>
      </c>
      <c r="G43">
        <v>0.31574260129999998</v>
      </c>
      <c r="H43">
        <v>0.32833851879999998</v>
      </c>
      <c r="I43">
        <v>0.31751052340000002</v>
      </c>
      <c r="J43">
        <v>0.32881666129999998</v>
      </c>
      <c r="K43">
        <v>0.33147472109999998</v>
      </c>
      <c r="L43">
        <v>0.32814947059999999</v>
      </c>
      <c r="M43">
        <v>0.32376926919999999</v>
      </c>
      <c r="N43">
        <v>0.31634184409999999</v>
      </c>
      <c r="O43">
        <v>0.30558153179999997</v>
      </c>
      <c r="P43">
        <v>0.29302720900000001</v>
      </c>
      <c r="Q43">
        <v>0.28251614269999997</v>
      </c>
      <c r="R43">
        <v>0.27382585320000002</v>
      </c>
      <c r="S43">
        <v>0.26659420540000001</v>
      </c>
      <c r="T43">
        <v>0.26065336519999999</v>
      </c>
      <c r="U43">
        <v>0.25576290540000002</v>
      </c>
      <c r="V43">
        <v>0.25171730669999998</v>
      </c>
      <c r="W43">
        <v>0.24834375950000001</v>
      </c>
      <c r="X43">
        <v>0.24551112050000001</v>
      </c>
      <c r="Y43">
        <v>0.24309800209999999</v>
      </c>
      <c r="Z43">
        <v>0.24101180050000001</v>
      </c>
      <c r="AA43">
        <v>0.24043735769999999</v>
      </c>
      <c r="AB43">
        <v>0.24106959529999999</v>
      </c>
      <c r="AC43">
        <v>0.24259312990000001</v>
      </c>
      <c r="AD43">
        <v>0.2447725442</v>
      </c>
      <c r="AE43">
        <v>0.24743079170000001</v>
      </c>
      <c r="AF43">
        <v>0.25014239199999999</v>
      </c>
      <c r="AG43">
        <v>0.25300260749999998</v>
      </c>
      <c r="AH43">
        <v>0.25599155629999998</v>
      </c>
      <c r="AI43">
        <v>0.25924996360000002</v>
      </c>
      <c r="AJ43">
        <v>0.26268517079999998</v>
      </c>
      <c r="AK43">
        <v>0.26619657660000001</v>
      </c>
      <c r="AL43">
        <v>0.26973753020000002</v>
      </c>
      <c r="AM43">
        <v>0.27328699829999997</v>
      </c>
      <c r="AN43">
        <v>0.27683133799999998</v>
      </c>
      <c r="AO43">
        <v>0.28036117020000001</v>
      </c>
      <c r="AP43">
        <v>0.2838950261</v>
      </c>
      <c r="AQ43">
        <v>0.28742250400000002</v>
      </c>
      <c r="AR43">
        <v>0.2909341164</v>
      </c>
      <c r="AS43">
        <v>0.29442425849999998</v>
      </c>
      <c r="AT43">
        <v>0.2978895708</v>
      </c>
    </row>
    <row r="44" spans="1:46" hidden="1" x14ac:dyDescent="0.25">
      <c r="A44" t="s">
        <v>401</v>
      </c>
      <c r="B44">
        <v>1.7971395830000001</v>
      </c>
      <c r="C44">
        <v>1.8935430719999999</v>
      </c>
      <c r="D44">
        <v>1.910620365</v>
      </c>
      <c r="E44">
        <v>1.6496187389999999</v>
      </c>
      <c r="F44">
        <v>1.712403084</v>
      </c>
      <c r="G44">
        <v>1.764597765</v>
      </c>
      <c r="H44">
        <v>1.745161728</v>
      </c>
      <c r="I44">
        <v>1.7216350869999999</v>
      </c>
      <c r="J44">
        <v>1.6865198640000001</v>
      </c>
      <c r="K44">
        <v>1.695858759</v>
      </c>
      <c r="L44">
        <v>1.691086785</v>
      </c>
      <c r="M44">
        <v>1.6754703</v>
      </c>
      <c r="N44">
        <v>1.6457192759999999</v>
      </c>
      <c r="O44">
        <v>1.600352241</v>
      </c>
      <c r="P44">
        <v>1.5460587729999999</v>
      </c>
      <c r="Q44">
        <v>1.4989628189999999</v>
      </c>
      <c r="R44">
        <v>1.4594043329999999</v>
      </c>
      <c r="S44">
        <v>1.426101471</v>
      </c>
      <c r="T44">
        <v>1.3984994980000001</v>
      </c>
      <c r="U44">
        <v>1.3756374</v>
      </c>
      <c r="V44">
        <v>1.3566896930000001</v>
      </c>
      <c r="W44">
        <v>1.3409204219999999</v>
      </c>
      <c r="X44">
        <v>1.327742263</v>
      </c>
      <c r="Y44">
        <v>1.3164786550000001</v>
      </c>
      <c r="Z44">
        <v>1.3066362149999999</v>
      </c>
      <c r="AA44">
        <v>1.3037899129999999</v>
      </c>
      <c r="AB44">
        <v>1.3066568780000001</v>
      </c>
      <c r="AC44">
        <v>1.313693102</v>
      </c>
      <c r="AD44">
        <v>1.3236993539999999</v>
      </c>
      <c r="AE44">
        <v>1.335746095</v>
      </c>
      <c r="AF44">
        <v>1.3481312919999999</v>
      </c>
      <c r="AG44">
        <v>1.360466636</v>
      </c>
      <c r="AH44">
        <v>1.372599023</v>
      </c>
      <c r="AI44">
        <v>1.385332045</v>
      </c>
      <c r="AJ44">
        <v>1.3987910910000001</v>
      </c>
      <c r="AK44">
        <v>1.4106638970000001</v>
      </c>
      <c r="AL44">
        <v>1.4207542440000001</v>
      </c>
      <c r="AM44">
        <v>1.4290670569999999</v>
      </c>
      <c r="AN44">
        <v>1.435596136</v>
      </c>
      <c r="AO44">
        <v>1.4403135579999999</v>
      </c>
      <c r="AP44">
        <v>1.44492712</v>
      </c>
      <c r="AQ44">
        <v>1.4491594130000001</v>
      </c>
      <c r="AR44">
        <v>1.4527234410000001</v>
      </c>
      <c r="AS44">
        <v>1.455399511</v>
      </c>
      <c r="AT44">
        <v>1.4570225510000001</v>
      </c>
    </row>
    <row r="45" spans="1:46" hidden="1" x14ac:dyDescent="0.25">
      <c r="A45" t="s">
        <v>402</v>
      </c>
      <c r="B45">
        <v>4.3077753479999998</v>
      </c>
      <c r="C45">
        <v>4.4306501239999996</v>
      </c>
      <c r="D45">
        <v>4.3720628130000003</v>
      </c>
      <c r="E45">
        <v>4.3680145210000001</v>
      </c>
      <c r="F45">
        <v>4.4286014890000001</v>
      </c>
      <c r="G45">
        <v>4.338861079</v>
      </c>
      <c r="H45">
        <v>4.1338542030000003</v>
      </c>
      <c r="I45">
        <v>4.0271098900000002</v>
      </c>
      <c r="J45">
        <v>4.0450656360000004</v>
      </c>
      <c r="K45">
        <v>4.219557086</v>
      </c>
      <c r="L45">
        <v>4.296759786</v>
      </c>
      <c r="M45">
        <v>4.29134393</v>
      </c>
      <c r="N45">
        <v>4.206465465</v>
      </c>
      <c r="O45">
        <v>4.0455538860000004</v>
      </c>
      <c r="P45">
        <v>3.8371009649999999</v>
      </c>
      <c r="Q45">
        <v>3.648592361</v>
      </c>
      <c r="R45">
        <v>3.4847636980000001</v>
      </c>
      <c r="S45">
        <v>3.3434267580000001</v>
      </c>
      <c r="T45">
        <v>3.2261902249999999</v>
      </c>
      <c r="U45">
        <v>3.1284593159999998</v>
      </c>
      <c r="V45">
        <v>3.0462131119999998</v>
      </c>
      <c r="W45">
        <v>2.9761106179999999</v>
      </c>
      <c r="X45">
        <v>2.9156815709999999</v>
      </c>
      <c r="Y45">
        <v>2.862743193</v>
      </c>
      <c r="Z45">
        <v>2.8156488049999999</v>
      </c>
      <c r="AA45">
        <v>2.7814946229999999</v>
      </c>
      <c r="AB45">
        <v>2.7594208130000002</v>
      </c>
      <c r="AC45">
        <v>2.7472967750000001</v>
      </c>
      <c r="AD45">
        <v>2.743063356</v>
      </c>
      <c r="AE45">
        <v>2.7449787560000001</v>
      </c>
      <c r="AF45">
        <v>2.7471678430000002</v>
      </c>
      <c r="AG45">
        <v>2.7502839240000001</v>
      </c>
      <c r="AH45">
        <v>2.7534786859999998</v>
      </c>
      <c r="AI45">
        <v>2.7587534520000001</v>
      </c>
      <c r="AJ45">
        <v>2.7659241909999999</v>
      </c>
      <c r="AK45">
        <v>2.7746765899999999</v>
      </c>
      <c r="AL45">
        <v>2.7849273129999998</v>
      </c>
      <c r="AM45">
        <v>2.7965795500000001</v>
      </c>
      <c r="AN45">
        <v>2.8094492689999999</v>
      </c>
      <c r="AO45">
        <v>2.8233177239999998</v>
      </c>
      <c r="AP45">
        <v>2.838226106</v>
      </c>
      <c r="AQ45">
        <v>2.8538469050000002</v>
      </c>
      <c r="AR45">
        <v>2.869844896</v>
      </c>
      <c r="AS45">
        <v>2.885945113</v>
      </c>
      <c r="AT45">
        <v>2.9019163799999999</v>
      </c>
    </row>
    <row r="46" spans="1:46" hidden="1" x14ac:dyDescent="0.25">
      <c r="A46" t="s">
        <v>403</v>
      </c>
      <c r="B46">
        <v>0.44791696019999999</v>
      </c>
      <c r="C46">
        <v>0.4606464851</v>
      </c>
      <c r="D46">
        <v>0.4557802104</v>
      </c>
      <c r="E46">
        <v>0.46288850590000002</v>
      </c>
      <c r="F46">
        <v>0.46878288600000001</v>
      </c>
      <c r="G46">
        <v>0.46159053519999999</v>
      </c>
      <c r="H46">
        <v>0.44729377440000001</v>
      </c>
      <c r="I46">
        <v>0.44236849960000002</v>
      </c>
      <c r="J46">
        <v>0.4499939234</v>
      </c>
      <c r="K46">
        <v>0.47121366069999998</v>
      </c>
      <c r="L46">
        <v>0.47987444930000001</v>
      </c>
      <c r="M46">
        <v>0.47616143329999999</v>
      </c>
      <c r="N46">
        <v>0.46497636320000002</v>
      </c>
      <c r="O46">
        <v>0.44991108559999998</v>
      </c>
      <c r="P46">
        <v>0.43283051779999998</v>
      </c>
      <c r="Q46">
        <v>0.41847972849999998</v>
      </c>
      <c r="R46">
        <v>0.40648113499999999</v>
      </c>
      <c r="S46">
        <v>0.39645799339999999</v>
      </c>
      <c r="T46">
        <v>0.38855872419999998</v>
      </c>
      <c r="U46">
        <v>0.38229847080000001</v>
      </c>
      <c r="V46">
        <v>0.37731649420000002</v>
      </c>
      <c r="W46">
        <v>0.37333333549999997</v>
      </c>
      <c r="X46">
        <v>0.37018110199999998</v>
      </c>
      <c r="Y46">
        <v>0.36759688750000002</v>
      </c>
      <c r="Z46">
        <v>0.36541473679999997</v>
      </c>
      <c r="AA46">
        <v>0.3638979054</v>
      </c>
      <c r="AB46">
        <v>0.36313383859999998</v>
      </c>
      <c r="AC46">
        <v>0.36304914570000002</v>
      </c>
      <c r="AD46">
        <v>0.36353480100000002</v>
      </c>
      <c r="AE46">
        <v>0.36448401429999999</v>
      </c>
      <c r="AF46">
        <v>0.36540613280000001</v>
      </c>
      <c r="AG46">
        <v>0.36627672789999999</v>
      </c>
      <c r="AH46">
        <v>0.36699850360000003</v>
      </c>
      <c r="AI46">
        <v>0.3675799616</v>
      </c>
      <c r="AJ46">
        <v>0.36812846380000003</v>
      </c>
      <c r="AK46">
        <v>0.36874326390000001</v>
      </c>
      <c r="AL46">
        <v>0.36948438020000002</v>
      </c>
      <c r="AM46">
        <v>0.37037849789999999</v>
      </c>
      <c r="AN46">
        <v>0.37143103240000003</v>
      </c>
      <c r="AO46">
        <v>0.37263561649999999</v>
      </c>
      <c r="AP46">
        <v>0.37411268510000001</v>
      </c>
      <c r="AQ46">
        <v>0.37578474950000001</v>
      </c>
      <c r="AR46">
        <v>0.37758759310000001</v>
      </c>
      <c r="AS46">
        <v>0.37947642720000002</v>
      </c>
      <c r="AT46">
        <v>0.3814176554</v>
      </c>
    </row>
    <row r="47" spans="1:46" hidden="1" x14ac:dyDescent="0.25">
      <c r="A47" t="s">
        <v>404</v>
      </c>
      <c r="B47">
        <v>0.28999999999999998</v>
      </c>
      <c r="C47">
        <v>0.29314721910000002</v>
      </c>
      <c r="D47">
        <v>0.30094572879999998</v>
      </c>
      <c r="E47">
        <v>0.29169844579999998</v>
      </c>
      <c r="F47">
        <v>0.28900599170000002</v>
      </c>
      <c r="G47">
        <v>0.29856742609999998</v>
      </c>
      <c r="H47">
        <v>0.2957706571</v>
      </c>
      <c r="I47">
        <v>0.28981914640000001</v>
      </c>
      <c r="J47">
        <v>0.29951647729999997</v>
      </c>
      <c r="K47">
        <v>0.2940004564</v>
      </c>
      <c r="L47">
        <v>0.2943328697</v>
      </c>
      <c r="M47">
        <v>0.2972083895</v>
      </c>
      <c r="N47">
        <v>0.29955028769999997</v>
      </c>
      <c r="O47">
        <v>0.30007498389999998</v>
      </c>
      <c r="P47">
        <v>0.29851466700000001</v>
      </c>
      <c r="Q47">
        <v>0.29497183690000001</v>
      </c>
      <c r="R47">
        <v>0.2910801032</v>
      </c>
      <c r="S47">
        <v>0.28737309680000001</v>
      </c>
      <c r="T47">
        <v>0.2838950127</v>
      </c>
      <c r="U47">
        <v>0.28077793870000001</v>
      </c>
      <c r="V47">
        <v>0.2780675426</v>
      </c>
      <c r="W47">
        <v>0.2757052499</v>
      </c>
      <c r="X47">
        <v>0.27361999050000002</v>
      </c>
      <c r="Y47">
        <v>0.2717290296</v>
      </c>
      <c r="Z47">
        <v>0.26995123119999997</v>
      </c>
      <c r="AA47">
        <v>0.26899472029999999</v>
      </c>
      <c r="AB47">
        <v>0.26904981020000002</v>
      </c>
      <c r="AC47">
        <v>0.26997906529999999</v>
      </c>
      <c r="AD47">
        <v>0.27160277779999997</v>
      </c>
      <c r="AE47">
        <v>0.2737646903</v>
      </c>
      <c r="AF47">
        <v>0.27677574379999997</v>
      </c>
      <c r="AG47">
        <v>0.2803361875</v>
      </c>
      <c r="AH47">
        <v>0.28421893609999999</v>
      </c>
      <c r="AI47">
        <v>0.28843367609999998</v>
      </c>
      <c r="AJ47">
        <v>0.29287818189999998</v>
      </c>
      <c r="AK47">
        <v>0.2974786022</v>
      </c>
      <c r="AL47">
        <v>0.30220208630000001</v>
      </c>
      <c r="AM47">
        <v>0.30702774030000002</v>
      </c>
      <c r="AN47">
        <v>0.31193521060000001</v>
      </c>
      <c r="AO47">
        <v>0.31690557629999999</v>
      </c>
      <c r="AP47">
        <v>0.32194682330000002</v>
      </c>
      <c r="AQ47">
        <v>0.32704309920000002</v>
      </c>
      <c r="AR47">
        <v>0.3321762372</v>
      </c>
      <c r="AS47">
        <v>0.33733296330000001</v>
      </c>
      <c r="AT47">
        <v>0.3425041674</v>
      </c>
    </row>
    <row r="48" spans="1:46" hidden="1" x14ac:dyDescent="0.25">
      <c r="A48" t="s">
        <v>405</v>
      </c>
      <c r="B48">
        <v>1.8698142499999999</v>
      </c>
      <c r="C48">
        <v>1.9042944340000001</v>
      </c>
      <c r="D48">
        <v>1.884596648</v>
      </c>
      <c r="E48">
        <v>1.800435891</v>
      </c>
      <c r="F48">
        <v>1.7767240440000001</v>
      </c>
      <c r="G48">
        <v>1.8182110899999999</v>
      </c>
      <c r="H48">
        <v>1.797559506</v>
      </c>
      <c r="I48">
        <v>1.767781509</v>
      </c>
      <c r="J48">
        <v>1.7609689479999999</v>
      </c>
      <c r="K48">
        <v>1.7247739280000001</v>
      </c>
      <c r="L48">
        <v>1.7084409149999999</v>
      </c>
      <c r="M48">
        <v>1.71503022</v>
      </c>
      <c r="N48">
        <v>1.7237620440000001</v>
      </c>
      <c r="O48">
        <v>1.729684059</v>
      </c>
      <c r="P48">
        <v>1.7307741029999999</v>
      </c>
      <c r="Q48">
        <v>1.721485054</v>
      </c>
      <c r="R48">
        <v>1.7079386030000001</v>
      </c>
      <c r="S48">
        <v>1.692402395</v>
      </c>
      <c r="T48">
        <v>1.675633148</v>
      </c>
      <c r="U48">
        <v>1.6584802599999999</v>
      </c>
      <c r="V48">
        <v>1.6416071379999999</v>
      </c>
      <c r="W48">
        <v>1.625196273</v>
      </c>
      <c r="X48">
        <v>1.6095081950000001</v>
      </c>
      <c r="Y48">
        <v>1.59447147</v>
      </c>
      <c r="Z48">
        <v>1.5799114379999999</v>
      </c>
      <c r="AA48">
        <v>1.567206383</v>
      </c>
      <c r="AB48">
        <v>1.5581369110000001</v>
      </c>
      <c r="AC48">
        <v>1.5524034710000001</v>
      </c>
      <c r="AD48">
        <v>1.549309703</v>
      </c>
      <c r="AE48">
        <v>1.5482258250000001</v>
      </c>
      <c r="AF48">
        <v>1.5519555490000001</v>
      </c>
      <c r="AG48">
        <v>1.5581899509999999</v>
      </c>
      <c r="AH48">
        <v>1.565753344</v>
      </c>
      <c r="AI48">
        <v>1.573982687</v>
      </c>
      <c r="AJ48">
        <v>1.58297826</v>
      </c>
      <c r="AK48">
        <v>1.5928613279999999</v>
      </c>
      <c r="AL48">
        <v>1.60351087</v>
      </c>
      <c r="AM48">
        <v>1.6146439610000001</v>
      </c>
      <c r="AN48">
        <v>1.625935865</v>
      </c>
      <c r="AO48">
        <v>1.6370922219999999</v>
      </c>
      <c r="AP48">
        <v>1.6481074550000001</v>
      </c>
      <c r="AQ48">
        <v>1.6588095460000001</v>
      </c>
      <c r="AR48">
        <v>1.66905528</v>
      </c>
      <c r="AS48">
        <v>1.678769306</v>
      </c>
      <c r="AT48">
        <v>1.687929706</v>
      </c>
    </row>
    <row r="49" spans="1:46" hidden="1" x14ac:dyDescent="0.25">
      <c r="A49" t="s">
        <v>406</v>
      </c>
      <c r="B49">
        <v>0.54314707129999995</v>
      </c>
      <c r="C49">
        <v>0.51724445600000002</v>
      </c>
      <c r="D49">
        <v>0.48941652000000002</v>
      </c>
      <c r="E49">
        <v>0.3776182957</v>
      </c>
      <c r="F49">
        <v>0.40931361900000002</v>
      </c>
      <c r="G49">
        <v>0.42264952449999998</v>
      </c>
      <c r="H49">
        <v>0.42019465179999999</v>
      </c>
      <c r="I49">
        <v>0.40977634870000001</v>
      </c>
      <c r="J49">
        <v>0.40474094040000003</v>
      </c>
      <c r="K49">
        <v>0.39280994850000001</v>
      </c>
      <c r="L49">
        <v>0.3894256646</v>
      </c>
      <c r="M49">
        <v>0.39079253250000001</v>
      </c>
      <c r="N49">
        <v>0.39505258799999998</v>
      </c>
      <c r="O49">
        <v>0.4004562244</v>
      </c>
      <c r="P49">
        <v>0.40602549090000001</v>
      </c>
      <c r="Q49">
        <v>0.41021762179999999</v>
      </c>
      <c r="R49">
        <v>0.41298629479999999</v>
      </c>
      <c r="S49">
        <v>0.41477147819999999</v>
      </c>
      <c r="T49">
        <v>0.4156440066</v>
      </c>
      <c r="U49">
        <v>0.41593655159999998</v>
      </c>
      <c r="V49">
        <v>0.41584823729999998</v>
      </c>
      <c r="W49">
        <v>0.41551616949999998</v>
      </c>
      <c r="X49">
        <v>0.41505673589999997</v>
      </c>
      <c r="Y49">
        <v>0.41448614659999999</v>
      </c>
      <c r="Z49">
        <v>0.41381998850000001</v>
      </c>
      <c r="AA49">
        <v>0.4134611292</v>
      </c>
      <c r="AB49">
        <v>0.41340875040000002</v>
      </c>
      <c r="AC49">
        <v>0.41361648540000001</v>
      </c>
      <c r="AD49">
        <v>0.41410741979999999</v>
      </c>
      <c r="AE49">
        <v>0.41473811890000001</v>
      </c>
      <c r="AF49">
        <v>0.41606046169999999</v>
      </c>
      <c r="AG49">
        <v>0.4177350185</v>
      </c>
      <c r="AH49">
        <v>0.41968526960000002</v>
      </c>
      <c r="AI49">
        <v>0.42198830120000003</v>
      </c>
      <c r="AJ49">
        <v>0.42459242650000001</v>
      </c>
      <c r="AK49">
        <v>0.42733729030000001</v>
      </c>
      <c r="AL49">
        <v>0.43008374780000003</v>
      </c>
      <c r="AM49">
        <v>0.4327355155</v>
      </c>
      <c r="AN49">
        <v>0.43522622490000001</v>
      </c>
      <c r="AO49">
        <v>0.43751062169999999</v>
      </c>
      <c r="AP49">
        <v>0.43960819629999998</v>
      </c>
      <c r="AQ49">
        <v>0.44149033409999999</v>
      </c>
      <c r="AR49">
        <v>0.44315280620000003</v>
      </c>
      <c r="AS49">
        <v>0.44460122190000001</v>
      </c>
      <c r="AT49">
        <v>0.44584755069999998</v>
      </c>
    </row>
    <row r="50" spans="1:46" hidden="1" x14ac:dyDescent="0.25">
      <c r="A50" t="s">
        <v>407</v>
      </c>
      <c r="B50">
        <v>0.26022014929999998</v>
      </c>
      <c r="C50">
        <v>0.25962291990000003</v>
      </c>
      <c r="D50">
        <v>0.24420890470000001</v>
      </c>
      <c r="E50">
        <v>0.20600865509999999</v>
      </c>
      <c r="F50">
        <v>0.2047764977</v>
      </c>
      <c r="G50">
        <v>0.22290904789999999</v>
      </c>
      <c r="H50">
        <v>0.21403014140000001</v>
      </c>
      <c r="I50">
        <v>0.20116459219999999</v>
      </c>
      <c r="J50">
        <v>0.1953499323</v>
      </c>
      <c r="K50">
        <v>0.19283440590000001</v>
      </c>
      <c r="L50">
        <v>0.1929358447</v>
      </c>
      <c r="M50">
        <v>0.19578863439999999</v>
      </c>
      <c r="N50">
        <v>0.19927600349999999</v>
      </c>
      <c r="O50">
        <v>0.2020990979</v>
      </c>
      <c r="P50">
        <v>0.2043486541</v>
      </c>
      <c r="Q50">
        <v>0.2049706463</v>
      </c>
      <c r="R50">
        <v>0.20483532630000001</v>
      </c>
      <c r="S50">
        <v>0.20429416080000001</v>
      </c>
      <c r="T50">
        <v>0.20349525660000001</v>
      </c>
      <c r="U50">
        <v>0.2025323748</v>
      </c>
      <c r="V50">
        <v>0.20147866950000001</v>
      </c>
      <c r="W50">
        <v>0.2003490316</v>
      </c>
      <c r="X50">
        <v>0.1991778924</v>
      </c>
      <c r="Y50">
        <v>0.19796185359999999</v>
      </c>
      <c r="Z50">
        <v>0.1966850688</v>
      </c>
      <c r="AA50">
        <v>0.19511561450000001</v>
      </c>
      <c r="AB50">
        <v>0.19369954110000001</v>
      </c>
      <c r="AC50">
        <v>0.19251282950000001</v>
      </c>
      <c r="AD50">
        <v>0.19153084409999999</v>
      </c>
      <c r="AE50">
        <v>0.1907041589</v>
      </c>
      <c r="AF50">
        <v>0.18984060729999999</v>
      </c>
      <c r="AG50">
        <v>0.18911436819999999</v>
      </c>
      <c r="AH50">
        <v>0.1885212674</v>
      </c>
      <c r="AI50">
        <v>0.18835916999999999</v>
      </c>
      <c r="AJ50">
        <v>0.18847410840000001</v>
      </c>
      <c r="AK50">
        <v>0.18862111949999999</v>
      </c>
      <c r="AL50">
        <v>0.18873429080000001</v>
      </c>
      <c r="AM50">
        <v>0.1887881542</v>
      </c>
      <c r="AN50">
        <v>0.1887616241</v>
      </c>
      <c r="AO50">
        <v>0.18863560109999999</v>
      </c>
      <c r="AP50">
        <v>0.1884799754</v>
      </c>
      <c r="AQ50">
        <v>0.18827979810000001</v>
      </c>
      <c r="AR50">
        <v>0.18801689599999999</v>
      </c>
      <c r="AS50">
        <v>0.1876806764</v>
      </c>
      <c r="AT50">
        <v>0.18726719459999999</v>
      </c>
    </row>
    <row r="51" spans="1:46" hidden="1" x14ac:dyDescent="0.25">
      <c r="A51" t="s">
        <v>408</v>
      </c>
      <c r="B51">
        <v>0.42989928189999999</v>
      </c>
      <c r="C51">
        <v>0.42882049039999998</v>
      </c>
      <c r="D51">
        <v>0.40663821090000002</v>
      </c>
      <c r="E51">
        <v>0.34275501730000002</v>
      </c>
      <c r="F51">
        <v>0.34174062799999999</v>
      </c>
      <c r="G51">
        <v>0.37225958479999999</v>
      </c>
      <c r="H51">
        <v>0.360762372</v>
      </c>
      <c r="I51">
        <v>0.34120839050000001</v>
      </c>
      <c r="J51">
        <v>0.33229830760000001</v>
      </c>
      <c r="K51">
        <v>0.32595837039999997</v>
      </c>
      <c r="L51">
        <v>0.32624501789999999</v>
      </c>
      <c r="M51">
        <v>0.33497121870000002</v>
      </c>
      <c r="N51">
        <v>0.3463652344</v>
      </c>
      <c r="O51">
        <v>0.3503819715</v>
      </c>
      <c r="P51">
        <v>0.35350972149999998</v>
      </c>
      <c r="Q51">
        <v>0.35420138579999999</v>
      </c>
      <c r="R51">
        <v>0.3535127012</v>
      </c>
      <c r="S51">
        <v>0.35198112780000002</v>
      </c>
      <c r="T51">
        <v>0.34983950860000002</v>
      </c>
      <c r="U51">
        <v>0.34737610029999999</v>
      </c>
      <c r="V51">
        <v>0.34479525020000001</v>
      </c>
      <c r="W51">
        <v>0.34216561909999998</v>
      </c>
      <c r="X51">
        <v>0.3395468666</v>
      </c>
      <c r="Y51">
        <v>0.33693585850000002</v>
      </c>
      <c r="Z51">
        <v>0.33429199500000001</v>
      </c>
      <c r="AA51">
        <v>0.3311646694</v>
      </c>
      <c r="AB51">
        <v>0.32809214289999999</v>
      </c>
      <c r="AC51">
        <v>0.3252767882</v>
      </c>
      <c r="AD51">
        <v>0.32277375130000002</v>
      </c>
      <c r="AE51">
        <v>0.32056377409999998</v>
      </c>
      <c r="AF51">
        <v>0.31034976679999998</v>
      </c>
      <c r="AG51">
        <v>0.29857432169999998</v>
      </c>
      <c r="AH51">
        <v>0.28680510329999997</v>
      </c>
      <c r="AI51">
        <v>0.28123709330000002</v>
      </c>
      <c r="AJ51">
        <v>0.27941169840000002</v>
      </c>
      <c r="AK51">
        <v>0.27863013250000002</v>
      </c>
      <c r="AL51">
        <v>0.27800604169999998</v>
      </c>
      <c r="AM51">
        <v>0.27738094670000002</v>
      </c>
      <c r="AN51">
        <v>0.27672068630000002</v>
      </c>
      <c r="AO51">
        <v>0.2759994033</v>
      </c>
      <c r="AP51">
        <v>0.27532746699999999</v>
      </c>
      <c r="AQ51">
        <v>0.27467867200000001</v>
      </c>
      <c r="AR51">
        <v>0.27401194690000003</v>
      </c>
      <c r="AS51">
        <v>0.27329458559999997</v>
      </c>
      <c r="AT51">
        <v>0.27250564649999998</v>
      </c>
    </row>
    <row r="52" spans="1:46" hidden="1" x14ac:dyDescent="0.25">
      <c r="A52" t="s">
        <v>409</v>
      </c>
      <c r="B52">
        <v>0.91335634389999998</v>
      </c>
      <c r="C52">
        <v>0.92355599239999997</v>
      </c>
      <c r="D52">
        <v>0.90117925880000005</v>
      </c>
      <c r="E52">
        <v>0.79667923819999997</v>
      </c>
      <c r="F52">
        <v>0.82735163560000002</v>
      </c>
      <c r="G52">
        <v>0.80601738089999997</v>
      </c>
      <c r="H52">
        <v>0.7714994798</v>
      </c>
      <c r="I52">
        <v>0.75692249680000001</v>
      </c>
      <c r="J52">
        <v>0.74316248740000002</v>
      </c>
      <c r="K52">
        <v>0.73771545189999999</v>
      </c>
      <c r="L52">
        <v>0.74028315720000004</v>
      </c>
      <c r="M52">
        <v>0.75295967480000003</v>
      </c>
      <c r="N52">
        <v>0.76818941370000005</v>
      </c>
      <c r="O52">
        <v>0.78227710130000006</v>
      </c>
      <c r="P52">
        <v>0.79450639960000002</v>
      </c>
      <c r="Q52">
        <v>0.80106340580000002</v>
      </c>
      <c r="R52">
        <v>0.80455571380000002</v>
      </c>
      <c r="S52">
        <v>0.80609568659999997</v>
      </c>
      <c r="T52">
        <v>0.80622271509999999</v>
      </c>
      <c r="U52">
        <v>0.80529427529999997</v>
      </c>
      <c r="V52">
        <v>0.80362003940000004</v>
      </c>
      <c r="W52">
        <v>0.80131032010000003</v>
      </c>
      <c r="X52">
        <v>0.79855137929999997</v>
      </c>
      <c r="Y52">
        <v>0.79537714250000002</v>
      </c>
      <c r="Z52">
        <v>0.79176701009999995</v>
      </c>
      <c r="AA52">
        <v>0.78701405560000004</v>
      </c>
      <c r="AB52">
        <v>0.78259532070000004</v>
      </c>
      <c r="AC52">
        <v>0.77879204999999996</v>
      </c>
      <c r="AD52">
        <v>0.77554443399999995</v>
      </c>
      <c r="AE52">
        <v>0.77272013579999999</v>
      </c>
      <c r="AF52">
        <v>0.77066221170000004</v>
      </c>
      <c r="AG52">
        <v>0.76926711339999998</v>
      </c>
      <c r="AH52">
        <v>0.76840226830000002</v>
      </c>
      <c r="AI52">
        <v>0.76845185719999998</v>
      </c>
      <c r="AJ52">
        <v>0.76915162110000002</v>
      </c>
      <c r="AK52">
        <v>0.76999623930000005</v>
      </c>
      <c r="AL52">
        <v>0.77080939579999996</v>
      </c>
      <c r="AM52">
        <v>0.77147936939999995</v>
      </c>
      <c r="AN52">
        <v>0.77190564279999996</v>
      </c>
      <c r="AO52">
        <v>0.77200164559999995</v>
      </c>
      <c r="AP52">
        <v>0.77194220270000002</v>
      </c>
      <c r="AQ52">
        <v>0.77168139650000001</v>
      </c>
      <c r="AR52">
        <v>0.77116766130000003</v>
      </c>
      <c r="AS52">
        <v>0.77037640969999999</v>
      </c>
      <c r="AT52">
        <v>0.76930667900000005</v>
      </c>
    </row>
    <row r="53" spans="1:46" hidden="1" x14ac:dyDescent="0.25">
      <c r="A53" t="s">
        <v>410</v>
      </c>
      <c r="B53">
        <v>0.49635056059999999</v>
      </c>
      <c r="C53">
        <v>0.49926882989999999</v>
      </c>
      <c r="D53">
        <v>0.50322862239999999</v>
      </c>
      <c r="E53">
        <v>0.46007409379999997</v>
      </c>
      <c r="F53">
        <v>0.47195453180000002</v>
      </c>
      <c r="G53">
        <v>0.48920632819999998</v>
      </c>
      <c r="H53">
        <v>0.48764391000000001</v>
      </c>
      <c r="I53">
        <v>0.48405541479999997</v>
      </c>
      <c r="J53">
        <v>0.4924292187</v>
      </c>
      <c r="K53">
        <v>0.49168789260000001</v>
      </c>
      <c r="L53">
        <v>0.49649429969999997</v>
      </c>
      <c r="M53">
        <v>0.50677552930000003</v>
      </c>
      <c r="N53">
        <v>0.51821025220000005</v>
      </c>
      <c r="O53">
        <v>0.528504529</v>
      </c>
      <c r="P53">
        <v>0.53675120249999997</v>
      </c>
      <c r="Q53">
        <v>0.5402151355</v>
      </c>
      <c r="R53">
        <v>0.54137670709999997</v>
      </c>
      <c r="S53">
        <v>0.54122463980000002</v>
      </c>
      <c r="T53">
        <v>0.54019958310000005</v>
      </c>
      <c r="U53">
        <v>0.53848157070000002</v>
      </c>
      <c r="V53">
        <v>0.53623462479999995</v>
      </c>
      <c r="W53">
        <v>0.5334490288</v>
      </c>
      <c r="X53">
        <v>0.53018858550000003</v>
      </c>
      <c r="Y53">
        <v>0.52643486930000005</v>
      </c>
      <c r="Z53">
        <v>0.52214911090000005</v>
      </c>
      <c r="AA53">
        <v>0.51715005839999995</v>
      </c>
      <c r="AB53">
        <v>0.51264337820000005</v>
      </c>
      <c r="AC53">
        <v>0.50878382310000003</v>
      </c>
      <c r="AD53">
        <v>0.50545824360000002</v>
      </c>
      <c r="AE53">
        <v>0.50251072679999997</v>
      </c>
      <c r="AF53">
        <v>0.50072520129999998</v>
      </c>
      <c r="AG53">
        <v>0.49971734690000003</v>
      </c>
      <c r="AH53">
        <v>0.49924863940000003</v>
      </c>
      <c r="AI53">
        <v>0.49922800350000002</v>
      </c>
      <c r="AJ53">
        <v>0.49942389279999999</v>
      </c>
      <c r="AK53">
        <v>0.4993203611</v>
      </c>
      <c r="AL53">
        <v>0.49882692270000001</v>
      </c>
      <c r="AM53">
        <v>0.4979150182</v>
      </c>
      <c r="AN53">
        <v>0.4965681951</v>
      </c>
      <c r="AO53">
        <v>0.49477689850000001</v>
      </c>
      <c r="AP53">
        <v>0.4928315419</v>
      </c>
      <c r="AQ53">
        <v>0.4907131817</v>
      </c>
      <c r="AR53">
        <v>0.48838922169999999</v>
      </c>
      <c r="AS53">
        <v>0.48584241410000001</v>
      </c>
      <c r="AT53">
        <v>0.48306827679999997</v>
      </c>
    </row>
    <row r="54" spans="1:46" hidden="1" x14ac:dyDescent="0.25">
      <c r="A54" t="s">
        <v>411</v>
      </c>
      <c r="B54">
        <v>0.58400419940000003</v>
      </c>
      <c r="C54">
        <v>0.58723504339999999</v>
      </c>
      <c r="D54">
        <v>0.60051591199999999</v>
      </c>
      <c r="E54">
        <v>0.53488332620000001</v>
      </c>
      <c r="F54">
        <v>0.55481387790000003</v>
      </c>
      <c r="G54">
        <v>0.58586625309999996</v>
      </c>
      <c r="H54">
        <v>0.59148424359999996</v>
      </c>
      <c r="I54">
        <v>0.58552149040000001</v>
      </c>
      <c r="J54">
        <v>0.58220480669999997</v>
      </c>
      <c r="K54">
        <v>0.5545249579</v>
      </c>
      <c r="L54">
        <v>0.54669972529999999</v>
      </c>
      <c r="M54">
        <v>0.5536509691</v>
      </c>
      <c r="N54">
        <v>0.56145457880000005</v>
      </c>
      <c r="O54">
        <v>0.56632818490000003</v>
      </c>
      <c r="P54">
        <v>0.5663509981</v>
      </c>
      <c r="Q54">
        <v>0.56065647910000005</v>
      </c>
      <c r="R54">
        <v>0.5523963677</v>
      </c>
      <c r="S54">
        <v>0.54287361170000004</v>
      </c>
      <c r="T54">
        <v>0.53254362799999999</v>
      </c>
      <c r="U54">
        <v>0.52199679269999999</v>
      </c>
      <c r="V54">
        <v>0.51155813029999997</v>
      </c>
      <c r="W54">
        <v>0.50121668279999998</v>
      </c>
      <c r="X54">
        <v>0.4908549955</v>
      </c>
      <c r="Y54">
        <v>0.48029114220000002</v>
      </c>
      <c r="Z54">
        <v>0.46934044000000003</v>
      </c>
      <c r="AA54">
        <v>0.46011891129999999</v>
      </c>
      <c r="AB54">
        <v>0.4528470235</v>
      </c>
      <c r="AC54">
        <v>0.4471848262</v>
      </c>
      <c r="AD54">
        <v>0.4427306547</v>
      </c>
      <c r="AE54">
        <v>0.43912578019999998</v>
      </c>
      <c r="AF54">
        <v>0.43722214250000002</v>
      </c>
      <c r="AG54">
        <v>0.43608283339999998</v>
      </c>
      <c r="AH54">
        <v>0.43510752390000001</v>
      </c>
      <c r="AI54">
        <v>0.43390726159999998</v>
      </c>
      <c r="AJ54">
        <v>0.4322804287</v>
      </c>
      <c r="AK54">
        <v>0.4297651046</v>
      </c>
      <c r="AL54">
        <v>0.42639442570000002</v>
      </c>
      <c r="AM54">
        <v>0.42227052749999999</v>
      </c>
      <c r="AN54">
        <v>0.41750079899999998</v>
      </c>
      <c r="AO54">
        <v>0.41218038730000001</v>
      </c>
      <c r="AP54">
        <v>0.40671445589999999</v>
      </c>
      <c r="AQ54">
        <v>0.40110414189999999</v>
      </c>
      <c r="AR54">
        <v>0.3953077894</v>
      </c>
      <c r="AS54">
        <v>0.38927911259999998</v>
      </c>
      <c r="AT54">
        <v>0.38296919550000003</v>
      </c>
    </row>
    <row r="55" spans="1:46" hidden="1" x14ac:dyDescent="0.25">
      <c r="A55" t="s">
        <v>412</v>
      </c>
      <c r="B55">
        <v>0.56562572850000004</v>
      </c>
      <c r="C55">
        <v>0.58497088529999997</v>
      </c>
      <c r="D55">
        <v>0.57822055920000004</v>
      </c>
      <c r="E55">
        <v>0.48509676299999999</v>
      </c>
      <c r="F55">
        <v>0.5008140847</v>
      </c>
      <c r="G55">
        <v>0.53621554579999997</v>
      </c>
      <c r="H55">
        <v>0.51128664950000002</v>
      </c>
      <c r="I55">
        <v>0.48147812940000001</v>
      </c>
      <c r="J55">
        <v>0.47749500789999999</v>
      </c>
      <c r="K55">
        <v>0.48107497960000001</v>
      </c>
      <c r="L55">
        <v>0.48712208019999997</v>
      </c>
      <c r="M55">
        <v>0.49871343480000002</v>
      </c>
      <c r="N55">
        <v>0.51161427699999995</v>
      </c>
      <c r="O55">
        <v>0.52238431350000003</v>
      </c>
      <c r="P55">
        <v>0.53224298790000002</v>
      </c>
      <c r="Q55">
        <v>0.54094192549999998</v>
      </c>
      <c r="R55">
        <v>0.54878835349999999</v>
      </c>
      <c r="S55">
        <v>0.55599026039999999</v>
      </c>
      <c r="T55">
        <v>0.5627152487</v>
      </c>
      <c r="U55">
        <v>0.56912733439999996</v>
      </c>
      <c r="V55">
        <v>0.57535998789999998</v>
      </c>
      <c r="W55">
        <v>0.58149235440000002</v>
      </c>
      <c r="X55">
        <v>0.58761657300000003</v>
      </c>
      <c r="Y55">
        <v>0.59374825019999999</v>
      </c>
      <c r="Z55">
        <v>0.59987237049999997</v>
      </c>
      <c r="AA55">
        <v>0.60631678759999996</v>
      </c>
      <c r="AB55">
        <v>0.61322405020000004</v>
      </c>
      <c r="AC55">
        <v>0.62060425659999996</v>
      </c>
      <c r="AD55">
        <v>0.62842960670000003</v>
      </c>
      <c r="AE55">
        <v>0.63663882729999999</v>
      </c>
      <c r="AF55">
        <v>0.64301293550000005</v>
      </c>
      <c r="AG55">
        <v>0.64925712629999999</v>
      </c>
      <c r="AH55">
        <v>0.65578766379999998</v>
      </c>
      <c r="AI55">
        <v>0.66453220270000002</v>
      </c>
      <c r="AJ55">
        <v>0.67481148609999997</v>
      </c>
      <c r="AK55">
        <v>0.68578216719999996</v>
      </c>
      <c r="AL55">
        <v>0.69709867199999997</v>
      </c>
      <c r="AM55">
        <v>0.70862917110000001</v>
      </c>
      <c r="AN55">
        <v>0.72028277750000003</v>
      </c>
      <c r="AO55">
        <v>0.73198177279999999</v>
      </c>
      <c r="AP55">
        <v>0.74375859229999997</v>
      </c>
      <c r="AQ55">
        <v>0.75557911789999999</v>
      </c>
      <c r="AR55">
        <v>0.76740733949999995</v>
      </c>
      <c r="AS55">
        <v>0.77922281819999994</v>
      </c>
      <c r="AT55">
        <v>0.7910205105</v>
      </c>
    </row>
    <row r="56" spans="1:46" hidden="1" x14ac:dyDescent="0.25">
      <c r="A56" t="s">
        <v>413</v>
      </c>
      <c r="B56">
        <v>0.73526271239999996</v>
      </c>
      <c r="C56">
        <v>0.75382124890000002</v>
      </c>
      <c r="D56">
        <v>0.72181557860000001</v>
      </c>
      <c r="E56">
        <v>0.61842086389999995</v>
      </c>
      <c r="F56">
        <v>0.6358493784</v>
      </c>
      <c r="G56">
        <v>0.63438730139999999</v>
      </c>
      <c r="H56">
        <v>0.60516385189999999</v>
      </c>
      <c r="I56">
        <v>0.59276875169999999</v>
      </c>
      <c r="J56">
        <v>0.58640952209999997</v>
      </c>
      <c r="K56">
        <v>0.58165580640000003</v>
      </c>
      <c r="L56">
        <v>0.57307173710000003</v>
      </c>
      <c r="M56">
        <v>0.56488581120000003</v>
      </c>
      <c r="N56">
        <v>0.55517700540000003</v>
      </c>
      <c r="O56">
        <v>0.54252832829999997</v>
      </c>
      <c r="P56">
        <v>0.52881905689999997</v>
      </c>
      <c r="Q56">
        <v>0.51664889820000004</v>
      </c>
      <c r="R56">
        <v>0.50673999089999999</v>
      </c>
      <c r="S56">
        <v>0.4987657747</v>
      </c>
      <c r="T56">
        <v>0.49218006419999999</v>
      </c>
      <c r="U56">
        <v>0.48655205200000001</v>
      </c>
      <c r="V56">
        <v>0.48162230579999998</v>
      </c>
      <c r="W56">
        <v>0.47714241190000001</v>
      </c>
      <c r="X56">
        <v>0.47294218910000002</v>
      </c>
      <c r="Y56">
        <v>0.46885189100000002</v>
      </c>
      <c r="Z56">
        <v>0.4647248618</v>
      </c>
      <c r="AA56">
        <v>0.46248154990000001</v>
      </c>
      <c r="AB56">
        <v>0.4622922397</v>
      </c>
      <c r="AC56">
        <v>0.46370669920000002</v>
      </c>
      <c r="AD56">
        <v>0.46627075470000001</v>
      </c>
      <c r="AE56">
        <v>0.4695978455</v>
      </c>
      <c r="AF56">
        <v>0.47287214150000001</v>
      </c>
      <c r="AG56">
        <v>0.476561758</v>
      </c>
      <c r="AH56">
        <v>0.48061927739999999</v>
      </c>
      <c r="AI56">
        <v>0.48572783990000001</v>
      </c>
      <c r="AJ56">
        <v>0.49143852519999998</v>
      </c>
      <c r="AK56">
        <v>0.49620589079999999</v>
      </c>
      <c r="AL56">
        <v>0.49988528329999998</v>
      </c>
      <c r="AM56">
        <v>0.50251889370000002</v>
      </c>
      <c r="AN56">
        <v>0.50414685510000001</v>
      </c>
      <c r="AO56">
        <v>0.50478958159999998</v>
      </c>
      <c r="AP56">
        <v>0.50531138460000002</v>
      </c>
      <c r="AQ56">
        <v>0.50563410509999995</v>
      </c>
      <c r="AR56">
        <v>0.50562199649999995</v>
      </c>
      <c r="AS56">
        <v>0.50516875949999995</v>
      </c>
      <c r="AT56">
        <v>0.50419761760000004</v>
      </c>
    </row>
    <row r="57" spans="1:46" hidden="1" x14ac:dyDescent="0.25">
      <c r="A57" t="s">
        <v>414</v>
      </c>
      <c r="B57">
        <v>0.36627235130000002</v>
      </c>
      <c r="C57">
        <v>0.37207207599999997</v>
      </c>
      <c r="D57">
        <v>0.35334562200000003</v>
      </c>
      <c r="E57">
        <v>0.30165545620000001</v>
      </c>
      <c r="F57">
        <v>0.31365764350000003</v>
      </c>
      <c r="G57">
        <v>0.31605320749999999</v>
      </c>
      <c r="H57">
        <v>0.30374828240000001</v>
      </c>
      <c r="I57">
        <v>0.29761065759999999</v>
      </c>
      <c r="J57">
        <v>0.29391989120000001</v>
      </c>
      <c r="K57">
        <v>0.2910232633</v>
      </c>
      <c r="L57">
        <v>0.28896079759999999</v>
      </c>
      <c r="M57">
        <v>0.2907104794</v>
      </c>
      <c r="N57">
        <v>0.2931845267</v>
      </c>
      <c r="O57">
        <v>0.29488672729999998</v>
      </c>
      <c r="P57">
        <v>0.29588480560000002</v>
      </c>
      <c r="Q57">
        <v>0.2959789437</v>
      </c>
      <c r="R57">
        <v>0.29556531069999997</v>
      </c>
      <c r="S57">
        <v>0.29483066270000002</v>
      </c>
      <c r="T57">
        <v>0.29386477709999997</v>
      </c>
      <c r="U57">
        <v>0.29269627329999998</v>
      </c>
      <c r="V57">
        <v>0.29136405469999999</v>
      </c>
      <c r="W57">
        <v>0.28985968550000002</v>
      </c>
      <c r="X57">
        <v>0.28820379080000003</v>
      </c>
      <c r="Y57">
        <v>0.2863882948</v>
      </c>
      <c r="Z57">
        <v>0.28439709460000001</v>
      </c>
      <c r="AA57">
        <v>0.28242259260000002</v>
      </c>
      <c r="AB57">
        <v>0.28072087359999998</v>
      </c>
      <c r="AC57">
        <v>0.27930776429999998</v>
      </c>
      <c r="AD57">
        <v>0.27813728119999998</v>
      </c>
      <c r="AE57">
        <v>0.2771521736</v>
      </c>
      <c r="AF57">
        <v>0.2763108225</v>
      </c>
      <c r="AG57">
        <v>0.27576797759999999</v>
      </c>
      <c r="AH57">
        <v>0.2755079923</v>
      </c>
      <c r="AI57">
        <v>0.27573543700000003</v>
      </c>
      <c r="AJ57">
        <v>0.27626588590000001</v>
      </c>
      <c r="AK57">
        <v>0.27692263029999997</v>
      </c>
      <c r="AL57">
        <v>0.27761872479999999</v>
      </c>
      <c r="AM57">
        <v>0.27831024230000001</v>
      </c>
      <c r="AN57">
        <v>0.27896698879999998</v>
      </c>
      <c r="AO57">
        <v>0.27956673199999998</v>
      </c>
      <c r="AP57">
        <v>0.28011434410000002</v>
      </c>
      <c r="AQ57">
        <v>0.28060284520000001</v>
      </c>
      <c r="AR57">
        <v>0.28102690530000002</v>
      </c>
      <c r="AS57">
        <v>0.2813862345</v>
      </c>
      <c r="AT57">
        <v>0.28168464539999999</v>
      </c>
    </row>
    <row r="58" spans="1:46" hidden="1" x14ac:dyDescent="0.25">
      <c r="A58" t="s">
        <v>415</v>
      </c>
      <c r="B58">
        <v>4.1257633370000004</v>
      </c>
      <c r="C58">
        <v>4.238311714</v>
      </c>
      <c r="D58">
        <v>4.2361319340000003</v>
      </c>
      <c r="E58">
        <v>3.658745878</v>
      </c>
      <c r="F58">
        <v>3.7226056170000001</v>
      </c>
      <c r="G58">
        <v>3.8838070870000001</v>
      </c>
      <c r="H58">
        <v>3.8666008550000002</v>
      </c>
      <c r="I58">
        <v>3.7886061620000002</v>
      </c>
      <c r="J58">
        <v>3.7588995669999998</v>
      </c>
      <c r="K58">
        <v>3.7249612750000001</v>
      </c>
      <c r="L58">
        <v>3.74875472</v>
      </c>
      <c r="M58">
        <v>3.8284856989999998</v>
      </c>
      <c r="N58">
        <v>3.9239856080000002</v>
      </c>
      <c r="O58">
        <v>4.0156037050000002</v>
      </c>
      <c r="P58">
        <v>4.1012433130000003</v>
      </c>
      <c r="Q58">
        <v>4.1667375379999996</v>
      </c>
      <c r="R58">
        <v>4.2222702009999997</v>
      </c>
      <c r="S58">
        <v>4.2721187399999998</v>
      </c>
      <c r="T58">
        <v>4.3166430260000004</v>
      </c>
      <c r="U58">
        <v>4.357613808</v>
      </c>
      <c r="V58">
        <v>4.3964829009999997</v>
      </c>
      <c r="W58">
        <v>4.4339245979999999</v>
      </c>
      <c r="X58">
        <v>4.4705599969999996</v>
      </c>
      <c r="Y58">
        <v>4.5062612890000002</v>
      </c>
      <c r="Z58">
        <v>4.5406797729999999</v>
      </c>
      <c r="AA58">
        <v>4.5777233800000001</v>
      </c>
      <c r="AB58">
        <v>4.6213344799999998</v>
      </c>
      <c r="AC58">
        <v>4.6714522560000002</v>
      </c>
      <c r="AD58">
        <v>4.7271302669999997</v>
      </c>
      <c r="AE58">
        <v>4.787321157</v>
      </c>
      <c r="AF58">
        <v>4.8510582729999996</v>
      </c>
      <c r="AG58">
        <v>4.9204165089999998</v>
      </c>
      <c r="AH58">
        <v>4.9949212640000002</v>
      </c>
      <c r="AI58">
        <v>5.0796333860000003</v>
      </c>
      <c r="AJ58">
        <v>5.1716520910000003</v>
      </c>
      <c r="AK58">
        <v>5.2679275390000004</v>
      </c>
      <c r="AL58">
        <v>5.3669566470000003</v>
      </c>
      <c r="AM58">
        <v>5.4679337410000004</v>
      </c>
      <c r="AN58">
        <v>5.5702119809999999</v>
      </c>
      <c r="AO58">
        <v>5.6732386850000003</v>
      </c>
      <c r="AP58">
        <v>5.777272612</v>
      </c>
      <c r="AQ58">
        <v>5.8820165940000004</v>
      </c>
      <c r="AR58">
        <v>5.9871990769999996</v>
      </c>
      <c r="AS58">
        <v>6.0926957499999999</v>
      </c>
      <c r="AT58">
        <v>6.1985087319999996</v>
      </c>
    </row>
    <row r="59" spans="1:46" hidden="1" x14ac:dyDescent="0.25">
      <c r="A59" t="s">
        <v>416</v>
      </c>
      <c r="B59">
        <v>0.80028401429999996</v>
      </c>
      <c r="C59">
        <v>0.83534973069999996</v>
      </c>
      <c r="D59">
        <v>0.84607910099999994</v>
      </c>
      <c r="E59">
        <v>0.75582734500000004</v>
      </c>
      <c r="F59">
        <v>0.74672301109999994</v>
      </c>
      <c r="G59">
        <v>0.77858401690000001</v>
      </c>
      <c r="H59">
        <v>0.78114499520000003</v>
      </c>
      <c r="I59">
        <v>0.78176163099999996</v>
      </c>
      <c r="J59">
        <v>0.74384737209999996</v>
      </c>
      <c r="K59">
        <v>0.71328648400000005</v>
      </c>
      <c r="L59">
        <v>0.7109453375</v>
      </c>
      <c r="M59">
        <v>0.73870931490000002</v>
      </c>
      <c r="N59">
        <v>0.77719292289999997</v>
      </c>
      <c r="O59">
        <v>0.79005696349999999</v>
      </c>
      <c r="P59">
        <v>0.80713610390000001</v>
      </c>
      <c r="Q59">
        <v>0.82261955269999998</v>
      </c>
      <c r="R59">
        <v>0.8353657645</v>
      </c>
      <c r="S59">
        <v>0.84601233389999997</v>
      </c>
      <c r="T59">
        <v>0.85447450739999997</v>
      </c>
      <c r="U59">
        <v>0.86184912199999997</v>
      </c>
      <c r="V59">
        <v>0.86890383999999998</v>
      </c>
      <c r="W59">
        <v>0.87603769009999999</v>
      </c>
      <c r="X59">
        <v>0.88345358210000002</v>
      </c>
      <c r="Y59">
        <v>0.89118055890000003</v>
      </c>
      <c r="Z59">
        <v>0.89911472110000001</v>
      </c>
      <c r="AA59">
        <v>0.90825692400000002</v>
      </c>
      <c r="AB59">
        <v>0.917551809</v>
      </c>
      <c r="AC59">
        <v>0.92724496229999998</v>
      </c>
      <c r="AD59">
        <v>0.93758719820000003</v>
      </c>
      <c r="AE59">
        <v>0.94869829699999997</v>
      </c>
      <c r="AF59">
        <v>0.91635624049999997</v>
      </c>
      <c r="AG59">
        <v>0.87839104729999995</v>
      </c>
      <c r="AH59">
        <v>0.83915735719999995</v>
      </c>
      <c r="AI59">
        <v>0.83154156260000001</v>
      </c>
      <c r="AJ59">
        <v>0.8408292638</v>
      </c>
      <c r="AK59">
        <v>0.85475926869999996</v>
      </c>
      <c r="AL59">
        <v>0.86983387619999997</v>
      </c>
      <c r="AM59">
        <v>0.88562916729999996</v>
      </c>
      <c r="AN59">
        <v>0.90205502100000001</v>
      </c>
      <c r="AO59">
        <v>0.91902761020000001</v>
      </c>
      <c r="AP59">
        <v>0.93660191059999998</v>
      </c>
      <c r="AQ59">
        <v>0.9547273154</v>
      </c>
      <c r="AR59">
        <v>0.97330398679999997</v>
      </c>
      <c r="AS59">
        <v>0.99224012539999995</v>
      </c>
      <c r="AT59">
        <v>1.0114718170000001</v>
      </c>
    </row>
    <row r="60" spans="1:46" hidden="1" x14ac:dyDescent="0.25">
      <c r="A60" t="s">
        <v>417</v>
      </c>
      <c r="B60">
        <v>1</v>
      </c>
      <c r="C60">
        <v>1.026488708</v>
      </c>
      <c r="D60">
        <v>1.017900091</v>
      </c>
      <c r="E60">
        <v>0.93150245269999998</v>
      </c>
      <c r="F60">
        <v>0.96016522250000003</v>
      </c>
      <c r="G60">
        <v>0.99008967540000004</v>
      </c>
      <c r="H60">
        <v>1.0026583630000001</v>
      </c>
      <c r="I60">
        <v>1.010719605</v>
      </c>
      <c r="J60">
        <v>1.005304862</v>
      </c>
      <c r="K60">
        <v>1.015245299</v>
      </c>
      <c r="L60">
        <v>1.0389032389999999</v>
      </c>
      <c r="M60">
        <v>1.0669757230000001</v>
      </c>
      <c r="N60">
        <v>1.095726932</v>
      </c>
      <c r="O60">
        <v>1.121439971</v>
      </c>
      <c r="P60">
        <v>1.142705348</v>
      </c>
      <c r="Q60">
        <v>1.1579510260000001</v>
      </c>
      <c r="R60">
        <v>1.1696929869999999</v>
      </c>
      <c r="S60">
        <v>1.1787652</v>
      </c>
      <c r="T60">
        <v>1.186718025</v>
      </c>
      <c r="U60">
        <v>1.1934941320000001</v>
      </c>
      <c r="V60">
        <v>1.1997955199999999</v>
      </c>
      <c r="W60">
        <v>1.205758345</v>
      </c>
      <c r="X60">
        <v>1.2114843580000001</v>
      </c>
      <c r="Y60">
        <v>1.216935222</v>
      </c>
      <c r="Z60">
        <v>1.222044006</v>
      </c>
      <c r="AA60">
        <v>1.2275108269999999</v>
      </c>
      <c r="AB60">
        <v>1.234378127</v>
      </c>
      <c r="AC60">
        <v>1.2428235000000001</v>
      </c>
      <c r="AD60">
        <v>1.2516703979999999</v>
      </c>
      <c r="AE60">
        <v>1.261051462</v>
      </c>
      <c r="AF60">
        <v>1.271569688</v>
      </c>
      <c r="AG60">
        <v>1.283150638</v>
      </c>
      <c r="AH60">
        <v>1.295838493</v>
      </c>
      <c r="AI60">
        <v>1.310436218</v>
      </c>
      <c r="AJ60">
        <v>1.3268055700000001</v>
      </c>
      <c r="AK60">
        <v>1.3444056179999999</v>
      </c>
      <c r="AL60">
        <v>1.362779215</v>
      </c>
      <c r="AM60">
        <v>1.381591534</v>
      </c>
      <c r="AN60">
        <v>1.4005873259999999</v>
      </c>
      <c r="AO60">
        <v>1.4195759400000001</v>
      </c>
      <c r="AP60">
        <v>1.4387792850000001</v>
      </c>
      <c r="AQ60">
        <v>1.4580007049999999</v>
      </c>
      <c r="AR60">
        <v>1.4771577929999999</v>
      </c>
      <c r="AS60">
        <v>1.4962260300000001</v>
      </c>
      <c r="AT60">
        <v>1.515215948</v>
      </c>
    </row>
    <row r="61" spans="1:46" hidden="1" x14ac:dyDescent="0.25">
      <c r="A61" t="s">
        <v>418</v>
      </c>
      <c r="B61">
        <v>2.3289011200000001E-2</v>
      </c>
      <c r="C61">
        <v>2.38790311E-2</v>
      </c>
      <c r="D61">
        <v>2.3964005699999999E-2</v>
      </c>
      <c r="E61">
        <v>2.12126264E-2</v>
      </c>
      <c r="F61">
        <v>2.1842360599999999E-2</v>
      </c>
      <c r="G61">
        <v>2.2599828299999999E-2</v>
      </c>
      <c r="H61">
        <v>2.2958164499999999E-2</v>
      </c>
      <c r="I61">
        <v>2.2836681099999999E-2</v>
      </c>
      <c r="J61">
        <v>2.18713798E-2</v>
      </c>
      <c r="K61">
        <v>2.0979602699999999E-2</v>
      </c>
      <c r="L61">
        <v>2.0824395499999999E-2</v>
      </c>
      <c r="M61">
        <v>2.0754087399999999E-2</v>
      </c>
      <c r="N61">
        <v>2.0757978100000001E-2</v>
      </c>
      <c r="O61">
        <v>2.0799581800000001E-2</v>
      </c>
      <c r="P61">
        <v>2.08267977E-2</v>
      </c>
      <c r="Q61">
        <v>2.0697000699999999E-2</v>
      </c>
      <c r="R61">
        <v>2.05077738E-2</v>
      </c>
      <c r="S61">
        <v>2.0301851700000002E-2</v>
      </c>
      <c r="T61">
        <v>2.0072688200000001E-2</v>
      </c>
      <c r="U61">
        <v>1.98423844E-2</v>
      </c>
      <c r="V61">
        <v>1.9620074500000001E-2</v>
      </c>
      <c r="W61">
        <v>1.9408992399999998E-2</v>
      </c>
      <c r="X61">
        <v>1.9209706699999999E-2</v>
      </c>
      <c r="Y61">
        <v>1.9017717100000001E-2</v>
      </c>
      <c r="Z61">
        <v>1.8829270200000001E-2</v>
      </c>
      <c r="AA61">
        <v>1.8665059000000001E-2</v>
      </c>
      <c r="AB61">
        <v>1.8538623099999998E-2</v>
      </c>
      <c r="AC61">
        <v>1.8446739399999999E-2</v>
      </c>
      <c r="AD61">
        <v>1.8387636299999999E-2</v>
      </c>
      <c r="AE61">
        <v>1.8352562699999998E-2</v>
      </c>
      <c r="AF61">
        <v>1.8368289400000001E-2</v>
      </c>
      <c r="AG61">
        <v>1.8409791200000001E-2</v>
      </c>
      <c r="AH61">
        <v>1.8464149400000001E-2</v>
      </c>
      <c r="AI61">
        <v>1.8531280800000001E-2</v>
      </c>
      <c r="AJ61">
        <v>1.8607544699999999E-2</v>
      </c>
      <c r="AK61">
        <v>1.8689075400000001E-2</v>
      </c>
      <c r="AL61">
        <v>1.87738847E-2</v>
      </c>
      <c r="AM61">
        <v>1.88610866E-2</v>
      </c>
      <c r="AN61">
        <v>1.8950113800000001E-2</v>
      </c>
      <c r="AO61">
        <v>1.9040479499999999E-2</v>
      </c>
      <c r="AP61">
        <v>1.91349637E-2</v>
      </c>
      <c r="AQ61">
        <v>1.9232175300000001E-2</v>
      </c>
      <c r="AR61">
        <v>1.9330913799999998E-2</v>
      </c>
      <c r="AS61">
        <v>1.9430333099999999E-2</v>
      </c>
      <c r="AT61">
        <v>1.95298821E-2</v>
      </c>
    </row>
    <row r="62" spans="1:46" hidden="1" x14ac:dyDescent="0.25">
      <c r="A62" t="s">
        <v>419</v>
      </c>
      <c r="B62">
        <v>1.3060853000000001E-2</v>
      </c>
      <c r="C62">
        <v>1.3297202899999999E-2</v>
      </c>
      <c r="D62">
        <v>1.32896334E-2</v>
      </c>
      <c r="E62">
        <v>1.18869231E-2</v>
      </c>
      <c r="F62">
        <v>1.19017692E-2</v>
      </c>
      <c r="G62">
        <v>1.22763822E-2</v>
      </c>
      <c r="H62">
        <v>1.2326105800000001E-2</v>
      </c>
      <c r="I62">
        <v>1.17592884E-2</v>
      </c>
      <c r="J62">
        <v>1.12877389E-2</v>
      </c>
      <c r="K62">
        <v>1.08457252E-2</v>
      </c>
      <c r="L62">
        <v>1.07813105E-2</v>
      </c>
      <c r="M62">
        <v>1.0993719900000001E-2</v>
      </c>
      <c r="N62">
        <v>1.12374542E-2</v>
      </c>
      <c r="O62">
        <v>1.1430622E-2</v>
      </c>
      <c r="P62">
        <v>1.1556176099999999E-2</v>
      </c>
      <c r="Q62">
        <v>1.1563452599999999E-2</v>
      </c>
      <c r="R62">
        <v>1.1530022900000001E-2</v>
      </c>
      <c r="S62">
        <v>1.1484028E-2</v>
      </c>
      <c r="T62">
        <v>1.1428564699999999E-2</v>
      </c>
      <c r="U62">
        <v>1.13731649E-2</v>
      </c>
      <c r="V62">
        <v>1.13231507E-2</v>
      </c>
      <c r="W62">
        <v>1.12793411E-2</v>
      </c>
      <c r="X62">
        <v>1.1241369399999999E-2</v>
      </c>
      <c r="Y62">
        <v>1.1206570399999999E-2</v>
      </c>
      <c r="Z62">
        <v>1.1172054900000001E-2</v>
      </c>
      <c r="AA62">
        <v>1.1147297699999999E-2</v>
      </c>
      <c r="AB62">
        <v>1.1151858000000001E-2</v>
      </c>
      <c r="AC62">
        <v>1.1184716500000001E-2</v>
      </c>
      <c r="AD62">
        <v>1.12405914E-2</v>
      </c>
      <c r="AE62">
        <v>1.13137779E-2</v>
      </c>
      <c r="AF62">
        <v>1.14119848E-2</v>
      </c>
      <c r="AG62">
        <v>1.1529928300000001E-2</v>
      </c>
      <c r="AH62">
        <v>1.16622095E-2</v>
      </c>
      <c r="AI62">
        <v>1.1815875999999999E-2</v>
      </c>
      <c r="AJ62">
        <v>1.19834517E-2</v>
      </c>
      <c r="AK62">
        <v>1.21574518E-2</v>
      </c>
      <c r="AL62">
        <v>1.2333903800000001E-2</v>
      </c>
      <c r="AM62">
        <v>1.2510521700000001E-2</v>
      </c>
      <c r="AN62">
        <v>1.2685553299999999E-2</v>
      </c>
      <c r="AO62">
        <v>1.28576232E-2</v>
      </c>
      <c r="AP62">
        <v>1.30281563E-2</v>
      </c>
      <c r="AQ62">
        <v>1.3196296200000001E-2</v>
      </c>
      <c r="AR62">
        <v>1.3361331400000001E-2</v>
      </c>
      <c r="AS62">
        <v>1.3522993400000001E-2</v>
      </c>
      <c r="AT62">
        <v>1.3681346E-2</v>
      </c>
    </row>
    <row r="63" spans="1:46" hidden="1" x14ac:dyDescent="0.25">
      <c r="A63" t="s">
        <v>420</v>
      </c>
      <c r="B63">
        <v>1.4819313400000001E-3</v>
      </c>
      <c r="C63">
        <v>1.6219493299999999E-3</v>
      </c>
      <c r="D63">
        <v>1.60183067E-3</v>
      </c>
      <c r="E63">
        <v>1.48495708E-3</v>
      </c>
      <c r="F63">
        <v>1.5990208000000001E-3</v>
      </c>
      <c r="G63">
        <v>1.5725420700000001E-3</v>
      </c>
      <c r="H63">
        <v>1.6352892600000001E-3</v>
      </c>
      <c r="I63">
        <v>1.5813609000000001E-3</v>
      </c>
      <c r="J63">
        <v>1.63767171E-3</v>
      </c>
      <c r="K63">
        <v>1.6509007899999999E-3</v>
      </c>
      <c r="L63">
        <v>1.63434846E-3</v>
      </c>
      <c r="M63">
        <v>1.6125465799999999E-3</v>
      </c>
      <c r="N63">
        <v>1.5755673E-3</v>
      </c>
      <c r="O63">
        <v>1.52198646E-3</v>
      </c>
      <c r="P63">
        <v>1.45946772E-3</v>
      </c>
      <c r="Q63">
        <v>1.4071209500000001E-3</v>
      </c>
      <c r="R63">
        <v>1.3638412E-3</v>
      </c>
      <c r="S63">
        <v>1.3278257700000001E-3</v>
      </c>
      <c r="T63">
        <v>1.2982385700000001E-3</v>
      </c>
      <c r="U63">
        <v>1.2738824E-3</v>
      </c>
      <c r="V63">
        <v>1.2537338300000001E-3</v>
      </c>
      <c r="W63">
        <v>1.2369323700000001E-3</v>
      </c>
      <c r="X63">
        <v>1.2228248199999999E-3</v>
      </c>
      <c r="Y63">
        <v>1.2108066299999999E-3</v>
      </c>
      <c r="Z63">
        <v>1.20041658E-3</v>
      </c>
      <c r="AA63">
        <v>1.1975554E-3</v>
      </c>
      <c r="AB63">
        <v>1.20070409E-3</v>
      </c>
      <c r="AC63">
        <v>1.20829199E-3</v>
      </c>
      <c r="AD63">
        <v>1.21914663E-3</v>
      </c>
      <c r="AE63">
        <v>1.2323862000000001E-3</v>
      </c>
      <c r="AF63">
        <v>1.2458914300000001E-3</v>
      </c>
      <c r="AG63">
        <v>1.2601369100000001E-3</v>
      </c>
      <c r="AH63">
        <v>1.27502364E-3</v>
      </c>
      <c r="AI63">
        <v>1.2912525399999999E-3</v>
      </c>
      <c r="AJ63">
        <v>1.30836206E-3</v>
      </c>
      <c r="AK63">
        <v>1.32585112E-3</v>
      </c>
      <c r="AL63">
        <v>1.3434873500000001E-3</v>
      </c>
      <c r="AM63">
        <v>1.3611659699999999E-3</v>
      </c>
      <c r="AN63">
        <v>1.3788190100000001E-3</v>
      </c>
      <c r="AO63">
        <v>1.3963997699999999E-3</v>
      </c>
      <c r="AP63">
        <v>1.41400056E-3</v>
      </c>
      <c r="AQ63">
        <v>1.4315695499999999E-3</v>
      </c>
      <c r="AR63">
        <v>1.4490595100000001E-3</v>
      </c>
      <c r="AS63">
        <v>1.46644252E-3</v>
      </c>
      <c r="AT63">
        <v>1.4837018600000001E-3</v>
      </c>
    </row>
    <row r="64" spans="1:46" hidden="1" x14ac:dyDescent="0.25">
      <c r="A64" t="s">
        <v>421</v>
      </c>
      <c r="B64">
        <v>2.1682044699999998E-3</v>
      </c>
      <c r="C64">
        <v>2.28451283E-3</v>
      </c>
      <c r="D64">
        <v>2.3051201500000002E-3</v>
      </c>
      <c r="E64">
        <v>1.9902214800000002E-3</v>
      </c>
      <c r="F64">
        <v>2.0659726199999998E-3</v>
      </c>
      <c r="G64">
        <v>2.1289508199999999E-3</v>
      </c>
      <c r="H64">
        <v>2.1055064300000001E-3</v>
      </c>
      <c r="I64">
        <v>2.0771221200000002E-3</v>
      </c>
      <c r="J64">
        <v>2.0347555300000001E-3</v>
      </c>
      <c r="K64">
        <v>2.0460182200000001E-3</v>
      </c>
      <c r="L64">
        <v>2.0402625300000002E-3</v>
      </c>
      <c r="M64">
        <v>2.0214248999999998E-3</v>
      </c>
      <c r="N64">
        <v>1.9855342899999999E-3</v>
      </c>
      <c r="O64">
        <v>1.93080291E-3</v>
      </c>
      <c r="P64">
        <v>1.8653013000000001E-3</v>
      </c>
      <c r="Q64">
        <v>1.80848208E-3</v>
      </c>
      <c r="R64">
        <v>1.76075628E-3</v>
      </c>
      <c r="S64">
        <v>1.72057766E-3</v>
      </c>
      <c r="T64">
        <v>1.6872768199999999E-3</v>
      </c>
      <c r="U64">
        <v>1.6596944000000001E-3</v>
      </c>
      <c r="V64">
        <v>1.63683454E-3</v>
      </c>
      <c r="W64">
        <v>1.61780938E-3</v>
      </c>
      <c r="X64">
        <v>1.60191032E-3</v>
      </c>
      <c r="Y64">
        <v>1.58832111E-3</v>
      </c>
      <c r="Z64">
        <v>1.57644649E-3</v>
      </c>
      <c r="AA64">
        <v>1.57301248E-3</v>
      </c>
      <c r="AB64">
        <v>1.5764714300000001E-3</v>
      </c>
      <c r="AC64">
        <v>1.5849605299999999E-3</v>
      </c>
      <c r="AD64">
        <v>1.5970329500000001E-3</v>
      </c>
      <c r="AE64">
        <v>1.61156721E-3</v>
      </c>
      <c r="AF64">
        <v>1.6265097800000001E-3</v>
      </c>
      <c r="AG64">
        <v>1.64139222E-3</v>
      </c>
      <c r="AH64">
        <v>1.65602982E-3</v>
      </c>
      <c r="AI64">
        <v>1.6713921100000001E-3</v>
      </c>
      <c r="AJ64">
        <v>1.68763035E-3</v>
      </c>
      <c r="AK64">
        <v>1.7019548099999999E-3</v>
      </c>
      <c r="AL64">
        <v>1.71412874E-3</v>
      </c>
      <c r="AM64">
        <v>1.7241581E-3</v>
      </c>
      <c r="AN64">
        <v>1.73203538E-3</v>
      </c>
      <c r="AO64">
        <v>1.73772691E-3</v>
      </c>
      <c r="AP64">
        <v>1.7432931300000001E-3</v>
      </c>
      <c r="AQ64">
        <v>1.74839935E-3</v>
      </c>
      <c r="AR64">
        <v>1.75269931E-3</v>
      </c>
      <c r="AS64">
        <v>1.7559279499999999E-3</v>
      </c>
      <c r="AT64">
        <v>1.7578861300000001E-3</v>
      </c>
    </row>
    <row r="65" spans="1:46" hidden="1" x14ac:dyDescent="0.25">
      <c r="A65" t="s">
        <v>422</v>
      </c>
      <c r="B65">
        <v>7.8024677850000002</v>
      </c>
      <c r="C65">
        <v>8.019456581</v>
      </c>
      <c r="D65">
        <v>8.1878758260000009</v>
      </c>
      <c r="E65">
        <v>7.7469882319999996</v>
      </c>
      <c r="F65">
        <v>7.9705873609999998</v>
      </c>
      <c r="G65">
        <v>8.2018259849999904</v>
      </c>
      <c r="H65">
        <v>8.225453044</v>
      </c>
      <c r="I65">
        <v>8.1162205529999998</v>
      </c>
      <c r="J65">
        <v>8.0507736370000007</v>
      </c>
      <c r="K65">
        <v>7.878138045</v>
      </c>
      <c r="L65">
        <v>7.8435036739999999</v>
      </c>
      <c r="M65">
        <v>7.8451406370000001</v>
      </c>
      <c r="N65">
        <v>7.7993804669999998</v>
      </c>
      <c r="O65">
        <v>7.6756443450000003</v>
      </c>
      <c r="P65">
        <v>7.4795623679999999</v>
      </c>
      <c r="Q65">
        <v>7.2476839770000003</v>
      </c>
      <c r="R65">
        <v>7.0209917820000003</v>
      </c>
      <c r="S65">
        <v>6.8111142449999997</v>
      </c>
      <c r="T65">
        <v>6.6196708439999998</v>
      </c>
      <c r="U65">
        <v>6.4480690269999998</v>
      </c>
      <c r="V65">
        <v>6.2954062640000004</v>
      </c>
      <c r="W65">
        <v>6.1586290139999997</v>
      </c>
      <c r="X65">
        <v>6.0348470589999996</v>
      </c>
      <c r="Y65">
        <v>5.920836574</v>
      </c>
      <c r="Z65">
        <v>5.8138135750000002</v>
      </c>
      <c r="AA65">
        <v>5.7345924359999998</v>
      </c>
      <c r="AB65">
        <v>5.6834688340000001</v>
      </c>
      <c r="AC65">
        <v>5.6554552559999998</v>
      </c>
      <c r="AD65">
        <v>5.6454978990000004</v>
      </c>
      <c r="AE65">
        <v>5.6494054269999996</v>
      </c>
      <c r="AF65">
        <v>5.6702203280000001</v>
      </c>
      <c r="AG65">
        <v>5.7019246800000003</v>
      </c>
      <c r="AH65">
        <v>5.7392856290000003</v>
      </c>
      <c r="AI65">
        <v>5.7842362339999998</v>
      </c>
      <c r="AJ65">
        <v>5.8348000200000003</v>
      </c>
      <c r="AK65">
        <v>5.8893304970000004</v>
      </c>
      <c r="AL65">
        <v>5.9471090320000002</v>
      </c>
      <c r="AM65">
        <v>6.0076273230000004</v>
      </c>
      <c r="AN65">
        <v>6.0703047269999999</v>
      </c>
      <c r="AO65">
        <v>6.1345470369999999</v>
      </c>
      <c r="AP65">
        <v>6.2006045700000003</v>
      </c>
      <c r="AQ65">
        <v>6.2677967109999999</v>
      </c>
      <c r="AR65">
        <v>6.3354266619999997</v>
      </c>
      <c r="AS65">
        <v>6.4029614549999998</v>
      </c>
      <c r="AT65">
        <v>6.4699952779999998</v>
      </c>
    </row>
    <row r="66" spans="1:46" hidden="1" x14ac:dyDescent="0.25">
      <c r="A66" t="s">
        <v>423</v>
      </c>
      <c r="B66">
        <v>3.3746508589999999</v>
      </c>
      <c r="C66">
        <v>3.4676524120000001</v>
      </c>
      <c r="D66">
        <v>3.5431987949999999</v>
      </c>
      <c r="E66">
        <v>3.4198418209999999</v>
      </c>
      <c r="F66">
        <v>3.507188835</v>
      </c>
      <c r="G66">
        <v>3.6145217289999998</v>
      </c>
      <c r="H66">
        <v>3.6784927490000001</v>
      </c>
      <c r="I66">
        <v>3.6858153659999999</v>
      </c>
      <c r="J66">
        <v>3.7072919249999998</v>
      </c>
      <c r="K66">
        <v>3.6552365039999999</v>
      </c>
      <c r="L66">
        <v>3.6386021199999998</v>
      </c>
      <c r="M66">
        <v>3.611113386</v>
      </c>
      <c r="N66">
        <v>3.571382882</v>
      </c>
      <c r="O66">
        <v>3.5312966569999999</v>
      </c>
      <c r="P66">
        <v>3.486035953</v>
      </c>
      <c r="Q66">
        <v>3.4329818099999998</v>
      </c>
      <c r="R66">
        <v>3.3809989850000002</v>
      </c>
      <c r="S66">
        <v>3.3331856649999998</v>
      </c>
      <c r="T66">
        <v>3.289814646</v>
      </c>
      <c r="U66">
        <v>3.2509938030000001</v>
      </c>
      <c r="V66">
        <v>3.2168081590000002</v>
      </c>
      <c r="W66">
        <v>3.18657412</v>
      </c>
      <c r="X66">
        <v>3.1598356839999999</v>
      </c>
      <c r="Y66">
        <v>3.134906354</v>
      </c>
      <c r="Z66">
        <v>3.1106096550000002</v>
      </c>
      <c r="AA66">
        <v>3.092704694</v>
      </c>
      <c r="AB66">
        <v>3.0828490080000002</v>
      </c>
      <c r="AC66">
        <v>3.0800840269999998</v>
      </c>
      <c r="AD66">
        <v>3.0830686159999998</v>
      </c>
      <c r="AE66">
        <v>3.0905928010000001</v>
      </c>
      <c r="AF66">
        <v>3.1068527260000001</v>
      </c>
      <c r="AG66">
        <v>3.1276111270000002</v>
      </c>
      <c r="AH66">
        <v>3.1501274179999998</v>
      </c>
      <c r="AI66">
        <v>3.1732353569999998</v>
      </c>
      <c r="AJ66">
        <v>3.1969395550000002</v>
      </c>
      <c r="AK66">
        <v>3.2215197199999999</v>
      </c>
      <c r="AL66">
        <v>3.2471792069999998</v>
      </c>
      <c r="AM66">
        <v>3.2739772380000001</v>
      </c>
      <c r="AN66">
        <v>3.301859017</v>
      </c>
      <c r="AO66">
        <v>3.3307058500000002</v>
      </c>
      <c r="AP66">
        <v>3.3616935080000001</v>
      </c>
      <c r="AQ66">
        <v>3.3941645760000001</v>
      </c>
      <c r="AR66">
        <v>3.4275747179999998</v>
      </c>
      <c r="AS66">
        <v>3.461568491</v>
      </c>
      <c r="AT66">
        <v>3.4959068210000002</v>
      </c>
    </row>
    <row r="67" spans="1:46" hidden="1" x14ac:dyDescent="0.25">
      <c r="A67" t="s">
        <v>424</v>
      </c>
      <c r="B67">
        <v>0.35</v>
      </c>
      <c r="C67">
        <v>0.35399882189999998</v>
      </c>
      <c r="D67">
        <v>0.35819607329999997</v>
      </c>
      <c r="E67">
        <v>0.35397118859999999</v>
      </c>
      <c r="F67">
        <v>0.35150479489999997</v>
      </c>
      <c r="G67">
        <v>0.35808616500000001</v>
      </c>
      <c r="H67">
        <v>0.34593326159999999</v>
      </c>
      <c r="I67">
        <v>0.3345207415</v>
      </c>
      <c r="J67">
        <v>0.34336631099999998</v>
      </c>
      <c r="K67">
        <v>0.34158629419999997</v>
      </c>
      <c r="L67">
        <v>0.34389664889999999</v>
      </c>
      <c r="M67">
        <v>0.34486594500000001</v>
      </c>
      <c r="N67">
        <v>0.34231229639999999</v>
      </c>
      <c r="O67">
        <v>0.33581892990000001</v>
      </c>
      <c r="P67">
        <v>0.32625749100000001</v>
      </c>
      <c r="Q67">
        <v>0.3168158633</v>
      </c>
      <c r="R67">
        <v>0.30874985799999999</v>
      </c>
      <c r="S67">
        <v>0.30212760360000002</v>
      </c>
      <c r="T67">
        <v>0.29655687180000001</v>
      </c>
      <c r="U67">
        <v>0.29195901819999998</v>
      </c>
      <c r="V67">
        <v>0.2882049478</v>
      </c>
      <c r="W67">
        <v>0.28524625980000001</v>
      </c>
      <c r="X67">
        <v>0.28290249880000001</v>
      </c>
      <c r="Y67">
        <v>0.28104622439999999</v>
      </c>
      <c r="Z67">
        <v>0.2795849514</v>
      </c>
      <c r="AA67">
        <v>0.27959258040000001</v>
      </c>
      <c r="AB67">
        <v>0.28075723070000003</v>
      </c>
      <c r="AC67">
        <v>0.28280964829999999</v>
      </c>
      <c r="AD67">
        <v>0.28554518540000001</v>
      </c>
      <c r="AE67">
        <v>0.28881139900000002</v>
      </c>
      <c r="AF67">
        <v>0.29208254830000002</v>
      </c>
      <c r="AG67">
        <v>0.29548753770000002</v>
      </c>
      <c r="AH67">
        <v>0.29898650069999999</v>
      </c>
      <c r="AI67">
        <v>0.30270488340000001</v>
      </c>
      <c r="AJ67">
        <v>0.30660103109999998</v>
      </c>
      <c r="AK67">
        <v>0.31062874150000003</v>
      </c>
      <c r="AL67">
        <v>0.31476755680000001</v>
      </c>
      <c r="AM67">
        <v>0.31900356279999997</v>
      </c>
      <c r="AN67">
        <v>0.32332198680000002</v>
      </c>
      <c r="AO67">
        <v>0.3277090694</v>
      </c>
      <c r="AP67">
        <v>0.33217182150000002</v>
      </c>
      <c r="AQ67">
        <v>0.33669483880000001</v>
      </c>
      <c r="AR67">
        <v>0.34126013960000001</v>
      </c>
      <c r="AS67">
        <v>0.34585361539999998</v>
      </c>
      <c r="AT67">
        <v>0.3504640369</v>
      </c>
    </row>
    <row r="68" spans="1:46" hidden="1" x14ac:dyDescent="0.25">
      <c r="A68" t="s">
        <v>425</v>
      </c>
      <c r="B68">
        <v>2.6189622959999999</v>
      </c>
      <c r="C68">
        <v>2.668768751</v>
      </c>
      <c r="D68">
        <v>2.6032252200000001</v>
      </c>
      <c r="E68">
        <v>2.5355539660000002</v>
      </c>
      <c r="F68">
        <v>2.5078804689999998</v>
      </c>
      <c r="G68">
        <v>2.5307703290000001</v>
      </c>
      <c r="H68">
        <v>2.4399714960000001</v>
      </c>
      <c r="I68">
        <v>2.368046101</v>
      </c>
      <c r="J68">
        <v>2.3337957230000002</v>
      </c>
      <c r="K68">
        <v>2.3037126419999998</v>
      </c>
      <c r="L68">
        <v>2.279634003</v>
      </c>
      <c r="M68">
        <v>2.2573065049999999</v>
      </c>
      <c r="N68">
        <v>2.220297242</v>
      </c>
      <c r="O68">
        <v>2.1697081150000002</v>
      </c>
      <c r="P68">
        <v>2.1102398290000002</v>
      </c>
      <c r="Q68">
        <v>2.0568500159999998</v>
      </c>
      <c r="R68">
        <v>2.0111768680000002</v>
      </c>
      <c r="S68">
        <v>1.971941103</v>
      </c>
      <c r="T68">
        <v>1.9370188230000001</v>
      </c>
      <c r="U68">
        <v>1.905929829</v>
      </c>
      <c r="V68">
        <v>1.878256044</v>
      </c>
      <c r="W68">
        <v>1.854227281</v>
      </c>
      <c r="X68">
        <v>1.8334292599999999</v>
      </c>
      <c r="Y68">
        <v>1.815472923</v>
      </c>
      <c r="Z68">
        <v>1.800064192</v>
      </c>
      <c r="AA68">
        <v>1.7926889239999999</v>
      </c>
      <c r="AB68">
        <v>1.790788166</v>
      </c>
      <c r="AC68">
        <v>1.7927143059999999</v>
      </c>
      <c r="AD68">
        <v>1.797377059</v>
      </c>
      <c r="AE68">
        <v>1.804057225</v>
      </c>
      <c r="AF68">
        <v>1.8107303340000001</v>
      </c>
      <c r="AG68">
        <v>1.817543119</v>
      </c>
      <c r="AH68">
        <v>1.824405144</v>
      </c>
      <c r="AI68">
        <v>1.831293812</v>
      </c>
      <c r="AJ68">
        <v>1.8387588420000001</v>
      </c>
      <c r="AK68">
        <v>1.8471458460000001</v>
      </c>
      <c r="AL68">
        <v>1.8564040500000001</v>
      </c>
      <c r="AM68">
        <v>1.866255094</v>
      </c>
      <c r="AN68">
        <v>1.876362002</v>
      </c>
      <c r="AO68">
        <v>1.8864188340000001</v>
      </c>
      <c r="AP68">
        <v>1.896408342</v>
      </c>
      <c r="AQ68">
        <v>1.90613633</v>
      </c>
      <c r="AR68">
        <v>1.9154401080000001</v>
      </c>
      <c r="AS68">
        <v>1.9242276359999999</v>
      </c>
      <c r="AT68">
        <v>1.9324600569999999</v>
      </c>
    </row>
    <row r="69" spans="1:46" hidden="1" x14ac:dyDescent="0.25">
      <c r="A69" t="s">
        <v>426</v>
      </c>
      <c r="B69">
        <v>0.49577681680000002</v>
      </c>
      <c r="C69">
        <v>0.47240072399999999</v>
      </c>
      <c r="D69">
        <v>0.44056500999999998</v>
      </c>
      <c r="E69">
        <v>0.34656776</v>
      </c>
      <c r="F69">
        <v>0.37651402319999999</v>
      </c>
      <c r="G69">
        <v>0.38337643199999999</v>
      </c>
      <c r="H69">
        <v>0.37169522290000001</v>
      </c>
      <c r="I69">
        <v>0.35771824479999997</v>
      </c>
      <c r="J69">
        <v>0.35080754829999999</v>
      </c>
      <c r="K69">
        <v>0.34489230720000003</v>
      </c>
      <c r="L69">
        <v>0.34365099970000001</v>
      </c>
      <c r="M69">
        <v>0.34228381590000001</v>
      </c>
      <c r="N69">
        <v>0.3405816143</v>
      </c>
      <c r="O69">
        <v>0.3379355195</v>
      </c>
      <c r="P69">
        <v>0.33448141110000001</v>
      </c>
      <c r="Q69">
        <v>0.33201511769999997</v>
      </c>
      <c r="R69">
        <v>0.33004213770000002</v>
      </c>
      <c r="S69">
        <v>0.32849457329999998</v>
      </c>
      <c r="T69">
        <v>0.32703238600000001</v>
      </c>
      <c r="U69">
        <v>0.3257283949</v>
      </c>
      <c r="V69">
        <v>0.3245726438</v>
      </c>
      <c r="W69">
        <v>0.32370518269999998</v>
      </c>
      <c r="X69">
        <v>0.32310881060000002</v>
      </c>
      <c r="Y69">
        <v>0.32275587919999998</v>
      </c>
      <c r="Z69">
        <v>0.3226536713</v>
      </c>
      <c r="AA69">
        <v>0.32354102870000001</v>
      </c>
      <c r="AB69">
        <v>0.32480446940000002</v>
      </c>
      <c r="AC69">
        <v>0.3262438621</v>
      </c>
      <c r="AD69">
        <v>0.32784731039999998</v>
      </c>
      <c r="AE69">
        <v>0.3295083432</v>
      </c>
      <c r="AF69">
        <v>0.33069430119999998</v>
      </c>
      <c r="AG69">
        <v>0.33165728010000001</v>
      </c>
      <c r="AH69">
        <v>0.33257198180000003</v>
      </c>
      <c r="AI69">
        <v>0.33363452859999998</v>
      </c>
      <c r="AJ69">
        <v>0.33487989219999997</v>
      </c>
      <c r="AK69">
        <v>0.33621696750000002</v>
      </c>
      <c r="AL69">
        <v>0.33755213160000003</v>
      </c>
      <c r="AM69">
        <v>0.33881913870000002</v>
      </c>
      <c r="AN69">
        <v>0.33997371520000003</v>
      </c>
      <c r="AO69">
        <v>0.34098747010000002</v>
      </c>
      <c r="AP69">
        <v>0.34187490390000003</v>
      </c>
      <c r="AQ69">
        <v>0.34261530499999998</v>
      </c>
      <c r="AR69">
        <v>0.34320657180000003</v>
      </c>
      <c r="AS69">
        <v>0.3436528412</v>
      </c>
      <c r="AT69">
        <v>0.34396163749999997</v>
      </c>
    </row>
    <row r="70" spans="1:46" hidden="1" x14ac:dyDescent="0.25">
      <c r="A70" t="s">
        <v>427</v>
      </c>
      <c r="B70">
        <v>0.49527653739999999</v>
      </c>
      <c r="C70">
        <v>0.4944197078</v>
      </c>
      <c r="D70">
        <v>0.4583855812</v>
      </c>
      <c r="E70">
        <v>0.39423518349999997</v>
      </c>
      <c r="F70">
        <v>0.3927710452</v>
      </c>
      <c r="G70">
        <v>0.42187774259999999</v>
      </c>
      <c r="H70">
        <v>0.39545140550000002</v>
      </c>
      <c r="I70">
        <v>0.36700387639999998</v>
      </c>
      <c r="J70">
        <v>0.35003568709999999</v>
      </c>
      <c r="K70">
        <v>0.34434126170000001</v>
      </c>
      <c r="L70">
        <v>0.3398815107</v>
      </c>
      <c r="M70">
        <v>0.3361462617</v>
      </c>
      <c r="N70">
        <v>0.33132198499999999</v>
      </c>
      <c r="O70">
        <v>0.32443154619999998</v>
      </c>
      <c r="P70">
        <v>0.31669618999999999</v>
      </c>
      <c r="Q70">
        <v>0.31013018069999998</v>
      </c>
      <c r="R70">
        <v>0.30463940750000001</v>
      </c>
      <c r="S70">
        <v>0.29997632730000001</v>
      </c>
      <c r="T70">
        <v>0.2958716448</v>
      </c>
      <c r="U70">
        <v>0.2922303027</v>
      </c>
      <c r="V70">
        <v>0.2889785903</v>
      </c>
      <c r="W70">
        <v>0.28612681499999998</v>
      </c>
      <c r="X70">
        <v>0.28362304649999998</v>
      </c>
      <c r="Y70">
        <v>0.28141399820000002</v>
      </c>
      <c r="Z70">
        <v>0.27945723239999998</v>
      </c>
      <c r="AA70">
        <v>0.27839243130000002</v>
      </c>
      <c r="AB70">
        <v>0.27789659100000003</v>
      </c>
      <c r="AC70">
        <v>0.27777530480000001</v>
      </c>
      <c r="AD70">
        <v>0.27790825139999997</v>
      </c>
      <c r="AE70">
        <v>0.27820926080000002</v>
      </c>
      <c r="AF70">
        <v>0.27767947739999999</v>
      </c>
      <c r="AG70">
        <v>0.27695850910000003</v>
      </c>
      <c r="AH70">
        <v>0.2762191974</v>
      </c>
      <c r="AI70">
        <v>0.27600538610000003</v>
      </c>
      <c r="AJ70">
        <v>0.27615402979999998</v>
      </c>
      <c r="AK70">
        <v>0.27633615020000002</v>
      </c>
      <c r="AL70">
        <v>0.27646885510000002</v>
      </c>
      <c r="AM70">
        <v>0.27652225229999999</v>
      </c>
      <c r="AN70">
        <v>0.27647058260000001</v>
      </c>
      <c r="AO70">
        <v>0.27628961470000002</v>
      </c>
      <c r="AP70">
        <v>0.27607903280000001</v>
      </c>
      <c r="AQ70">
        <v>0.2758164058</v>
      </c>
      <c r="AR70">
        <v>0.27547418150000003</v>
      </c>
      <c r="AS70">
        <v>0.27503492670000002</v>
      </c>
      <c r="AT70">
        <v>0.27449005030000001</v>
      </c>
    </row>
    <row r="71" spans="1:46" hidden="1" x14ac:dyDescent="0.25">
      <c r="A71" t="s">
        <v>428</v>
      </c>
      <c r="B71">
        <v>0.77543296269999995</v>
      </c>
      <c r="C71">
        <v>0.77392521140000003</v>
      </c>
      <c r="D71">
        <v>0.72334975680000002</v>
      </c>
      <c r="E71">
        <v>0.62161945949999997</v>
      </c>
      <c r="F71">
        <v>0.62119373550000001</v>
      </c>
      <c r="G71">
        <v>0.66770342299999996</v>
      </c>
      <c r="H71">
        <v>0.63171861429999998</v>
      </c>
      <c r="I71">
        <v>0.58996405510000005</v>
      </c>
      <c r="J71">
        <v>0.56686393049999995</v>
      </c>
      <c r="K71">
        <v>0.55766685959999995</v>
      </c>
      <c r="L71">
        <v>0.55466074070000004</v>
      </c>
      <c r="M71">
        <v>0.55906450559999998</v>
      </c>
      <c r="N71">
        <v>0.56348984079999997</v>
      </c>
      <c r="O71">
        <v>0.55346516889999997</v>
      </c>
      <c r="P71">
        <v>0.54160201050000001</v>
      </c>
      <c r="Q71">
        <v>0.53124073090000001</v>
      </c>
      <c r="R71">
        <v>0.52217883720000002</v>
      </c>
      <c r="S71">
        <v>0.51413035309999999</v>
      </c>
      <c r="T71">
        <v>0.50667861999999997</v>
      </c>
      <c r="U71">
        <v>0.4998764161</v>
      </c>
      <c r="V71">
        <v>0.4937238799</v>
      </c>
      <c r="W71">
        <v>0.48831292869999998</v>
      </c>
      <c r="X71">
        <v>0.48355411059999998</v>
      </c>
      <c r="Y71">
        <v>0.47936250130000002</v>
      </c>
      <c r="Z71">
        <v>0.47564971230000003</v>
      </c>
      <c r="AA71">
        <v>0.47302085500000002</v>
      </c>
      <c r="AB71">
        <v>0.47089584740000001</v>
      </c>
      <c r="AC71">
        <v>0.46915306969999998</v>
      </c>
      <c r="AD71">
        <v>0.4677655845</v>
      </c>
      <c r="AE71">
        <v>0.46669479539999997</v>
      </c>
      <c r="AF71">
        <v>0.45264109270000003</v>
      </c>
      <c r="AG71">
        <v>0.43565276450000001</v>
      </c>
      <c r="AH71">
        <v>0.41834926059999999</v>
      </c>
      <c r="AI71">
        <v>0.40995058600000001</v>
      </c>
      <c r="AJ71">
        <v>0.40695645819999998</v>
      </c>
      <c r="AK71">
        <v>0.40547026819999998</v>
      </c>
      <c r="AL71">
        <v>0.40421946790000002</v>
      </c>
      <c r="AM71">
        <v>0.40298381</v>
      </c>
      <c r="AN71">
        <v>0.40172093409999998</v>
      </c>
      <c r="AO71">
        <v>0.40039877410000002</v>
      </c>
      <c r="AP71">
        <v>0.3991741164</v>
      </c>
      <c r="AQ71">
        <v>0.39800779200000003</v>
      </c>
      <c r="AR71">
        <v>0.39683900249999998</v>
      </c>
      <c r="AS71">
        <v>0.39561798370000001</v>
      </c>
      <c r="AT71">
        <v>0.39431088260000002</v>
      </c>
    </row>
    <row r="72" spans="1:46" hidden="1" x14ac:dyDescent="0.25">
      <c r="A72" t="s">
        <v>429</v>
      </c>
      <c r="B72">
        <v>1.1281298909999999</v>
      </c>
      <c r="C72">
        <v>1.141374224</v>
      </c>
      <c r="D72">
        <v>1.0977226870000001</v>
      </c>
      <c r="E72">
        <v>0.98938640629999997</v>
      </c>
      <c r="F72">
        <v>1.029823763</v>
      </c>
      <c r="G72">
        <v>0.98981959310000001</v>
      </c>
      <c r="H72">
        <v>0.92470451369999995</v>
      </c>
      <c r="I72">
        <v>0.89570807799999996</v>
      </c>
      <c r="J72">
        <v>0.8695317508</v>
      </c>
      <c r="K72">
        <v>0.86852300530000004</v>
      </c>
      <c r="L72">
        <v>0.86932820030000002</v>
      </c>
      <c r="M72">
        <v>0.87118710899999996</v>
      </c>
      <c r="N72">
        <v>0.86918252360000003</v>
      </c>
      <c r="O72">
        <v>0.861735849</v>
      </c>
      <c r="P72">
        <v>0.85071965940000005</v>
      </c>
      <c r="Q72">
        <v>0.84072007530000004</v>
      </c>
      <c r="R72">
        <v>0.83232563199999998</v>
      </c>
      <c r="S72">
        <v>0.82523859369999997</v>
      </c>
      <c r="T72">
        <v>0.818906735</v>
      </c>
      <c r="U72">
        <v>0.81316698990000003</v>
      </c>
      <c r="V72">
        <v>0.80789805749999999</v>
      </c>
      <c r="W72">
        <v>0.80324589739999996</v>
      </c>
      <c r="X72">
        <v>0.79913139089999996</v>
      </c>
      <c r="Y72">
        <v>0.79547524839999995</v>
      </c>
      <c r="Z72">
        <v>0.7922236144</v>
      </c>
      <c r="AA72">
        <v>0.79043121910000003</v>
      </c>
      <c r="AB72">
        <v>0.78957528539999999</v>
      </c>
      <c r="AC72">
        <v>0.78934409270000006</v>
      </c>
      <c r="AD72">
        <v>0.78953081920000001</v>
      </c>
      <c r="AE72">
        <v>0.78999101230000002</v>
      </c>
      <c r="AF72">
        <v>0.78897677160000002</v>
      </c>
      <c r="AG72">
        <v>0.7875304112</v>
      </c>
      <c r="AH72">
        <v>0.78603936060000001</v>
      </c>
      <c r="AI72">
        <v>0.78520064379999999</v>
      </c>
      <c r="AJ72">
        <v>0.78491625460000003</v>
      </c>
      <c r="AK72">
        <v>0.78475159569999997</v>
      </c>
      <c r="AL72">
        <v>0.78456568999999998</v>
      </c>
      <c r="AM72">
        <v>0.78426602150000002</v>
      </c>
      <c r="AN72">
        <v>0.78376584500000002</v>
      </c>
      <c r="AO72">
        <v>0.78298961440000003</v>
      </c>
      <c r="AP72">
        <v>0.78210987929999998</v>
      </c>
      <c r="AQ72">
        <v>0.78107901580000005</v>
      </c>
      <c r="AR72">
        <v>0.77984355329999999</v>
      </c>
      <c r="AS72">
        <v>0.77837501549999999</v>
      </c>
      <c r="AT72">
        <v>0.77666630199999998</v>
      </c>
    </row>
    <row r="73" spans="1:46" hidden="1" x14ac:dyDescent="0.25">
      <c r="A73" t="s">
        <v>430</v>
      </c>
      <c r="B73">
        <v>1.4388418810000001</v>
      </c>
      <c r="C73">
        <v>1.448269319</v>
      </c>
      <c r="D73">
        <v>1.433380608</v>
      </c>
      <c r="E73">
        <v>1.3449838569999999</v>
      </c>
      <c r="F73">
        <v>1.3808463</v>
      </c>
      <c r="G73">
        <v>1.4070191030000001</v>
      </c>
      <c r="H73">
        <v>1.3641455069999999</v>
      </c>
      <c r="I73">
        <v>1.338484628</v>
      </c>
      <c r="J73">
        <v>1.3397348120000001</v>
      </c>
      <c r="K73">
        <v>1.337302964</v>
      </c>
      <c r="L73">
        <v>1.330186855</v>
      </c>
      <c r="M73">
        <v>1.318550605</v>
      </c>
      <c r="N73">
        <v>1.300702397</v>
      </c>
      <c r="O73">
        <v>1.2758817600000001</v>
      </c>
      <c r="P73">
        <v>1.2465885080000001</v>
      </c>
      <c r="Q73">
        <v>1.22285792</v>
      </c>
      <c r="R73">
        <v>1.203326938</v>
      </c>
      <c r="S73">
        <v>1.186718406</v>
      </c>
      <c r="T73">
        <v>1.171916234</v>
      </c>
      <c r="U73">
        <v>1.15844915</v>
      </c>
      <c r="V73">
        <v>1.145979828</v>
      </c>
      <c r="W73">
        <v>1.13441594</v>
      </c>
      <c r="X73">
        <v>1.1235174429999999</v>
      </c>
      <c r="Y73">
        <v>1.113054561</v>
      </c>
      <c r="Z73">
        <v>1.102857902</v>
      </c>
      <c r="AA73">
        <v>1.0967638289999999</v>
      </c>
      <c r="AB73">
        <v>1.093226778</v>
      </c>
      <c r="AC73">
        <v>1.091271791</v>
      </c>
      <c r="AD73">
        <v>1.090287091</v>
      </c>
      <c r="AE73">
        <v>1.0898689850000001</v>
      </c>
      <c r="AF73">
        <v>1.0889378599999999</v>
      </c>
      <c r="AG73">
        <v>1.0881472889999999</v>
      </c>
      <c r="AH73">
        <v>1.087668418</v>
      </c>
      <c r="AI73">
        <v>1.0877267559999999</v>
      </c>
      <c r="AJ73">
        <v>1.0880727370000001</v>
      </c>
      <c r="AK73">
        <v>1.087708734</v>
      </c>
      <c r="AL73">
        <v>1.0864973790000001</v>
      </c>
      <c r="AM73">
        <v>1.0844092059999999</v>
      </c>
      <c r="AN73">
        <v>1.08143028</v>
      </c>
      <c r="AO73">
        <v>1.0775547990000001</v>
      </c>
      <c r="AP73">
        <v>1.0734019809999999</v>
      </c>
      <c r="AQ73">
        <v>1.0689272599999999</v>
      </c>
      <c r="AR73">
        <v>1.064054485</v>
      </c>
      <c r="AS73">
        <v>1.058736771</v>
      </c>
      <c r="AT73">
        <v>1.0529515119999999</v>
      </c>
    </row>
    <row r="74" spans="1:46" hidden="1" x14ac:dyDescent="0.25">
      <c r="A74" t="s">
        <v>431</v>
      </c>
      <c r="B74">
        <v>1.868100834</v>
      </c>
      <c r="C74">
        <v>1.880176801</v>
      </c>
      <c r="D74">
        <v>1.8658293480000001</v>
      </c>
      <c r="E74">
        <v>1.742011065</v>
      </c>
      <c r="F74">
        <v>1.7931022350000001</v>
      </c>
      <c r="G74">
        <v>1.8267649850000001</v>
      </c>
      <c r="H74">
        <v>1.7655755099999999</v>
      </c>
      <c r="I74">
        <v>1.7286585750000001</v>
      </c>
      <c r="J74">
        <v>1.733674473</v>
      </c>
      <c r="K74">
        <v>1.7287913500000001</v>
      </c>
      <c r="L74">
        <v>1.731213224</v>
      </c>
      <c r="M74">
        <v>1.7420536529999999</v>
      </c>
      <c r="N74">
        <v>1.7352368439999999</v>
      </c>
      <c r="O74">
        <v>1.705342787</v>
      </c>
      <c r="P74">
        <v>1.6558633650000001</v>
      </c>
      <c r="Q74">
        <v>1.6074045189999999</v>
      </c>
      <c r="R74">
        <v>1.561780006</v>
      </c>
      <c r="S74">
        <v>1.5190342800000001</v>
      </c>
      <c r="T74">
        <v>1.4788817409999999</v>
      </c>
      <c r="U74">
        <v>1.441757959</v>
      </c>
      <c r="V74">
        <v>1.4074841300000001</v>
      </c>
      <c r="W74">
        <v>1.375589993</v>
      </c>
      <c r="X74">
        <v>1.3452842009999999</v>
      </c>
      <c r="Y74">
        <v>1.315799277</v>
      </c>
      <c r="Z74">
        <v>1.286490095</v>
      </c>
      <c r="AA74">
        <v>1.263810686</v>
      </c>
      <c r="AB74">
        <v>1.246507552</v>
      </c>
      <c r="AC74">
        <v>1.2332747660000001</v>
      </c>
      <c r="AD74">
        <v>1.22301415</v>
      </c>
      <c r="AE74">
        <v>1.2148183180000001</v>
      </c>
      <c r="AF74">
        <v>1.2078237789999999</v>
      </c>
      <c r="AG74">
        <v>1.2011350780000001</v>
      </c>
      <c r="AH74">
        <v>1.1938873270000001</v>
      </c>
      <c r="AI74">
        <v>1.1855148</v>
      </c>
      <c r="AJ74">
        <v>1.175810459</v>
      </c>
      <c r="AK74">
        <v>1.1637269029999999</v>
      </c>
      <c r="AL74">
        <v>1.1494854430000001</v>
      </c>
      <c r="AM74">
        <v>1.133442729</v>
      </c>
      <c r="AN74">
        <v>1.1159408580000001</v>
      </c>
      <c r="AO74">
        <v>1.0972696770000001</v>
      </c>
      <c r="AP74">
        <v>1.0784924629999999</v>
      </c>
      <c r="AQ74">
        <v>1.0596033520000001</v>
      </c>
      <c r="AR74">
        <v>1.040482793</v>
      </c>
      <c r="AS74">
        <v>1.020995476</v>
      </c>
      <c r="AT74">
        <v>1.0009966349999999</v>
      </c>
    </row>
    <row r="75" spans="1:46" hidden="1" x14ac:dyDescent="0.25">
      <c r="A75" t="s">
        <v>432</v>
      </c>
      <c r="B75">
        <v>0.19761033559999999</v>
      </c>
      <c r="C75">
        <v>0.20446208900000001</v>
      </c>
      <c r="D75">
        <v>0.19976120999999999</v>
      </c>
      <c r="E75">
        <v>0.17018757200000001</v>
      </c>
      <c r="F75">
        <v>0.17600313510000001</v>
      </c>
      <c r="G75">
        <v>0.18633423339999999</v>
      </c>
      <c r="H75">
        <v>0.17416166720000001</v>
      </c>
      <c r="I75">
        <v>0.16229935270000001</v>
      </c>
      <c r="J75">
        <v>0.1601673438</v>
      </c>
      <c r="K75">
        <v>0.1632006486</v>
      </c>
      <c r="L75">
        <v>0.16612618409999999</v>
      </c>
      <c r="M75">
        <v>0.16927903490000001</v>
      </c>
      <c r="N75">
        <v>0.17168117150000001</v>
      </c>
      <c r="O75">
        <v>0.1725155173</v>
      </c>
      <c r="P75">
        <v>0.17259765590000001</v>
      </c>
      <c r="Q75">
        <v>0.17307444659999999</v>
      </c>
      <c r="R75">
        <v>0.17390319800000001</v>
      </c>
      <c r="S75">
        <v>0.17499643279999999</v>
      </c>
      <c r="T75">
        <v>0.17625256089999999</v>
      </c>
      <c r="U75">
        <v>0.1776502623</v>
      </c>
      <c r="V75">
        <v>0.17916677540000001</v>
      </c>
      <c r="W75">
        <v>0.1808475212</v>
      </c>
      <c r="X75">
        <v>0.1826799482</v>
      </c>
      <c r="Y75">
        <v>0.18465639289999999</v>
      </c>
      <c r="Z75">
        <v>0.1867751587</v>
      </c>
      <c r="AA75">
        <v>0.18929997849999999</v>
      </c>
      <c r="AB75">
        <v>0.1920282012</v>
      </c>
      <c r="AC75">
        <v>0.19489819050000001</v>
      </c>
      <c r="AD75">
        <v>0.1978902609</v>
      </c>
      <c r="AE75">
        <v>0.20098895850000001</v>
      </c>
      <c r="AF75">
        <v>0.2030276577</v>
      </c>
      <c r="AG75">
        <v>0.20478517700000001</v>
      </c>
      <c r="AH75">
        <v>0.2065031635</v>
      </c>
      <c r="AI75">
        <v>0.2088510656</v>
      </c>
      <c r="AJ75">
        <v>0.21164830109999999</v>
      </c>
      <c r="AK75">
        <v>0.21464542410000001</v>
      </c>
      <c r="AL75">
        <v>0.21774132239999999</v>
      </c>
      <c r="AM75">
        <v>0.22089900079999999</v>
      </c>
      <c r="AN75">
        <v>0.2240936295</v>
      </c>
      <c r="AO75">
        <v>0.22730431309999999</v>
      </c>
      <c r="AP75">
        <v>0.23054071170000001</v>
      </c>
      <c r="AQ75">
        <v>0.2337928235</v>
      </c>
      <c r="AR75">
        <v>0.23705001040000001</v>
      </c>
      <c r="AS75">
        <v>0.2403058495</v>
      </c>
      <c r="AT75">
        <v>0.24355792570000001</v>
      </c>
    </row>
    <row r="76" spans="1:46" hidden="1" x14ac:dyDescent="0.25">
      <c r="A76" t="s">
        <v>433</v>
      </c>
      <c r="B76">
        <v>0.82045810239999994</v>
      </c>
      <c r="C76">
        <v>0.84156366530000004</v>
      </c>
      <c r="D76">
        <v>0.79209681099999996</v>
      </c>
      <c r="E76">
        <v>0.68847958629999995</v>
      </c>
      <c r="F76">
        <v>0.70822353469999999</v>
      </c>
      <c r="G76">
        <v>0.69791453049999996</v>
      </c>
      <c r="H76">
        <v>0.65575721809999998</v>
      </c>
      <c r="I76">
        <v>0.64021193830000001</v>
      </c>
      <c r="J76">
        <v>0.62575272650000002</v>
      </c>
      <c r="K76">
        <v>0.6179523656</v>
      </c>
      <c r="L76">
        <v>0.60160271590000003</v>
      </c>
      <c r="M76">
        <v>0.58188982789999999</v>
      </c>
      <c r="N76">
        <v>0.559649858</v>
      </c>
      <c r="O76">
        <v>0.53487836700000002</v>
      </c>
      <c r="P76">
        <v>0.5104054549</v>
      </c>
      <c r="Q76">
        <v>0.49168729849999998</v>
      </c>
      <c r="R76">
        <v>0.47746815980000001</v>
      </c>
      <c r="S76">
        <v>0.46648788569999999</v>
      </c>
      <c r="T76">
        <v>0.45763517980000001</v>
      </c>
      <c r="U76">
        <v>0.45029874679999998</v>
      </c>
      <c r="V76">
        <v>0.4440736777</v>
      </c>
      <c r="W76">
        <v>0.43869940439999999</v>
      </c>
      <c r="X76">
        <v>0.43392990370000001</v>
      </c>
      <c r="Y76">
        <v>0.42956180970000002</v>
      </c>
      <c r="Z76">
        <v>0.42543643310000001</v>
      </c>
      <c r="AA76">
        <v>0.42420613219999997</v>
      </c>
      <c r="AB76">
        <v>0.42519922809999999</v>
      </c>
      <c r="AC76">
        <v>0.42774062000000002</v>
      </c>
      <c r="AD76">
        <v>0.43133800500000002</v>
      </c>
      <c r="AE76">
        <v>0.43562049450000001</v>
      </c>
      <c r="AF76">
        <v>0.43928301190000002</v>
      </c>
      <c r="AG76">
        <v>0.44303672719999998</v>
      </c>
      <c r="AH76">
        <v>0.44696753970000003</v>
      </c>
      <c r="AI76">
        <v>0.45179193480000002</v>
      </c>
      <c r="AJ76">
        <v>0.45714162670000003</v>
      </c>
      <c r="AK76">
        <v>0.46160329900000002</v>
      </c>
      <c r="AL76">
        <v>0.46505349779999999</v>
      </c>
      <c r="AM76">
        <v>0.46753755870000002</v>
      </c>
      <c r="AN76">
        <v>0.46909688020000001</v>
      </c>
      <c r="AO76">
        <v>0.46975314400000001</v>
      </c>
      <c r="AP76">
        <v>0.47030782700000001</v>
      </c>
      <c r="AQ76">
        <v>0.47068762809999998</v>
      </c>
      <c r="AR76">
        <v>0.47076511570000001</v>
      </c>
      <c r="AS76">
        <v>0.47043932090000001</v>
      </c>
      <c r="AT76">
        <v>0.46963597239999999</v>
      </c>
    </row>
    <row r="77" spans="1:46" hidden="1" x14ac:dyDescent="0.25">
      <c r="A77" t="s">
        <v>434</v>
      </c>
      <c r="B77">
        <v>0.25514245870000002</v>
      </c>
      <c r="C77">
        <v>0.25932930609999999</v>
      </c>
      <c r="D77">
        <v>0.24273976780000001</v>
      </c>
      <c r="E77">
        <v>0.2112773342</v>
      </c>
      <c r="F77">
        <v>0.22018472380000001</v>
      </c>
      <c r="G77">
        <v>0.2187818929</v>
      </c>
      <c r="H77">
        <v>0.20504832210000001</v>
      </c>
      <c r="I77">
        <v>0.1982660248</v>
      </c>
      <c r="J77">
        <v>0.19298962180000001</v>
      </c>
      <c r="K77">
        <v>0.19155145209999999</v>
      </c>
      <c r="L77">
        <v>0.1888224054</v>
      </c>
      <c r="M77">
        <v>0.1862019094</v>
      </c>
      <c r="N77">
        <v>0.18270750199999999</v>
      </c>
      <c r="O77">
        <v>0.17806470999999999</v>
      </c>
      <c r="P77">
        <v>0.17292471879999999</v>
      </c>
      <c r="Q77">
        <v>0.16908885600000001</v>
      </c>
      <c r="R77">
        <v>0.16611207350000001</v>
      </c>
      <c r="S77">
        <v>0.16371400699999999</v>
      </c>
      <c r="T77">
        <v>0.16168374960000001</v>
      </c>
      <c r="U77">
        <v>0.15991391160000001</v>
      </c>
      <c r="V77">
        <v>0.1583287733</v>
      </c>
      <c r="W77">
        <v>0.1569260281</v>
      </c>
      <c r="X77">
        <v>0.15566057059999999</v>
      </c>
      <c r="Y77">
        <v>0.1545033814</v>
      </c>
      <c r="Z77">
        <v>0.15343784960000001</v>
      </c>
      <c r="AA77">
        <v>0.15303113369999999</v>
      </c>
      <c r="AB77">
        <v>0.15293729880000001</v>
      </c>
      <c r="AC77">
        <v>0.15301665980000001</v>
      </c>
      <c r="AD77">
        <v>0.15320493539999999</v>
      </c>
      <c r="AE77">
        <v>0.1534657891</v>
      </c>
      <c r="AF77">
        <v>0.15332506309999999</v>
      </c>
      <c r="AG77">
        <v>0.15310996020000001</v>
      </c>
      <c r="AH77">
        <v>0.15292255020000001</v>
      </c>
      <c r="AI77">
        <v>0.1529417656</v>
      </c>
      <c r="AJ77">
        <v>0.1531028945</v>
      </c>
      <c r="AK77">
        <v>0.15332591979999999</v>
      </c>
      <c r="AL77">
        <v>0.1535708126</v>
      </c>
      <c r="AM77">
        <v>0.1538178221</v>
      </c>
      <c r="AN77">
        <v>0.15405366100000001</v>
      </c>
      <c r="AO77">
        <v>0.1542688234</v>
      </c>
      <c r="AP77">
        <v>0.1544647592</v>
      </c>
      <c r="AQ77">
        <v>0.1546376773</v>
      </c>
      <c r="AR77">
        <v>0.1547844622</v>
      </c>
      <c r="AS77">
        <v>0.15490410809999999</v>
      </c>
      <c r="AT77">
        <v>0.15499719679999999</v>
      </c>
    </row>
    <row r="78" spans="1:46" hidden="1" x14ac:dyDescent="0.25">
      <c r="A78" t="s">
        <v>435</v>
      </c>
      <c r="B78">
        <v>3.046200845</v>
      </c>
      <c r="C78">
        <v>3.1310128160000001</v>
      </c>
      <c r="D78">
        <v>3.0827058090000001</v>
      </c>
      <c r="E78">
        <v>2.71161991</v>
      </c>
      <c r="F78">
        <v>2.764185066</v>
      </c>
      <c r="G78">
        <v>2.8438096150000001</v>
      </c>
      <c r="H78">
        <v>2.7659889569999998</v>
      </c>
      <c r="I78">
        <v>2.6801836200000002</v>
      </c>
      <c r="J78">
        <v>2.6153070770000002</v>
      </c>
      <c r="K78">
        <v>2.585475008</v>
      </c>
      <c r="L78">
        <v>2.5693150020000002</v>
      </c>
      <c r="M78">
        <v>2.5598104450000001</v>
      </c>
      <c r="N78">
        <v>2.5431506549999998</v>
      </c>
      <c r="O78">
        <v>2.5148474959999998</v>
      </c>
      <c r="P78">
        <v>2.4812749080000001</v>
      </c>
      <c r="Q78">
        <v>2.462007796</v>
      </c>
      <c r="R78">
        <v>2.45274467</v>
      </c>
      <c r="S78">
        <v>2.4504449400000001</v>
      </c>
      <c r="T78">
        <v>2.4516382139999999</v>
      </c>
      <c r="U78">
        <v>2.455858745</v>
      </c>
      <c r="V78">
        <v>2.4627035720000001</v>
      </c>
      <c r="W78">
        <v>2.4726786220000001</v>
      </c>
      <c r="X78">
        <v>2.4854419860000001</v>
      </c>
      <c r="Y78">
        <v>2.500656921</v>
      </c>
      <c r="Z78">
        <v>2.5181045969999998</v>
      </c>
      <c r="AA78">
        <v>2.5493132790000002</v>
      </c>
      <c r="AB78">
        <v>2.587947614</v>
      </c>
      <c r="AC78">
        <v>2.631224848</v>
      </c>
      <c r="AD78">
        <v>2.6778177219999999</v>
      </c>
      <c r="AE78">
        <v>2.7269860449999999</v>
      </c>
      <c r="AF78">
        <v>2.7705734909999999</v>
      </c>
      <c r="AG78">
        <v>2.8134516729999999</v>
      </c>
      <c r="AH78">
        <v>2.857066197</v>
      </c>
      <c r="AI78">
        <v>2.9053760629999998</v>
      </c>
      <c r="AJ78">
        <v>2.9573668080000002</v>
      </c>
      <c r="AK78">
        <v>3.0116141550000002</v>
      </c>
      <c r="AL78">
        <v>3.0674104880000002</v>
      </c>
      <c r="AM78">
        <v>3.1243857780000002</v>
      </c>
      <c r="AN78">
        <v>3.1822420509999998</v>
      </c>
      <c r="AO78">
        <v>3.2407253200000001</v>
      </c>
      <c r="AP78">
        <v>3.2999636950000002</v>
      </c>
      <c r="AQ78">
        <v>3.3597949599999999</v>
      </c>
      <c r="AR78">
        <v>3.4200660869999999</v>
      </c>
      <c r="AS78">
        <v>3.4806931130000001</v>
      </c>
      <c r="AT78">
        <v>3.541648484</v>
      </c>
    </row>
    <row r="79" spans="1:46" hidden="1" x14ac:dyDescent="0.25">
      <c r="A79" t="s">
        <v>436</v>
      </c>
      <c r="B79">
        <v>0.12006703940000001</v>
      </c>
      <c r="C79">
        <v>0.125398967</v>
      </c>
      <c r="D79">
        <v>0.1251852705</v>
      </c>
      <c r="E79">
        <v>0.1140159848</v>
      </c>
      <c r="F79">
        <v>0.112899719</v>
      </c>
      <c r="G79">
        <v>0.1160804728</v>
      </c>
      <c r="H79">
        <v>0.113573519</v>
      </c>
      <c r="I79">
        <v>0.1121703243</v>
      </c>
      <c r="J79">
        <v>0.1031784511</v>
      </c>
      <c r="K79">
        <v>9.6580767900000003E-2</v>
      </c>
      <c r="L79">
        <v>9.2775058899999999E-2</v>
      </c>
      <c r="M79">
        <v>9.1800552600000002E-2</v>
      </c>
      <c r="N79">
        <v>9.1598828699999996E-2</v>
      </c>
      <c r="O79">
        <v>8.8305176700000002E-2</v>
      </c>
      <c r="P79">
        <v>8.5792026800000004E-2</v>
      </c>
      <c r="Q79">
        <v>8.4600461700000004E-2</v>
      </c>
      <c r="R79">
        <v>8.3904929099999997E-2</v>
      </c>
      <c r="S79">
        <v>8.3462031199999995E-2</v>
      </c>
      <c r="T79">
        <v>8.3104586699999997E-2</v>
      </c>
      <c r="U79">
        <v>8.2869578400000005E-2</v>
      </c>
      <c r="V79">
        <v>8.2777379900000003E-2</v>
      </c>
      <c r="W79">
        <v>8.2861326900000004E-2</v>
      </c>
      <c r="X79">
        <v>8.3113786600000003E-2</v>
      </c>
      <c r="Y79">
        <v>8.3525289000000003E-2</v>
      </c>
      <c r="Z79">
        <v>8.4082938199999999E-2</v>
      </c>
      <c r="AA79">
        <v>8.5413552500000003E-2</v>
      </c>
      <c r="AB79">
        <v>8.6981644499999997E-2</v>
      </c>
      <c r="AC79">
        <v>8.8659990100000002E-2</v>
      </c>
      <c r="AD79">
        <v>9.04238874E-2</v>
      </c>
      <c r="AE79">
        <v>9.2272447300000004E-2</v>
      </c>
      <c r="AF79">
        <v>8.96042321E-2</v>
      </c>
      <c r="AG79">
        <v>8.6212237799999994E-2</v>
      </c>
      <c r="AH79">
        <v>8.2592752000000005E-2</v>
      </c>
      <c r="AI79">
        <v>8.2034026900000001E-2</v>
      </c>
      <c r="AJ79">
        <v>8.3126982000000002E-2</v>
      </c>
      <c r="AK79">
        <v>8.4678593600000004E-2</v>
      </c>
      <c r="AL79">
        <v>8.6349698700000005E-2</v>
      </c>
      <c r="AM79">
        <v>8.8101970799999998E-2</v>
      </c>
      <c r="AN79">
        <v>8.9929306799999997E-2</v>
      </c>
      <c r="AO79">
        <v>9.1825748299999996E-2</v>
      </c>
      <c r="AP79">
        <v>9.3796254699999998E-2</v>
      </c>
      <c r="AQ79">
        <v>9.5836276999999997E-2</v>
      </c>
      <c r="AR79">
        <v>9.7936045700000002E-2</v>
      </c>
      <c r="AS79">
        <v>0.100085965</v>
      </c>
      <c r="AT79">
        <v>0.10227862190000001</v>
      </c>
    </row>
    <row r="80" spans="1:46" hidden="1" x14ac:dyDescent="0.25">
      <c r="A80" t="s">
        <v>437</v>
      </c>
      <c r="B80">
        <v>1.5829793000000002E-2</v>
      </c>
      <c r="C80">
        <v>1.62583081E-2</v>
      </c>
      <c r="D80">
        <v>1.5890699099999999E-2</v>
      </c>
      <c r="E80">
        <v>1.4825948699999999E-2</v>
      </c>
      <c r="F80">
        <v>1.5317020400000001E-2</v>
      </c>
      <c r="G80">
        <v>1.55748156E-2</v>
      </c>
      <c r="H80">
        <v>1.53812911E-2</v>
      </c>
      <c r="I80">
        <v>1.5301296900000001E-2</v>
      </c>
      <c r="J80">
        <v>1.5034279899999999E-2</v>
      </c>
      <c r="K80">
        <v>1.52686061E-2</v>
      </c>
      <c r="L80">
        <v>1.5569457300000001E-2</v>
      </c>
      <c r="M80">
        <v>1.57322103E-2</v>
      </c>
      <c r="N80">
        <v>1.57732841E-2</v>
      </c>
      <c r="O80">
        <v>1.5689091799999999E-2</v>
      </c>
      <c r="P80">
        <v>1.55115394E-2</v>
      </c>
      <c r="Q80">
        <v>1.5387609199999999E-2</v>
      </c>
      <c r="R80">
        <v>1.53076338E-2</v>
      </c>
      <c r="S80">
        <v>1.5254887700000001E-2</v>
      </c>
      <c r="T80">
        <v>1.52287138E-2</v>
      </c>
      <c r="U80">
        <v>1.52186076E-2</v>
      </c>
      <c r="V80">
        <v>1.5225508400000001E-2</v>
      </c>
      <c r="W80">
        <v>1.52523382E-2</v>
      </c>
      <c r="X80">
        <v>1.52956169E-2</v>
      </c>
      <c r="Y80">
        <v>1.53531029E-2</v>
      </c>
      <c r="Z80">
        <v>1.54238286E-2</v>
      </c>
      <c r="AA80">
        <v>1.55566982E-2</v>
      </c>
      <c r="AB80">
        <v>1.5722623599999999E-2</v>
      </c>
      <c r="AC80">
        <v>1.5911084400000001E-2</v>
      </c>
      <c r="AD80">
        <v>1.6103718100000001E-2</v>
      </c>
      <c r="AE80">
        <v>1.6301809899999999E-2</v>
      </c>
      <c r="AF80">
        <v>1.64646494E-2</v>
      </c>
      <c r="AG80">
        <v>1.6616004100000002E-2</v>
      </c>
      <c r="AH80">
        <v>1.6767785300000001E-2</v>
      </c>
      <c r="AI80">
        <v>1.6937122900000001E-2</v>
      </c>
      <c r="AJ80">
        <v>1.7126133799999999E-2</v>
      </c>
      <c r="AK80">
        <v>1.73296935E-2</v>
      </c>
      <c r="AL80">
        <v>1.7542747399999999E-2</v>
      </c>
      <c r="AM80">
        <v>1.77614699E-2</v>
      </c>
      <c r="AN80">
        <v>1.7982969299999998E-2</v>
      </c>
      <c r="AO80">
        <v>1.8205144100000001E-2</v>
      </c>
      <c r="AP80">
        <v>1.8430741800000001E-2</v>
      </c>
      <c r="AQ80">
        <v>1.8657284100000001E-2</v>
      </c>
      <c r="AR80">
        <v>1.88837385E-2</v>
      </c>
      <c r="AS80">
        <v>1.9109735400000001E-2</v>
      </c>
      <c r="AT80">
        <v>1.9335267600000001E-2</v>
      </c>
    </row>
    <row r="81" spans="1:46" hidden="1" x14ac:dyDescent="0.25">
      <c r="A81" t="s">
        <v>438</v>
      </c>
      <c r="B81">
        <v>2.1477272700000001E-2</v>
      </c>
      <c r="C81">
        <v>2.2033865199999999E-2</v>
      </c>
      <c r="D81">
        <v>2.1794661600000001E-2</v>
      </c>
      <c r="E81">
        <v>1.9669145200000002E-2</v>
      </c>
      <c r="F81">
        <v>2.0299249200000001E-2</v>
      </c>
      <c r="G81">
        <v>2.0711197899999999E-2</v>
      </c>
      <c r="H81">
        <v>2.05176803E-2</v>
      </c>
      <c r="I81">
        <v>2.01410089E-2</v>
      </c>
      <c r="J81">
        <v>1.9057715900000001E-2</v>
      </c>
      <c r="K81">
        <v>1.8387388000000001E-2</v>
      </c>
      <c r="L81">
        <v>1.8191301600000001E-2</v>
      </c>
      <c r="M81">
        <v>1.78415237E-2</v>
      </c>
      <c r="N81">
        <v>1.7425700799999999E-2</v>
      </c>
      <c r="O81">
        <v>1.6972364699999999E-2</v>
      </c>
      <c r="P81">
        <v>1.6492147700000001E-2</v>
      </c>
      <c r="Q81">
        <v>1.6045849000000001E-2</v>
      </c>
      <c r="R81">
        <v>1.5658788600000001E-2</v>
      </c>
      <c r="S81">
        <v>1.53300982E-2</v>
      </c>
      <c r="T81">
        <v>1.5030373200000001E-2</v>
      </c>
      <c r="U81">
        <v>1.47643932E-2</v>
      </c>
      <c r="V81">
        <v>1.4529439999999999E-2</v>
      </c>
      <c r="W81">
        <v>1.43277413E-2</v>
      </c>
      <c r="X81">
        <v>1.41540856E-2</v>
      </c>
      <c r="Y81">
        <v>1.4002666400000001E-2</v>
      </c>
      <c r="Z81">
        <v>1.3869884000000001E-2</v>
      </c>
      <c r="AA81">
        <v>1.3805449500000001E-2</v>
      </c>
      <c r="AB81">
        <v>1.3780748799999999E-2</v>
      </c>
      <c r="AC81">
        <v>1.37821184E-2</v>
      </c>
      <c r="AD81">
        <v>1.38055924E-2</v>
      </c>
      <c r="AE81">
        <v>1.38445722E-2</v>
      </c>
      <c r="AF81">
        <v>1.3878659600000001E-2</v>
      </c>
      <c r="AG81">
        <v>1.39107706E-2</v>
      </c>
      <c r="AH81">
        <v>1.3941025399999999E-2</v>
      </c>
      <c r="AI81">
        <v>1.39751745E-2</v>
      </c>
      <c r="AJ81">
        <v>1.4013829E-2</v>
      </c>
      <c r="AK81">
        <v>1.40556797E-2</v>
      </c>
      <c r="AL81">
        <v>1.4099950700000001E-2</v>
      </c>
      <c r="AM81">
        <v>1.41463773E-2</v>
      </c>
      <c r="AN81">
        <v>1.4194834200000001E-2</v>
      </c>
      <c r="AO81">
        <v>1.4245206099999999E-2</v>
      </c>
      <c r="AP81">
        <v>1.42994653E-2</v>
      </c>
      <c r="AQ81">
        <v>1.4356575700000001E-2</v>
      </c>
      <c r="AR81">
        <v>1.44156288E-2</v>
      </c>
      <c r="AS81">
        <v>1.44759244E-2</v>
      </c>
      <c r="AT81">
        <v>1.45369226E-2</v>
      </c>
    </row>
    <row r="82" spans="1:46" hidden="1" x14ac:dyDescent="0.25">
      <c r="A82" t="s">
        <v>439</v>
      </c>
      <c r="B82">
        <v>2.10357072E-2</v>
      </c>
      <c r="C82">
        <v>2.14284998E-2</v>
      </c>
      <c r="D82">
        <v>2.1108686599999999E-2</v>
      </c>
      <c r="E82">
        <v>1.9249431399999999E-2</v>
      </c>
      <c r="F82">
        <v>1.93174243E-2</v>
      </c>
      <c r="G82">
        <v>1.96484218E-2</v>
      </c>
      <c r="H82">
        <v>1.9238626799999999E-2</v>
      </c>
      <c r="I82">
        <v>1.81128253E-2</v>
      </c>
      <c r="J82">
        <v>1.7177441599999999E-2</v>
      </c>
      <c r="K82">
        <v>1.6601154E-2</v>
      </c>
      <c r="L82">
        <v>1.6448257800000001E-2</v>
      </c>
      <c r="M82">
        <v>1.6505552100000001E-2</v>
      </c>
      <c r="N82">
        <v>1.64751876E-2</v>
      </c>
      <c r="O82">
        <v>1.62897722E-2</v>
      </c>
      <c r="P82">
        <v>1.5981828199999999E-2</v>
      </c>
      <c r="Q82">
        <v>1.5656711E-2</v>
      </c>
      <c r="R82">
        <v>1.53754433E-2</v>
      </c>
      <c r="S82">
        <v>1.51447278E-2</v>
      </c>
      <c r="T82">
        <v>1.4945621799999999E-2</v>
      </c>
      <c r="U82">
        <v>1.4779552600000001E-2</v>
      </c>
      <c r="V82">
        <v>1.46444772E-2</v>
      </c>
      <c r="W82">
        <v>1.4541760799999999E-2</v>
      </c>
      <c r="X82">
        <v>1.44656851E-2</v>
      </c>
      <c r="Y82">
        <v>1.44106637E-2</v>
      </c>
      <c r="Z82">
        <v>1.43724731E-2</v>
      </c>
      <c r="AA82">
        <v>1.43995862E-2</v>
      </c>
      <c r="AB82">
        <v>1.44777772E-2</v>
      </c>
      <c r="AC82">
        <v>1.45942142E-2</v>
      </c>
      <c r="AD82">
        <v>1.47393292E-2</v>
      </c>
      <c r="AE82">
        <v>1.49056161E-2</v>
      </c>
      <c r="AF82">
        <v>1.50591149E-2</v>
      </c>
      <c r="AG82">
        <v>1.52155743E-2</v>
      </c>
      <c r="AH82">
        <v>1.53782039E-2</v>
      </c>
      <c r="AI82">
        <v>1.5562416399999999E-2</v>
      </c>
      <c r="AJ82">
        <v>1.57619128E-2</v>
      </c>
      <c r="AK82">
        <v>1.59685608E-2</v>
      </c>
      <c r="AL82">
        <v>1.6177936800000001E-2</v>
      </c>
      <c r="AM82">
        <v>1.6387512E-2</v>
      </c>
      <c r="AN82">
        <v>1.6595370299999999E-2</v>
      </c>
      <c r="AO82">
        <v>1.6800048500000001E-2</v>
      </c>
      <c r="AP82">
        <v>1.70033331E-2</v>
      </c>
      <c r="AQ82">
        <v>1.7204158099999999E-2</v>
      </c>
      <c r="AR82">
        <v>1.7401625699999999E-2</v>
      </c>
      <c r="AS82">
        <v>1.75953436E-2</v>
      </c>
      <c r="AT82">
        <v>1.7785272099999999E-2</v>
      </c>
    </row>
    <row r="83" spans="1:46" hidden="1" x14ac:dyDescent="0.25">
      <c r="A83" t="s">
        <v>440</v>
      </c>
      <c r="B83">
        <v>9.6501428899999997E-4</v>
      </c>
      <c r="C83">
        <v>1.0561575E-3</v>
      </c>
      <c r="D83">
        <v>1.0452004099999999E-3</v>
      </c>
      <c r="E83">
        <v>9.6525075999999996E-4</v>
      </c>
      <c r="F83">
        <v>1.04126678E-3</v>
      </c>
      <c r="G83">
        <v>1.0279166199999999E-3</v>
      </c>
      <c r="H83">
        <v>1.0720332000000001E-3</v>
      </c>
      <c r="I83">
        <v>1.0367132599999999E-3</v>
      </c>
      <c r="J83">
        <v>1.0737405299999999E-3</v>
      </c>
      <c r="K83">
        <v>1.0802010799999999E-3</v>
      </c>
      <c r="L83">
        <v>1.0713772099999999E-3</v>
      </c>
      <c r="M83">
        <v>1.0602919E-3</v>
      </c>
      <c r="N83">
        <v>1.0391997300000001E-3</v>
      </c>
      <c r="O83">
        <v>1.0068028500000001E-3</v>
      </c>
      <c r="P83">
        <v>9.6790976499999996E-4</v>
      </c>
      <c r="Q83">
        <v>9.3455672300000005E-4</v>
      </c>
      <c r="R83">
        <v>9.0680541099999999E-4</v>
      </c>
      <c r="S83">
        <v>8.8370758500000001E-4</v>
      </c>
      <c r="T83">
        <v>8.6465167400000004E-4</v>
      </c>
      <c r="U83">
        <v>8.4892104800000001E-4</v>
      </c>
      <c r="V83">
        <v>8.3588280399999996E-4</v>
      </c>
      <c r="W83">
        <v>8.2502378400000004E-4</v>
      </c>
      <c r="X83">
        <v>8.1590816299999995E-4</v>
      </c>
      <c r="Y83">
        <v>8.0814066599999999E-4</v>
      </c>
      <c r="Z83">
        <v>8.0142224199999999E-4</v>
      </c>
      <c r="AA83">
        <v>7.9950289799999999E-4</v>
      </c>
      <c r="AB83">
        <v>8.0151411699999999E-4</v>
      </c>
      <c r="AC83">
        <v>8.0646093400000001E-4</v>
      </c>
      <c r="AD83">
        <v>8.13579742E-4</v>
      </c>
      <c r="AE83">
        <v>8.22288573E-4</v>
      </c>
      <c r="AF83">
        <v>8.3115547300000004E-4</v>
      </c>
      <c r="AG83">
        <v>8.4052535500000005E-4</v>
      </c>
      <c r="AH83">
        <v>8.5034132300000002E-4</v>
      </c>
      <c r="AI83">
        <v>8.6107031499999996E-4</v>
      </c>
      <c r="AJ83">
        <v>8.7239775800000002E-4</v>
      </c>
      <c r="AK83">
        <v>8.8398214500000002E-4</v>
      </c>
      <c r="AL83">
        <v>8.9566309900000003E-4</v>
      </c>
      <c r="AM83">
        <v>9.0736734999999997E-4</v>
      </c>
      <c r="AN83">
        <v>9.1904768699999995E-4</v>
      </c>
      <c r="AO83">
        <v>9.3067211299999999E-4</v>
      </c>
      <c r="AP83">
        <v>9.4230423799999995E-4</v>
      </c>
      <c r="AQ83">
        <v>9.5391012500000002E-4</v>
      </c>
      <c r="AR83">
        <v>9.6545912800000003E-4</v>
      </c>
      <c r="AS83">
        <v>9.7693393500000009E-4</v>
      </c>
      <c r="AT83">
        <v>9.8832498100000004E-4</v>
      </c>
    </row>
    <row r="84" spans="1:46" hidden="1" x14ac:dyDescent="0.25">
      <c r="A84" t="s">
        <v>441</v>
      </c>
      <c r="B84">
        <v>6.9221281899999997E-4</v>
      </c>
      <c r="C84">
        <v>7.2932198399999998E-4</v>
      </c>
      <c r="D84">
        <v>7.3744100000000003E-4</v>
      </c>
      <c r="E84">
        <v>6.3423532400000004E-4</v>
      </c>
      <c r="F84">
        <v>6.5958567899999996E-4</v>
      </c>
      <c r="G84">
        <v>6.8221355200000005E-4</v>
      </c>
      <c r="H84">
        <v>6.7660201700000004E-4</v>
      </c>
      <c r="I84">
        <v>6.67500737E-4</v>
      </c>
      <c r="J84">
        <v>6.5358055700000001E-4</v>
      </c>
      <c r="K84">
        <v>6.5533843399999999E-4</v>
      </c>
      <c r="L84">
        <v>6.5408689500000001E-4</v>
      </c>
      <c r="M84">
        <v>6.4938478300000004E-4</v>
      </c>
      <c r="N84">
        <v>6.3928546299999995E-4</v>
      </c>
      <c r="O84">
        <v>6.2303021200000002E-4</v>
      </c>
      <c r="P84">
        <v>6.0306790099999997E-4</v>
      </c>
      <c r="Q84">
        <v>5.8534585199999998E-4</v>
      </c>
      <c r="R84">
        <v>5.7037984999999995E-4</v>
      </c>
      <c r="S84">
        <v>5.5778460900000003E-4</v>
      </c>
      <c r="T84">
        <v>5.4729357300000001E-4</v>
      </c>
      <c r="U84">
        <v>5.3857423500000003E-4</v>
      </c>
      <c r="V84">
        <v>5.31330216E-4</v>
      </c>
      <c r="W84">
        <v>5.2530764099999996E-4</v>
      </c>
      <c r="X84">
        <v>5.2027549300000004E-4</v>
      </c>
      <c r="Y84">
        <v>5.1597263800000001E-4</v>
      </c>
      <c r="Z84">
        <v>5.1221016000000004E-4</v>
      </c>
      <c r="AA84">
        <v>5.1111074200000002E-4</v>
      </c>
      <c r="AB84">
        <v>5.1222306299999998E-4</v>
      </c>
      <c r="AC84">
        <v>5.1496098700000003E-4</v>
      </c>
      <c r="AD84">
        <v>5.1886128699999996E-4</v>
      </c>
      <c r="AE84">
        <v>5.2356206900000004E-4</v>
      </c>
      <c r="AF84">
        <v>5.2838579200000001E-4</v>
      </c>
      <c r="AG84">
        <v>5.33195619E-4</v>
      </c>
      <c r="AH84">
        <v>5.3793650499999997E-4</v>
      </c>
      <c r="AI84">
        <v>5.4292324700000005E-4</v>
      </c>
      <c r="AJ84">
        <v>5.4820143300000001E-4</v>
      </c>
      <c r="AK84">
        <v>5.5286090700000002E-4</v>
      </c>
      <c r="AL84">
        <v>5.5682182900000004E-4</v>
      </c>
      <c r="AM84">
        <v>5.6008435399999997E-4</v>
      </c>
      <c r="AN84">
        <v>5.6264514700000003E-4</v>
      </c>
      <c r="AO84">
        <v>5.64492948E-4</v>
      </c>
      <c r="AP84">
        <v>5.6629817899999995E-4</v>
      </c>
      <c r="AQ84">
        <v>5.6795245800000005E-4</v>
      </c>
      <c r="AR84">
        <v>5.6934373000000005E-4</v>
      </c>
      <c r="AS84">
        <v>5.7038648599999999E-4</v>
      </c>
      <c r="AT84">
        <v>5.7101670700000003E-4</v>
      </c>
    </row>
    <row r="85" spans="1:46" hidden="1" x14ac:dyDescent="0.25">
      <c r="A85" t="s">
        <v>442</v>
      </c>
      <c r="B85">
        <v>3.7175159990000002</v>
      </c>
      <c r="C85">
        <v>3.8230899620000001</v>
      </c>
      <c r="D85">
        <v>3.845392253</v>
      </c>
      <c r="E85">
        <v>3.7098566470000001</v>
      </c>
      <c r="F85">
        <v>3.8255343609999999</v>
      </c>
      <c r="G85">
        <v>3.8808000919999999</v>
      </c>
      <c r="H85">
        <v>3.7954374749999999</v>
      </c>
      <c r="I85">
        <v>3.6970641209999999</v>
      </c>
      <c r="J85">
        <v>3.6482474589999998</v>
      </c>
      <c r="K85">
        <v>3.6261497079999998</v>
      </c>
      <c r="L85">
        <v>3.6396972860000001</v>
      </c>
      <c r="M85">
        <v>3.6248165989999999</v>
      </c>
      <c r="N85">
        <v>3.557753296</v>
      </c>
      <c r="O85">
        <v>3.436380701</v>
      </c>
      <c r="P85">
        <v>3.2763797389999998</v>
      </c>
      <c r="Q85">
        <v>3.1234130109999998</v>
      </c>
      <c r="R85">
        <v>2.9905266899999998</v>
      </c>
      <c r="S85">
        <v>2.8774696450000001</v>
      </c>
      <c r="T85">
        <v>2.7802663920000001</v>
      </c>
      <c r="U85">
        <v>2.697168043</v>
      </c>
      <c r="V85">
        <v>2.6259517400000001</v>
      </c>
      <c r="W85">
        <v>2.5653198850000001</v>
      </c>
      <c r="X85">
        <v>2.5129628049999999</v>
      </c>
      <c r="Y85">
        <v>2.4670746569999999</v>
      </c>
      <c r="Z85">
        <v>2.4263498239999999</v>
      </c>
      <c r="AA85">
        <v>2.401370521</v>
      </c>
      <c r="AB85">
        <v>2.3885105339999999</v>
      </c>
      <c r="AC85">
        <v>2.384871564</v>
      </c>
      <c r="AD85">
        <v>2.388298228</v>
      </c>
      <c r="AE85">
        <v>2.397166554</v>
      </c>
      <c r="AF85">
        <v>2.4057537660000001</v>
      </c>
      <c r="AG85">
        <v>2.4153276639999999</v>
      </c>
      <c r="AH85">
        <v>2.4253714039999998</v>
      </c>
      <c r="AI85">
        <v>2.4376620889999998</v>
      </c>
      <c r="AJ85">
        <v>2.4518957810000002</v>
      </c>
      <c r="AK85">
        <v>2.467623251</v>
      </c>
      <c r="AL85">
        <v>2.4846460690000001</v>
      </c>
      <c r="AM85">
        <v>2.50280646</v>
      </c>
      <c r="AN85">
        <v>2.5219057509999998</v>
      </c>
      <c r="AO85">
        <v>2.5417368800000002</v>
      </c>
      <c r="AP85">
        <v>2.562390621</v>
      </c>
      <c r="AQ85">
        <v>2.583589162</v>
      </c>
      <c r="AR85">
        <v>2.6050485729999999</v>
      </c>
      <c r="AS85">
        <v>2.6265454109999999</v>
      </c>
      <c r="AT85">
        <v>2.647899384</v>
      </c>
    </row>
    <row r="86" spans="1:46" hidden="1" x14ac:dyDescent="0.25">
      <c r="A86" t="s">
        <v>443</v>
      </c>
      <c r="B86">
        <v>2.1045732859999999</v>
      </c>
      <c r="C86">
        <v>2.1638322269999999</v>
      </c>
      <c r="D86">
        <v>2.1754897340000001</v>
      </c>
      <c r="E86">
        <v>2.1415639849999999</v>
      </c>
      <c r="F86">
        <v>2.200895321</v>
      </c>
      <c r="G86">
        <v>2.2346185059999999</v>
      </c>
      <c r="H86">
        <v>2.2175997999999999</v>
      </c>
      <c r="I86">
        <v>2.1951510939999999</v>
      </c>
      <c r="J86">
        <v>2.1960474419999998</v>
      </c>
      <c r="K86">
        <v>2.1980909359999998</v>
      </c>
      <c r="L86">
        <v>2.2041078160000001</v>
      </c>
      <c r="M86">
        <v>2.1761380570000002</v>
      </c>
      <c r="N86">
        <v>2.1230938109999999</v>
      </c>
      <c r="O86">
        <v>2.0589436650000001</v>
      </c>
      <c r="P86">
        <v>1.9876182600000001</v>
      </c>
      <c r="Q86">
        <v>1.9250323229999999</v>
      </c>
      <c r="R86">
        <v>1.8733900290000001</v>
      </c>
      <c r="S86">
        <v>1.8315042070000001</v>
      </c>
      <c r="T86">
        <v>1.796827696</v>
      </c>
      <c r="U86">
        <v>1.768144071</v>
      </c>
      <c r="V86">
        <v>1.74444781</v>
      </c>
      <c r="W86">
        <v>1.725465351</v>
      </c>
      <c r="X86">
        <v>1.710296952</v>
      </c>
      <c r="Y86">
        <v>1.6977764909999999</v>
      </c>
      <c r="Z86">
        <v>1.6872158079999999</v>
      </c>
      <c r="AA86">
        <v>1.6832339839999999</v>
      </c>
      <c r="AB86">
        <v>1.684009179</v>
      </c>
      <c r="AC86">
        <v>1.6883817029999999</v>
      </c>
      <c r="AD86">
        <v>1.6955568480000001</v>
      </c>
      <c r="AE86">
        <v>1.704950134</v>
      </c>
      <c r="AF86">
        <v>1.7138269209999999</v>
      </c>
      <c r="AG86">
        <v>1.7225692539999999</v>
      </c>
      <c r="AH86">
        <v>1.730885123</v>
      </c>
      <c r="AI86">
        <v>1.7388323409999999</v>
      </c>
      <c r="AJ86">
        <v>1.746810575</v>
      </c>
      <c r="AK86">
        <v>1.755158649</v>
      </c>
      <c r="AL86">
        <v>1.7640671080000001</v>
      </c>
      <c r="AM86">
        <v>1.7736102330000001</v>
      </c>
      <c r="AN86">
        <v>1.783790304</v>
      </c>
      <c r="AO86">
        <v>1.7945711820000001</v>
      </c>
      <c r="AP86">
        <v>1.8065740729999999</v>
      </c>
      <c r="AQ86">
        <v>1.8194429990000001</v>
      </c>
      <c r="AR86">
        <v>1.8328845460000001</v>
      </c>
      <c r="AS86">
        <v>1.846702252</v>
      </c>
      <c r="AT86">
        <v>1.860755749</v>
      </c>
    </row>
    <row r="87" spans="1:46" hidden="1" x14ac:dyDescent="0.25">
      <c r="A87" t="s">
        <v>444</v>
      </c>
      <c r="B87">
        <v>6.49</v>
      </c>
      <c r="C87">
        <v>6.6617926179999998</v>
      </c>
      <c r="D87">
        <v>6.2462257479999996</v>
      </c>
      <c r="E87">
        <v>5.4815219749999997</v>
      </c>
      <c r="F87">
        <v>5.564364511</v>
      </c>
      <c r="G87">
        <v>5.5233752889999996</v>
      </c>
      <c r="H87">
        <v>5.3201740600000003</v>
      </c>
      <c r="I87">
        <v>5.3058834450000001</v>
      </c>
      <c r="J87">
        <v>5.2259615650000004</v>
      </c>
      <c r="K87">
        <v>5.1849771999999996</v>
      </c>
      <c r="L87">
        <v>5.1024093009999998</v>
      </c>
      <c r="M87">
        <v>5.0355899869999998</v>
      </c>
      <c r="N87">
        <v>4.969848914</v>
      </c>
      <c r="O87">
        <v>4.8899729980000002</v>
      </c>
      <c r="P87">
        <v>4.8084035590000003</v>
      </c>
      <c r="Q87">
        <v>4.7520076089999996</v>
      </c>
      <c r="R87">
        <v>4.7133250740000001</v>
      </c>
      <c r="S87">
        <v>4.6872128609999999</v>
      </c>
      <c r="T87">
        <v>4.6654688660000003</v>
      </c>
      <c r="U87">
        <v>4.6488083490000003</v>
      </c>
      <c r="V87">
        <v>4.6368798509999998</v>
      </c>
      <c r="W87">
        <v>4.6292397249999997</v>
      </c>
      <c r="X87">
        <v>4.625346424</v>
      </c>
      <c r="Y87">
        <v>4.6242919120000003</v>
      </c>
      <c r="Z87">
        <v>4.625262824</v>
      </c>
      <c r="AA87">
        <v>4.6490305970000003</v>
      </c>
      <c r="AB87">
        <v>4.6879427920000003</v>
      </c>
      <c r="AC87">
        <v>4.7371217919999999</v>
      </c>
      <c r="AD87">
        <v>4.7935479409999999</v>
      </c>
      <c r="AE87">
        <v>4.8551435380000001</v>
      </c>
      <c r="AF87">
        <v>4.9111489949999996</v>
      </c>
      <c r="AG87">
        <v>4.9679152960000001</v>
      </c>
      <c r="AH87">
        <v>5.0266438930000001</v>
      </c>
      <c r="AI87">
        <v>5.0941186260000002</v>
      </c>
      <c r="AJ87">
        <v>5.1677135999999999</v>
      </c>
      <c r="AK87">
        <v>5.2412212240000002</v>
      </c>
      <c r="AL87">
        <v>5.3133620979999998</v>
      </c>
      <c r="AM87">
        <v>5.3838112120000003</v>
      </c>
      <c r="AN87">
        <v>5.4523146770000004</v>
      </c>
      <c r="AO87">
        <v>5.5186064420000003</v>
      </c>
      <c r="AP87">
        <v>5.5853041640000001</v>
      </c>
      <c r="AQ87">
        <v>5.6519746389999996</v>
      </c>
      <c r="AR87">
        <v>5.7180241909999996</v>
      </c>
      <c r="AS87">
        <v>5.7830244239999997</v>
      </c>
      <c r="AT87">
        <v>5.8466999660000001</v>
      </c>
    </row>
    <row r="88" spans="1:46" hidden="1" x14ac:dyDescent="0.25">
      <c r="A88" t="s">
        <v>445</v>
      </c>
      <c r="B88">
        <v>34.695692309999998</v>
      </c>
      <c r="C88">
        <v>35.492991930000002</v>
      </c>
      <c r="D88">
        <v>34.657027339999999</v>
      </c>
      <c r="E88">
        <v>32.849132279999999</v>
      </c>
      <c r="F88">
        <v>32.858323249999998</v>
      </c>
      <c r="G88">
        <v>32.530449679999997</v>
      </c>
      <c r="H88">
        <v>31.168143700000002</v>
      </c>
      <c r="I88">
        <v>29.952325810000001</v>
      </c>
      <c r="J88">
        <v>29.37974483</v>
      </c>
      <c r="K88">
        <v>29.878945210000001</v>
      </c>
      <c r="L88">
        <v>30.065648230000001</v>
      </c>
      <c r="M88">
        <v>30.10202666</v>
      </c>
      <c r="N88">
        <v>29.834816029999999</v>
      </c>
      <c r="O88">
        <v>29.17429126</v>
      </c>
      <c r="P88">
        <v>28.303326999999999</v>
      </c>
      <c r="Q88">
        <v>27.528455780000002</v>
      </c>
      <c r="R88">
        <v>26.859834110000001</v>
      </c>
      <c r="S88">
        <v>26.286554110000001</v>
      </c>
      <c r="T88">
        <v>25.8148658</v>
      </c>
      <c r="U88">
        <v>25.429991780000002</v>
      </c>
      <c r="V88">
        <v>25.117023190000001</v>
      </c>
      <c r="W88">
        <v>24.863122600000001</v>
      </c>
      <c r="X88">
        <v>24.65837007</v>
      </c>
      <c r="Y88">
        <v>24.491740100000001</v>
      </c>
      <c r="Z88">
        <v>24.354572260000001</v>
      </c>
      <c r="AA88">
        <v>24.303791749999998</v>
      </c>
      <c r="AB88">
        <v>24.326227450000001</v>
      </c>
      <c r="AC88">
        <v>24.40685453</v>
      </c>
      <c r="AD88">
        <v>24.53315018</v>
      </c>
      <c r="AE88">
        <v>24.693958380000002</v>
      </c>
      <c r="AF88">
        <v>24.768312760000001</v>
      </c>
      <c r="AG88">
        <v>24.832861300000001</v>
      </c>
      <c r="AH88">
        <v>24.895765959999999</v>
      </c>
      <c r="AI88">
        <v>25.029467270000001</v>
      </c>
      <c r="AJ88">
        <v>25.2047971</v>
      </c>
      <c r="AK88">
        <v>25.391294689999999</v>
      </c>
      <c r="AL88">
        <v>25.58020196</v>
      </c>
      <c r="AM88">
        <v>25.769543240000001</v>
      </c>
      <c r="AN88">
        <v>25.958021259999999</v>
      </c>
      <c r="AO88">
        <v>26.144425290000001</v>
      </c>
      <c r="AP88">
        <v>26.33354353</v>
      </c>
      <c r="AQ88">
        <v>26.523342589999999</v>
      </c>
      <c r="AR88">
        <v>26.711705049999999</v>
      </c>
      <c r="AS88">
        <v>26.897068740000002</v>
      </c>
      <c r="AT88">
        <v>27.078306640000001</v>
      </c>
    </row>
    <row r="89" spans="1:46" hidden="1" x14ac:dyDescent="0.25">
      <c r="A89" t="s">
        <v>446</v>
      </c>
      <c r="B89">
        <v>24.197118639999999</v>
      </c>
      <c r="C89">
        <v>24.752395440000001</v>
      </c>
      <c r="D89">
        <v>24.856457899999999</v>
      </c>
      <c r="E89">
        <v>22.764806499999999</v>
      </c>
      <c r="F89">
        <v>23.270681100000001</v>
      </c>
      <c r="G89">
        <v>24.009748890000001</v>
      </c>
      <c r="H89">
        <v>23.952518820000002</v>
      </c>
      <c r="I89">
        <v>23.629484699999999</v>
      </c>
      <c r="J89">
        <v>23.47144445</v>
      </c>
      <c r="K89">
        <v>23.09044931</v>
      </c>
      <c r="L89">
        <v>23.06000152</v>
      </c>
      <c r="M89">
        <v>23.22729343</v>
      </c>
      <c r="N89">
        <v>23.375061559999999</v>
      </c>
      <c r="O89">
        <v>23.38933016</v>
      </c>
      <c r="P89">
        <v>23.300118919999999</v>
      </c>
      <c r="Q89">
        <v>23.104801290000001</v>
      </c>
      <c r="R89">
        <v>22.884257590000001</v>
      </c>
      <c r="S89">
        <v>22.666633359999999</v>
      </c>
      <c r="T89">
        <v>22.45804077</v>
      </c>
      <c r="U89">
        <v>22.265420540000001</v>
      </c>
      <c r="V89">
        <v>22.092786459999999</v>
      </c>
      <c r="W89">
        <v>21.937869670000001</v>
      </c>
      <c r="X89">
        <v>21.798723679999998</v>
      </c>
      <c r="Y89">
        <v>21.669819360000002</v>
      </c>
      <c r="Z89">
        <v>21.545950529999999</v>
      </c>
      <c r="AA89">
        <v>21.464817660000001</v>
      </c>
      <c r="AB89">
        <v>21.438759959999999</v>
      </c>
      <c r="AC89">
        <v>21.461652770000001</v>
      </c>
      <c r="AD89">
        <v>21.52329426</v>
      </c>
      <c r="AE89">
        <v>21.615321489999999</v>
      </c>
      <c r="AF89">
        <v>21.694497510000001</v>
      </c>
      <c r="AG89">
        <v>21.794939249999999</v>
      </c>
      <c r="AH89">
        <v>21.912044860000002</v>
      </c>
      <c r="AI89">
        <v>22.093976090000002</v>
      </c>
      <c r="AJ89">
        <v>22.316320000000001</v>
      </c>
      <c r="AK89">
        <v>22.554737840000001</v>
      </c>
      <c r="AL89">
        <v>22.80119384</v>
      </c>
      <c r="AM89">
        <v>23.052915479999999</v>
      </c>
      <c r="AN89">
        <v>23.307715460000001</v>
      </c>
      <c r="AO89">
        <v>23.56356779</v>
      </c>
      <c r="AP89">
        <v>23.824414740000002</v>
      </c>
      <c r="AQ89">
        <v>24.087930579999998</v>
      </c>
      <c r="AR89">
        <v>24.351890319999999</v>
      </c>
      <c r="AS89">
        <v>24.614822050000001</v>
      </c>
      <c r="AT89">
        <v>24.875852600000002</v>
      </c>
    </row>
    <row r="90" spans="1:46" hidden="1" x14ac:dyDescent="0.25">
      <c r="A90" t="s">
        <v>447</v>
      </c>
      <c r="B90">
        <v>19.492089289999999</v>
      </c>
      <c r="C90">
        <v>19.84352874</v>
      </c>
      <c r="D90">
        <v>19.504601829999999</v>
      </c>
      <c r="E90">
        <v>18.13067392</v>
      </c>
      <c r="F90">
        <v>18.518196769999999</v>
      </c>
      <c r="G90">
        <v>18.821401680000001</v>
      </c>
      <c r="H90">
        <v>18.22364872</v>
      </c>
      <c r="I90">
        <v>17.72071012</v>
      </c>
      <c r="J90">
        <v>17.482497110000001</v>
      </c>
      <c r="K90">
        <v>17.357810260000001</v>
      </c>
      <c r="L90">
        <v>17.306833130000001</v>
      </c>
      <c r="M90">
        <v>17.213183789999999</v>
      </c>
      <c r="N90">
        <v>16.98411252</v>
      </c>
      <c r="O90">
        <v>16.598836370000001</v>
      </c>
      <c r="P90">
        <v>16.118997719999999</v>
      </c>
      <c r="Q90">
        <v>15.695548690000001</v>
      </c>
      <c r="R90">
        <v>15.34008848</v>
      </c>
      <c r="S90">
        <v>15.042911589999999</v>
      </c>
      <c r="T90">
        <v>14.78688809</v>
      </c>
      <c r="U90">
        <v>14.567151470000001</v>
      </c>
      <c r="V90">
        <v>14.378314489999999</v>
      </c>
      <c r="W90">
        <v>14.21914061</v>
      </c>
      <c r="X90">
        <v>14.083888290000001</v>
      </c>
      <c r="Y90">
        <v>13.9672261</v>
      </c>
      <c r="Z90">
        <v>13.865363800000001</v>
      </c>
      <c r="AA90">
        <v>13.82918248</v>
      </c>
      <c r="AB90">
        <v>13.83736051</v>
      </c>
      <c r="AC90">
        <v>13.87698926</v>
      </c>
      <c r="AD90">
        <v>13.939786420000001</v>
      </c>
      <c r="AE90">
        <v>14.019807610000001</v>
      </c>
      <c r="AF90">
        <v>14.07172227</v>
      </c>
      <c r="AG90">
        <v>14.119720750000001</v>
      </c>
      <c r="AH90">
        <v>14.16791121</v>
      </c>
      <c r="AI90">
        <v>14.23739939</v>
      </c>
      <c r="AJ90">
        <v>14.32156515</v>
      </c>
      <c r="AK90">
        <v>14.409425280000001</v>
      </c>
      <c r="AL90">
        <v>14.498072690000001</v>
      </c>
      <c r="AM90">
        <v>14.586623449999999</v>
      </c>
      <c r="AN90">
        <v>14.674352649999999</v>
      </c>
      <c r="AO90">
        <v>14.760548829999999</v>
      </c>
      <c r="AP90">
        <v>14.848992620000001</v>
      </c>
      <c r="AQ90">
        <v>14.938401710000001</v>
      </c>
      <c r="AR90">
        <v>15.02737147</v>
      </c>
      <c r="AS90">
        <v>15.114898609999999</v>
      </c>
      <c r="AT90">
        <v>15.200291249999999</v>
      </c>
    </row>
    <row r="91" spans="1:46" hidden="1" x14ac:dyDescent="0.25">
      <c r="A91" t="s">
        <v>448</v>
      </c>
      <c r="B91">
        <v>0.1200208175</v>
      </c>
      <c r="C91">
        <v>0.1231067901</v>
      </c>
      <c r="D91">
        <v>0.1131898583</v>
      </c>
      <c r="E91">
        <v>9.7940760700000004E-2</v>
      </c>
      <c r="F91">
        <v>0.1002313279</v>
      </c>
      <c r="G91">
        <v>9.7841711100000006E-2</v>
      </c>
      <c r="H91">
        <v>9.2717312100000004E-2</v>
      </c>
      <c r="I91">
        <v>9.2535090700000003E-2</v>
      </c>
      <c r="J91">
        <v>8.9828257800000005E-2</v>
      </c>
      <c r="K91">
        <v>8.6896111200000001E-2</v>
      </c>
      <c r="L91">
        <v>8.2813240499999996E-2</v>
      </c>
      <c r="M91">
        <v>7.8866459700000002E-2</v>
      </c>
      <c r="N91">
        <v>7.5105259199999996E-2</v>
      </c>
      <c r="O91">
        <v>7.1374678299999994E-2</v>
      </c>
      <c r="P91">
        <v>6.7920905599999998E-2</v>
      </c>
      <c r="Q91">
        <v>6.5371104599999896E-2</v>
      </c>
      <c r="R91">
        <v>6.3441318100000005E-2</v>
      </c>
      <c r="S91">
        <v>6.1936420300000003E-2</v>
      </c>
      <c r="T91">
        <v>6.06914546E-2</v>
      </c>
      <c r="U91">
        <v>5.9639239400000002E-2</v>
      </c>
      <c r="V91">
        <v>5.87331008E-2</v>
      </c>
      <c r="W91">
        <v>5.79364869E-2</v>
      </c>
      <c r="X91">
        <v>5.7220317999999999E-2</v>
      </c>
      <c r="Y91">
        <v>5.6558217600000002E-2</v>
      </c>
      <c r="Z91">
        <v>5.5928626299999999E-2</v>
      </c>
      <c r="AA91">
        <v>5.5737162999999999E-2</v>
      </c>
      <c r="AB91">
        <v>5.5861825300000001E-2</v>
      </c>
      <c r="AC91">
        <v>5.6199980699999999E-2</v>
      </c>
      <c r="AD91">
        <v>5.6681295E-2</v>
      </c>
      <c r="AE91">
        <v>5.72547204E-2</v>
      </c>
      <c r="AF91">
        <v>5.7771608100000003E-2</v>
      </c>
      <c r="AG91">
        <v>5.8311610399999998E-2</v>
      </c>
      <c r="AH91">
        <v>5.88801703E-2</v>
      </c>
      <c r="AI91">
        <v>5.9569075700000002E-2</v>
      </c>
      <c r="AJ91">
        <v>6.0328811500000003E-2</v>
      </c>
      <c r="AK91">
        <v>6.0972407800000003E-2</v>
      </c>
      <c r="AL91">
        <v>6.1482809499999999E-2</v>
      </c>
      <c r="AM91">
        <v>6.18654644E-2</v>
      </c>
      <c r="AN91">
        <v>6.2125373900000003E-2</v>
      </c>
      <c r="AO91">
        <v>6.2264950800000003E-2</v>
      </c>
      <c r="AP91">
        <v>6.2390086800000001E-2</v>
      </c>
      <c r="AQ91">
        <v>6.2491095599999998E-2</v>
      </c>
      <c r="AR91">
        <v>6.2550966299999997E-2</v>
      </c>
      <c r="AS91">
        <v>6.2556122899999997E-2</v>
      </c>
      <c r="AT91">
        <v>6.24965086E-2</v>
      </c>
    </row>
    <row r="92" spans="1:46" hidden="1" x14ac:dyDescent="0.25">
      <c r="A92" t="s">
        <v>449</v>
      </c>
      <c r="B92">
        <v>0.1200208175</v>
      </c>
      <c r="C92">
        <v>0.1231067901</v>
      </c>
      <c r="D92">
        <v>0.1131898583</v>
      </c>
      <c r="E92">
        <v>9.7940760700000004E-2</v>
      </c>
      <c r="F92">
        <v>0.1002313279</v>
      </c>
      <c r="G92">
        <v>9.7841711100000006E-2</v>
      </c>
      <c r="H92">
        <v>9.2717312100000004E-2</v>
      </c>
      <c r="I92">
        <v>9.2535090700000003E-2</v>
      </c>
      <c r="J92">
        <v>8.9828257800000005E-2</v>
      </c>
      <c r="K92">
        <v>8.6896111200000001E-2</v>
      </c>
      <c r="L92">
        <v>8.2813240499999996E-2</v>
      </c>
      <c r="M92">
        <v>7.8866459700000002E-2</v>
      </c>
      <c r="N92">
        <v>7.5105259199999996E-2</v>
      </c>
      <c r="O92">
        <v>7.1374678299999994E-2</v>
      </c>
      <c r="P92">
        <v>6.7920905599999998E-2</v>
      </c>
      <c r="Q92">
        <v>6.5371104599999896E-2</v>
      </c>
      <c r="R92">
        <v>6.3441318100000005E-2</v>
      </c>
      <c r="S92">
        <v>6.1936420300000003E-2</v>
      </c>
      <c r="T92">
        <v>6.06914546E-2</v>
      </c>
      <c r="U92">
        <v>5.9639239400000002E-2</v>
      </c>
      <c r="V92">
        <v>5.87331008E-2</v>
      </c>
      <c r="W92">
        <v>5.79364869E-2</v>
      </c>
      <c r="X92">
        <v>5.7220317999999999E-2</v>
      </c>
      <c r="Y92">
        <v>5.6558217600000002E-2</v>
      </c>
      <c r="Z92">
        <v>5.5928626299999999E-2</v>
      </c>
      <c r="AA92">
        <v>5.5737162999999999E-2</v>
      </c>
      <c r="AB92">
        <v>5.5861825300000001E-2</v>
      </c>
      <c r="AC92">
        <v>5.6199980699999999E-2</v>
      </c>
      <c r="AD92">
        <v>5.6681295E-2</v>
      </c>
      <c r="AE92">
        <v>5.72547204E-2</v>
      </c>
      <c r="AF92">
        <v>5.7771608100000003E-2</v>
      </c>
      <c r="AG92">
        <v>5.8311610399999998E-2</v>
      </c>
      <c r="AH92">
        <v>5.88801703E-2</v>
      </c>
      <c r="AI92">
        <v>5.9569075700000002E-2</v>
      </c>
      <c r="AJ92">
        <v>6.0328811500000003E-2</v>
      </c>
      <c r="AK92">
        <v>6.0972407800000003E-2</v>
      </c>
      <c r="AL92">
        <v>6.1482809499999999E-2</v>
      </c>
      <c r="AM92">
        <v>6.18654644E-2</v>
      </c>
      <c r="AN92">
        <v>6.2125373900000003E-2</v>
      </c>
      <c r="AO92">
        <v>6.2264950800000003E-2</v>
      </c>
      <c r="AP92">
        <v>6.2390086800000001E-2</v>
      </c>
      <c r="AQ92">
        <v>6.2491095599999998E-2</v>
      </c>
      <c r="AR92">
        <v>6.2550966299999997E-2</v>
      </c>
      <c r="AS92">
        <v>6.2556122899999997E-2</v>
      </c>
      <c r="AT92">
        <v>6.24965086E-2</v>
      </c>
    </row>
    <row r="93" spans="1:46" hidden="1" x14ac:dyDescent="0.25">
      <c r="A93" t="s">
        <v>450</v>
      </c>
      <c r="B93">
        <v>0.1200208175</v>
      </c>
      <c r="C93">
        <v>0.1231067901</v>
      </c>
      <c r="D93">
        <v>0.1131898583</v>
      </c>
      <c r="E93">
        <v>9.7940760700000004E-2</v>
      </c>
      <c r="F93">
        <v>0.1002313279</v>
      </c>
      <c r="G93">
        <v>9.7841711100000006E-2</v>
      </c>
      <c r="H93">
        <v>9.2717312100000004E-2</v>
      </c>
      <c r="I93">
        <v>9.2535090700000003E-2</v>
      </c>
      <c r="J93">
        <v>8.9828257800000005E-2</v>
      </c>
      <c r="K93">
        <v>8.6896111200000001E-2</v>
      </c>
      <c r="L93">
        <v>8.2813240499999996E-2</v>
      </c>
      <c r="M93">
        <v>7.8866459700000002E-2</v>
      </c>
      <c r="N93">
        <v>7.5105259199999996E-2</v>
      </c>
      <c r="O93">
        <v>7.1374678299999994E-2</v>
      </c>
      <c r="P93">
        <v>6.7920905599999998E-2</v>
      </c>
      <c r="Q93">
        <v>6.5371104599999896E-2</v>
      </c>
      <c r="R93">
        <v>6.3441318100000005E-2</v>
      </c>
      <c r="S93">
        <v>6.1936420300000003E-2</v>
      </c>
      <c r="T93">
        <v>6.06914546E-2</v>
      </c>
      <c r="U93">
        <v>5.9639239400000002E-2</v>
      </c>
      <c r="V93">
        <v>5.87331008E-2</v>
      </c>
      <c r="W93">
        <v>5.79364869E-2</v>
      </c>
      <c r="X93">
        <v>5.7220317999999999E-2</v>
      </c>
      <c r="Y93">
        <v>5.6558217600000002E-2</v>
      </c>
      <c r="Z93">
        <v>5.5928626299999999E-2</v>
      </c>
      <c r="AA93">
        <v>5.5737162999999999E-2</v>
      </c>
      <c r="AB93">
        <v>5.5861825300000001E-2</v>
      </c>
      <c r="AC93">
        <v>5.6199980699999999E-2</v>
      </c>
      <c r="AD93">
        <v>5.6681295E-2</v>
      </c>
      <c r="AE93">
        <v>5.72547204E-2</v>
      </c>
      <c r="AF93">
        <v>5.7771608100000003E-2</v>
      </c>
      <c r="AG93">
        <v>5.8311610399999998E-2</v>
      </c>
      <c r="AH93">
        <v>5.88801703E-2</v>
      </c>
      <c r="AI93">
        <v>5.9569075700000002E-2</v>
      </c>
      <c r="AJ93">
        <v>6.0328811500000003E-2</v>
      </c>
      <c r="AK93">
        <v>6.0972407800000003E-2</v>
      </c>
      <c r="AL93">
        <v>6.1482809499999999E-2</v>
      </c>
      <c r="AM93">
        <v>6.18654644E-2</v>
      </c>
      <c r="AN93">
        <v>6.2125373900000003E-2</v>
      </c>
      <c r="AO93">
        <v>6.2264950800000003E-2</v>
      </c>
      <c r="AP93">
        <v>6.2390086800000001E-2</v>
      </c>
      <c r="AQ93">
        <v>6.2491095599999998E-2</v>
      </c>
      <c r="AR93">
        <v>6.2550966299999997E-2</v>
      </c>
      <c r="AS93">
        <v>6.2556122899999997E-2</v>
      </c>
      <c r="AT93">
        <v>6.24965086E-2</v>
      </c>
    </row>
    <row r="94" spans="1:46" hidden="1" x14ac:dyDescent="0.25">
      <c r="A94" t="s">
        <v>451</v>
      </c>
      <c r="B94">
        <v>13.68403867</v>
      </c>
      <c r="C94">
        <v>13.893807430000001</v>
      </c>
      <c r="D94">
        <v>13.876349250000001</v>
      </c>
      <c r="E94">
        <v>13.1786894</v>
      </c>
      <c r="F94">
        <v>13.61758949</v>
      </c>
      <c r="G94">
        <v>13.857190859999999</v>
      </c>
      <c r="H94">
        <v>13.438602489999999</v>
      </c>
      <c r="I94">
        <v>13.269652410000001</v>
      </c>
      <c r="J94">
        <v>13.47969865</v>
      </c>
      <c r="K94">
        <v>13.832264159999999</v>
      </c>
      <c r="L94">
        <v>14.119237800000001</v>
      </c>
      <c r="M94">
        <v>14.456016679999999</v>
      </c>
      <c r="N94">
        <v>14.639498250000001</v>
      </c>
      <c r="O94">
        <v>14.62147362</v>
      </c>
      <c r="P94">
        <v>14.42561675</v>
      </c>
      <c r="Q94">
        <v>14.21607496</v>
      </c>
      <c r="R94">
        <v>14.014268899999999</v>
      </c>
      <c r="S94">
        <v>13.82510519</v>
      </c>
      <c r="T94">
        <v>13.66372155</v>
      </c>
      <c r="U94">
        <v>13.52827559</v>
      </c>
      <c r="V94">
        <v>13.41503691</v>
      </c>
      <c r="W94">
        <v>13.31793678</v>
      </c>
      <c r="X94">
        <v>13.230018619999999</v>
      </c>
      <c r="Y94">
        <v>13.143990329999999</v>
      </c>
      <c r="Z94">
        <v>13.053363299999999</v>
      </c>
      <c r="AA94">
        <v>13.01139628</v>
      </c>
      <c r="AB94">
        <v>13.016414019999999</v>
      </c>
      <c r="AC94">
        <v>13.06016091</v>
      </c>
      <c r="AD94">
        <v>13.13384276</v>
      </c>
      <c r="AE94">
        <v>13.22933778</v>
      </c>
      <c r="AF94">
        <v>13.338940900000001</v>
      </c>
      <c r="AG94">
        <v>13.45234808</v>
      </c>
      <c r="AH94">
        <v>13.55958998</v>
      </c>
      <c r="AI94">
        <v>13.65382432</v>
      </c>
      <c r="AJ94">
        <v>13.73224957</v>
      </c>
      <c r="AK94">
        <v>13.78201737</v>
      </c>
      <c r="AL94">
        <v>13.80475195</v>
      </c>
      <c r="AM94">
        <v>13.80376216</v>
      </c>
      <c r="AN94">
        <v>13.78233281</v>
      </c>
      <c r="AO94">
        <v>13.743269</v>
      </c>
      <c r="AP94">
        <v>13.69930454</v>
      </c>
      <c r="AQ94">
        <v>13.65017978</v>
      </c>
      <c r="AR94">
        <v>13.59414145</v>
      </c>
      <c r="AS94">
        <v>13.5291274</v>
      </c>
      <c r="AT94">
        <v>13.45283592</v>
      </c>
    </row>
    <row r="95" spans="1:46" hidden="1" x14ac:dyDescent="0.25">
      <c r="A95" t="s">
        <v>452</v>
      </c>
      <c r="B95">
        <v>13.68403867</v>
      </c>
      <c r="C95">
        <v>13.893807430000001</v>
      </c>
      <c r="D95">
        <v>13.876349250000001</v>
      </c>
      <c r="E95">
        <v>13.1786894</v>
      </c>
      <c r="F95">
        <v>13.61758949</v>
      </c>
      <c r="G95">
        <v>13.857190859999999</v>
      </c>
      <c r="H95">
        <v>13.438602489999999</v>
      </c>
      <c r="I95">
        <v>13.269652410000001</v>
      </c>
      <c r="J95">
        <v>13.47969865</v>
      </c>
      <c r="K95">
        <v>13.832264159999999</v>
      </c>
      <c r="L95">
        <v>14.119237800000001</v>
      </c>
      <c r="M95">
        <v>14.456016679999999</v>
      </c>
      <c r="N95">
        <v>14.639498250000001</v>
      </c>
      <c r="O95">
        <v>14.62147362</v>
      </c>
      <c r="P95">
        <v>14.42561675</v>
      </c>
      <c r="Q95">
        <v>14.21607496</v>
      </c>
      <c r="R95">
        <v>14.014268899999999</v>
      </c>
      <c r="S95">
        <v>13.82510519</v>
      </c>
      <c r="T95">
        <v>13.66372155</v>
      </c>
      <c r="U95">
        <v>13.52827559</v>
      </c>
      <c r="V95">
        <v>13.41503691</v>
      </c>
      <c r="W95">
        <v>13.31793678</v>
      </c>
      <c r="X95">
        <v>13.230018619999999</v>
      </c>
      <c r="Y95">
        <v>13.143990329999999</v>
      </c>
      <c r="Z95">
        <v>13.053363299999999</v>
      </c>
      <c r="AA95">
        <v>13.01139628</v>
      </c>
      <c r="AB95">
        <v>13.016414019999999</v>
      </c>
      <c r="AC95">
        <v>13.06016091</v>
      </c>
      <c r="AD95">
        <v>13.13384276</v>
      </c>
      <c r="AE95">
        <v>13.22933778</v>
      </c>
      <c r="AF95">
        <v>13.338940900000001</v>
      </c>
      <c r="AG95">
        <v>13.45234808</v>
      </c>
      <c r="AH95">
        <v>13.55958998</v>
      </c>
      <c r="AI95">
        <v>13.65382432</v>
      </c>
      <c r="AJ95">
        <v>13.73224957</v>
      </c>
      <c r="AK95">
        <v>13.78201737</v>
      </c>
      <c r="AL95">
        <v>13.80475195</v>
      </c>
      <c r="AM95">
        <v>13.80376216</v>
      </c>
      <c r="AN95">
        <v>13.78233281</v>
      </c>
      <c r="AO95">
        <v>13.743269</v>
      </c>
      <c r="AP95">
        <v>13.69930454</v>
      </c>
      <c r="AQ95">
        <v>13.65017978</v>
      </c>
      <c r="AR95">
        <v>13.59414145</v>
      </c>
      <c r="AS95">
        <v>13.5291274</v>
      </c>
      <c r="AT95">
        <v>13.45283592</v>
      </c>
    </row>
    <row r="96" spans="1:46" hidden="1" x14ac:dyDescent="0.25">
      <c r="A96" t="s">
        <v>453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hidden="1" x14ac:dyDescent="0.25">
      <c r="A97" t="s">
        <v>454</v>
      </c>
      <c r="B97">
        <v>1.620533614</v>
      </c>
      <c r="C97">
        <v>1.6457628790000001</v>
      </c>
      <c r="D97">
        <v>1.649528463</v>
      </c>
      <c r="E97">
        <v>1.555597063</v>
      </c>
      <c r="F97">
        <v>1.6173721029999999</v>
      </c>
      <c r="G97">
        <v>1.6643434189999999</v>
      </c>
      <c r="H97">
        <v>1.6247949260000001</v>
      </c>
      <c r="I97">
        <v>1.6068317320000001</v>
      </c>
      <c r="J97">
        <v>1.6277019180000001</v>
      </c>
      <c r="K97">
        <v>1.646775812</v>
      </c>
      <c r="L97">
        <v>1.673892333</v>
      </c>
      <c r="M97">
        <v>1.7097825520000001</v>
      </c>
      <c r="N97">
        <v>1.7287766369999999</v>
      </c>
      <c r="O97">
        <v>1.7246036600000001</v>
      </c>
      <c r="P97">
        <v>1.6997946610000001</v>
      </c>
      <c r="Q97">
        <v>1.6748991040000001</v>
      </c>
      <c r="R97">
        <v>1.651856301</v>
      </c>
      <c r="S97">
        <v>1.630822207</v>
      </c>
      <c r="T97">
        <v>1.611599236</v>
      </c>
      <c r="U97">
        <v>1.5947722259999999</v>
      </c>
      <c r="V97">
        <v>1.58026833</v>
      </c>
      <c r="W97">
        <v>1.567674354</v>
      </c>
      <c r="X97">
        <v>1.5561772009999999</v>
      </c>
      <c r="Y97">
        <v>1.544939904</v>
      </c>
      <c r="Z97">
        <v>1.533219162</v>
      </c>
      <c r="AA97">
        <v>1.5288140750000001</v>
      </c>
      <c r="AB97">
        <v>1.5305288990000001</v>
      </c>
      <c r="AC97">
        <v>1.537020423</v>
      </c>
      <c r="AD97">
        <v>1.547119036</v>
      </c>
      <c r="AE97">
        <v>1.5598232519999999</v>
      </c>
      <c r="AF97">
        <v>1.57412372</v>
      </c>
      <c r="AG97">
        <v>1.5889046849999999</v>
      </c>
      <c r="AH97">
        <v>1.6030223429999999</v>
      </c>
      <c r="AI97">
        <v>1.6156713709999999</v>
      </c>
      <c r="AJ97">
        <v>1.6264952690000001</v>
      </c>
      <c r="AK97">
        <v>1.633938307</v>
      </c>
      <c r="AL97">
        <v>1.6381619839999999</v>
      </c>
      <c r="AM97">
        <v>1.6395378979999999</v>
      </c>
      <c r="AN97">
        <v>1.638442935</v>
      </c>
      <c r="AO97">
        <v>1.63520256</v>
      </c>
      <c r="AP97">
        <v>1.6313349239999999</v>
      </c>
      <c r="AQ97">
        <v>1.6268106250000001</v>
      </c>
      <c r="AR97">
        <v>1.6214220479999999</v>
      </c>
      <c r="AS97">
        <v>1.614924928</v>
      </c>
      <c r="AT97">
        <v>1.607046175</v>
      </c>
    </row>
    <row r="98" spans="1:46" hidden="1" x14ac:dyDescent="0.25">
      <c r="A98" t="s">
        <v>455</v>
      </c>
      <c r="B98">
        <v>1.620533614</v>
      </c>
      <c r="C98">
        <v>1.6457628790000001</v>
      </c>
      <c r="D98">
        <v>1.649528463</v>
      </c>
      <c r="E98">
        <v>1.555597063</v>
      </c>
      <c r="F98">
        <v>1.6173721029999999</v>
      </c>
      <c r="G98">
        <v>1.6643434189999999</v>
      </c>
      <c r="H98">
        <v>1.6247949260000001</v>
      </c>
      <c r="I98">
        <v>1.6068317320000001</v>
      </c>
      <c r="J98">
        <v>1.6277019180000001</v>
      </c>
      <c r="K98">
        <v>1.646775812</v>
      </c>
      <c r="L98">
        <v>1.673892333</v>
      </c>
      <c r="M98">
        <v>1.7097825520000001</v>
      </c>
      <c r="N98">
        <v>1.7287766369999999</v>
      </c>
      <c r="O98">
        <v>1.7246036600000001</v>
      </c>
      <c r="P98">
        <v>1.6997946610000001</v>
      </c>
      <c r="Q98">
        <v>1.6748991040000001</v>
      </c>
      <c r="R98">
        <v>1.651856301</v>
      </c>
      <c r="S98">
        <v>1.630822207</v>
      </c>
      <c r="T98">
        <v>1.611599236</v>
      </c>
      <c r="U98">
        <v>1.5947722259999999</v>
      </c>
      <c r="V98">
        <v>1.58026833</v>
      </c>
      <c r="W98">
        <v>1.567674354</v>
      </c>
      <c r="X98">
        <v>1.5561772009999999</v>
      </c>
      <c r="Y98">
        <v>1.544939904</v>
      </c>
      <c r="Z98">
        <v>1.533219162</v>
      </c>
      <c r="AA98">
        <v>1.5288140750000001</v>
      </c>
      <c r="AB98">
        <v>1.5305288990000001</v>
      </c>
      <c r="AC98">
        <v>1.537020423</v>
      </c>
      <c r="AD98">
        <v>1.547119036</v>
      </c>
      <c r="AE98">
        <v>1.5598232519999999</v>
      </c>
      <c r="AF98">
        <v>1.57412372</v>
      </c>
      <c r="AG98">
        <v>1.5889046849999999</v>
      </c>
      <c r="AH98">
        <v>1.6030223429999999</v>
      </c>
      <c r="AI98">
        <v>1.6156713709999999</v>
      </c>
      <c r="AJ98">
        <v>1.6264952690000001</v>
      </c>
      <c r="AK98">
        <v>1.633938307</v>
      </c>
      <c r="AL98">
        <v>1.6381619839999999</v>
      </c>
      <c r="AM98">
        <v>1.6395378979999999</v>
      </c>
      <c r="AN98">
        <v>1.638442935</v>
      </c>
      <c r="AO98">
        <v>1.63520256</v>
      </c>
      <c r="AP98">
        <v>1.6313349239999999</v>
      </c>
      <c r="AQ98">
        <v>1.6268106250000001</v>
      </c>
      <c r="AR98">
        <v>1.6214220479999999</v>
      </c>
      <c r="AS98">
        <v>1.614924928</v>
      </c>
      <c r="AT98">
        <v>1.607046175</v>
      </c>
    </row>
    <row r="100" spans="1:46" x14ac:dyDescent="0.25">
      <c r="A100" t="s">
        <v>456</v>
      </c>
    </row>
    <row r="101" spans="1:46" x14ac:dyDescent="0.25">
      <c r="J101" t="s">
        <v>489</v>
      </c>
      <c r="L101" t="s">
        <v>490</v>
      </c>
    </row>
    <row r="102" spans="1:46" x14ac:dyDescent="0.25">
      <c r="A102" t="s">
        <v>361</v>
      </c>
      <c r="B102" s="193">
        <f t="shared" ref="B102:I102" si="0">SUM(B116:B118)</f>
        <v>5.2758426532406748</v>
      </c>
      <c r="C102" s="193">
        <f t="shared" si="0"/>
        <v>5.4962557013986659</v>
      </c>
      <c r="D102" s="193">
        <f t="shared" si="0"/>
        <v>4.8978131592963035</v>
      </c>
      <c r="E102" s="193">
        <f t="shared" si="0"/>
        <v>4.8759692315640617</v>
      </c>
      <c r="F102" s="193">
        <f t="shared" si="0"/>
        <v>5.0276396021564107</v>
      </c>
      <c r="G102" s="193">
        <f t="shared" si="0"/>
        <v>4.8302395200511192</v>
      </c>
      <c r="H102" s="193">
        <f t="shared" si="0"/>
        <v>4.727406764116667</v>
      </c>
      <c r="I102" s="193">
        <f t="shared" si="0"/>
        <v>4.0675333777097604</v>
      </c>
      <c r="J102" s="193">
        <f>SUM(J116:J118)</f>
        <v>3.9789667070969896</v>
      </c>
      <c r="K102" s="194">
        <f>J102-$J4</f>
        <v>-0.1071169689030107</v>
      </c>
      <c r="L102" s="88">
        <f>2.74+0.85+0.6</f>
        <v>4.1900000000000004</v>
      </c>
      <c r="M102" s="194">
        <f>L102-$J4</f>
        <v>0.10391632400000006</v>
      </c>
      <c r="N102">
        <f t="shared" ref="N102:N104" si="1">J102/B102-1</f>
        <v>-0.24581399245238711</v>
      </c>
      <c r="O102">
        <f t="shared" ref="O102:O104" si="2">J4/B4-1</f>
        <v>-0.16022560509944161</v>
      </c>
      <c r="P102" s="194">
        <v>-0.59067215999999956</v>
      </c>
    </row>
    <row r="103" spans="1:46" x14ac:dyDescent="0.25">
      <c r="A103" t="s">
        <v>362</v>
      </c>
      <c r="B103" s="193">
        <f t="shared" ref="B103:I103" si="3">B137</f>
        <v>1.048184556724197</v>
      </c>
      <c r="C103" s="193">
        <f t="shared" si="3"/>
        <v>1.0242431572489239</v>
      </c>
      <c r="D103" s="193">
        <f t="shared" si="3"/>
        <v>0.95310128284646645</v>
      </c>
      <c r="E103" s="193">
        <f t="shared" si="3"/>
        <v>0.85982381329885516</v>
      </c>
      <c r="F103" s="193">
        <f t="shared" si="3"/>
        <v>0.91344103344970462</v>
      </c>
      <c r="G103" s="193">
        <f t="shared" si="3"/>
        <v>0.81001310934269555</v>
      </c>
      <c r="H103" s="193">
        <f t="shared" si="3"/>
        <v>0.78461227373508258</v>
      </c>
      <c r="I103" s="193">
        <f t="shared" si="3"/>
        <v>0.74911494332057194</v>
      </c>
      <c r="J103" s="193">
        <f>J137</f>
        <v>0.6837581895474325</v>
      </c>
      <c r="K103" s="194">
        <f>J103-$J5</f>
        <v>-0.13978347235256749</v>
      </c>
      <c r="L103" s="88">
        <f>0.34</f>
        <v>0.34</v>
      </c>
      <c r="M103" s="194">
        <f>L103-$J5</f>
        <v>-0.48354166189999997</v>
      </c>
      <c r="N103">
        <f t="shared" si="1"/>
        <v>-0.34767385651595129</v>
      </c>
      <c r="O103">
        <f t="shared" si="2"/>
        <v>-0.32563749881737658</v>
      </c>
      <c r="P103" s="194">
        <v>-0.74187021099999995</v>
      </c>
    </row>
    <row r="104" spans="1:46" x14ac:dyDescent="0.25">
      <c r="A104" t="s">
        <v>363</v>
      </c>
      <c r="B104" s="193">
        <f t="shared" ref="B104:I104" si="4">B125</f>
        <v>1.3696928215456006</v>
      </c>
      <c r="C104" s="193">
        <f t="shared" si="4"/>
        <v>1.4192786030750104</v>
      </c>
      <c r="D104" s="193">
        <f t="shared" si="4"/>
        <v>1.3265497807707975</v>
      </c>
      <c r="E104" s="193">
        <f t="shared" si="4"/>
        <v>1.2720644706422271</v>
      </c>
      <c r="F104" s="193">
        <f t="shared" si="4"/>
        <v>1.2406767363556115</v>
      </c>
      <c r="G104" s="193">
        <f t="shared" si="4"/>
        <v>1.2830300077696106</v>
      </c>
      <c r="H104" s="193">
        <f t="shared" si="4"/>
        <v>1.1997499904180979</v>
      </c>
      <c r="I104" s="193">
        <f t="shared" si="4"/>
        <v>1.1600718217250354</v>
      </c>
      <c r="J104" s="193">
        <f>J125</f>
        <v>1.1198036225181163</v>
      </c>
      <c r="K104" s="194">
        <f>J104-$J6</f>
        <v>0.50373375121811625</v>
      </c>
      <c r="L104" s="88">
        <v>0.93</v>
      </c>
      <c r="M104" s="194">
        <f>L104-$J6</f>
        <v>0.31393012870000003</v>
      </c>
      <c r="N104">
        <f t="shared" si="1"/>
        <v>-0.18244178190661919</v>
      </c>
      <c r="O104">
        <f t="shared" si="2"/>
        <v>-0.22062812925771835</v>
      </c>
      <c r="P104" s="194">
        <v>0.31390304420000004</v>
      </c>
    </row>
    <row r="105" spans="1:46" x14ac:dyDescent="0.25">
      <c r="A105" t="s">
        <v>364</v>
      </c>
      <c r="B105" s="193">
        <f t="shared" ref="B105:I105" si="5">SUM(B122:B124)</f>
        <v>3.9267672011572272</v>
      </c>
      <c r="C105" s="193">
        <f t="shared" si="5"/>
        <v>3.9860301845566379</v>
      </c>
      <c r="D105" s="193">
        <f t="shared" si="5"/>
        <v>3.6727238350579725</v>
      </c>
      <c r="E105" s="193">
        <f t="shared" si="5"/>
        <v>3.3092840106912305</v>
      </c>
      <c r="F105" s="193">
        <f t="shared" si="5"/>
        <v>3.184096054627978</v>
      </c>
      <c r="G105" s="193">
        <f t="shared" si="5"/>
        <v>3.1876624164346259</v>
      </c>
      <c r="H105" s="193">
        <f t="shared" si="5"/>
        <v>3.0563322070767689</v>
      </c>
      <c r="I105" s="193">
        <f t="shared" si="5"/>
        <v>2.5838063154559818</v>
      </c>
      <c r="J105" s="193">
        <f>SUM(J122:J124)</f>
        <v>2.5989243206225798</v>
      </c>
      <c r="K105" s="194">
        <f>J105-$J7</f>
        <v>1.4638604526225798</v>
      </c>
      <c r="L105" s="88">
        <f>1.61+0.72</f>
        <v>2.33</v>
      </c>
      <c r="M105" s="194">
        <f>L105-$J7</f>
        <v>1.194936132</v>
      </c>
      <c r="N105">
        <f>J105/B105-1</f>
        <v>-0.33815166841144262</v>
      </c>
      <c r="O105">
        <f>J7/B7-1</f>
        <v>-0.2034783712785504</v>
      </c>
      <c r="P105" s="194">
        <v>1.1957233120000001</v>
      </c>
    </row>
    <row r="106" spans="1:46" x14ac:dyDescent="0.25">
      <c r="A106" t="s">
        <v>365</v>
      </c>
      <c r="B106" s="193">
        <f t="shared" ref="B106:I106" si="6">B141</f>
        <v>3.2805632850533946</v>
      </c>
      <c r="C106" s="193">
        <f t="shared" si="6"/>
        <v>3.3815658969317113</v>
      </c>
      <c r="D106" s="193">
        <f t="shared" si="6"/>
        <v>3.1309427989158438</v>
      </c>
      <c r="E106" s="193">
        <f t="shared" si="6"/>
        <v>2.8814761103179953</v>
      </c>
      <c r="F106" s="193">
        <f t="shared" si="6"/>
        <v>2.8600385471987564</v>
      </c>
      <c r="G106" s="193">
        <f t="shared" si="6"/>
        <v>2.8304663737250171</v>
      </c>
      <c r="H106" s="193">
        <f t="shared" si="6"/>
        <v>2.6689012740859051</v>
      </c>
      <c r="I106" s="193">
        <f t="shared" si="6"/>
        <v>2.7310457023114374</v>
      </c>
      <c r="J106" s="193">
        <f>J141</f>
        <v>2.6844152414286468</v>
      </c>
      <c r="K106" s="194">
        <f>J106-$J8</f>
        <v>0.9811192104286468</v>
      </c>
      <c r="L106" s="88">
        <f>1.97</f>
        <v>1.97</v>
      </c>
      <c r="M106" s="194">
        <f>L106-$J8</f>
        <v>0.26670396899999993</v>
      </c>
      <c r="N106">
        <f t="shared" ref="N106:N110" si="7">J106/B106-1</f>
        <v>-0.18172124474503004</v>
      </c>
      <c r="O106">
        <f t="shared" ref="O106:O110" si="8">J8/B8-1</f>
        <v>-0.21587332101757917</v>
      </c>
      <c r="P106" s="194">
        <v>0.12688955000000002</v>
      </c>
    </row>
    <row r="107" spans="1:46" x14ac:dyDescent="0.25">
      <c r="A107" t="s">
        <v>366</v>
      </c>
      <c r="B107" s="193">
        <f t="shared" ref="B107:I107" si="9">SUM(B127:B132)</f>
        <v>6.2736321437680198</v>
      </c>
      <c r="C107" s="193">
        <f t="shared" si="9"/>
        <v>6.0635587544120702</v>
      </c>
      <c r="D107" s="193">
        <f t="shared" si="9"/>
        <v>6.466875563245293</v>
      </c>
      <c r="E107" s="193">
        <f t="shared" si="9"/>
        <v>5.5110478671781129</v>
      </c>
      <c r="F107" s="193">
        <f t="shared" si="9"/>
        <v>5.5758785351560363</v>
      </c>
      <c r="G107" s="193">
        <f t="shared" si="9"/>
        <v>5.8180558208694926</v>
      </c>
      <c r="H107" s="193">
        <f t="shared" si="9"/>
        <v>5.7817765728706929</v>
      </c>
      <c r="I107" s="193">
        <f t="shared" si="9"/>
        <v>6.0502053140763108</v>
      </c>
      <c r="J107" s="193">
        <f>SUM(J127:J132)</f>
        <v>6.0952998034827557</v>
      </c>
      <c r="K107" s="194">
        <f>J107-$J9-$J10</f>
        <v>-0.85045726951724365</v>
      </c>
      <c r="L107" s="88">
        <f>0.88+1.29+6.6+0.23</f>
        <v>9</v>
      </c>
      <c r="M107" s="194">
        <f>L107-$J9-$J10</f>
        <v>2.0542429269999998</v>
      </c>
      <c r="N107">
        <f t="shared" si="7"/>
        <v>-2.8425692836072991E-2</v>
      </c>
      <c r="O107">
        <f t="shared" si="8"/>
        <v>1.2747243953281195E-2</v>
      </c>
      <c r="P107" s="194">
        <v>2.0546396600000003</v>
      </c>
    </row>
    <row r="108" spans="1:46" x14ac:dyDescent="0.25">
      <c r="A108" t="s">
        <v>367</v>
      </c>
      <c r="K108" s="194"/>
      <c r="L108" s="88"/>
      <c r="M108" s="194"/>
      <c r="P108" s="194"/>
    </row>
    <row r="109" spans="1:46" x14ac:dyDescent="0.25">
      <c r="A109" t="s">
        <v>368</v>
      </c>
      <c r="B109" s="193">
        <f t="shared" ref="B109:I109" si="10">B143</f>
        <v>0.81663117265770846</v>
      </c>
      <c r="C109" s="193">
        <f t="shared" si="10"/>
        <v>0.82910185579074025</v>
      </c>
      <c r="D109" s="193">
        <f t="shared" si="10"/>
        <v>0.78642870499092388</v>
      </c>
      <c r="E109" s="193">
        <f t="shared" si="10"/>
        <v>0.70801117889798471</v>
      </c>
      <c r="F109" s="193">
        <f t="shared" si="10"/>
        <v>0.68646594490005963</v>
      </c>
      <c r="G109" s="193">
        <f t="shared" si="10"/>
        <v>0.67804787445033399</v>
      </c>
      <c r="H109" s="193">
        <f t="shared" si="10"/>
        <v>0.64577545010386983</v>
      </c>
      <c r="I109" s="193">
        <f t="shared" si="10"/>
        <v>0.60730820708737787</v>
      </c>
      <c r="J109" s="193">
        <f>J143</f>
        <v>0.61940487082496265</v>
      </c>
      <c r="K109" s="194">
        <f>J109-$J11</f>
        <v>-1.9178982375037346E-2</v>
      </c>
      <c r="L109" s="88">
        <f>0.28+0.18</f>
        <v>0.46</v>
      </c>
      <c r="M109" s="194">
        <f>L109-$J11</f>
        <v>-0.17858385319999998</v>
      </c>
      <c r="N109">
        <f t="shared" si="7"/>
        <v>-0.24151209069190571</v>
      </c>
      <c r="O109">
        <f t="shared" si="8"/>
        <v>-0.22856148434257251</v>
      </c>
      <c r="P109" s="194">
        <v>-0.23106703059999995</v>
      </c>
    </row>
    <row r="110" spans="1:46" x14ac:dyDescent="0.25">
      <c r="A110" t="s">
        <v>369</v>
      </c>
      <c r="B110" s="193">
        <f t="shared" ref="B110:I110" si="11">B120</f>
        <v>6.195542154</v>
      </c>
      <c r="C110" s="193">
        <f t="shared" si="11"/>
        <v>6.0344914110000003</v>
      </c>
      <c r="D110" s="193">
        <f t="shared" si="11"/>
        <v>5.7447824570000003</v>
      </c>
      <c r="E110" s="193">
        <f t="shared" si="11"/>
        <v>4.149310271</v>
      </c>
      <c r="F110" s="193">
        <f t="shared" si="11"/>
        <v>5.0483919530000003</v>
      </c>
      <c r="G110" s="193">
        <f t="shared" si="11"/>
        <v>4.9882338260000001</v>
      </c>
      <c r="H110" s="193">
        <f t="shared" si="11"/>
        <v>4.8062991410000002</v>
      </c>
      <c r="I110" s="193">
        <f t="shared" si="11"/>
        <v>4.9491060679999999</v>
      </c>
      <c r="J110" s="193">
        <f>J120</f>
        <v>5.1442892059999998</v>
      </c>
      <c r="K110" s="194">
        <f>J110-$J12</f>
        <v>1.8387591739999998</v>
      </c>
      <c r="L110" s="88">
        <v>5.41</v>
      </c>
      <c r="M110" s="194">
        <f>L110-$J12</f>
        <v>2.1044699680000001</v>
      </c>
      <c r="N110">
        <f t="shared" si="7"/>
        <v>-0.16967892750455815</v>
      </c>
      <c r="O110">
        <f t="shared" si="8"/>
        <v>-0.23929766977301103</v>
      </c>
      <c r="P110" s="194">
        <v>2.1040122010000002</v>
      </c>
    </row>
    <row r="111" spans="1:46" x14ac:dyDescent="0.25">
      <c r="A111" t="s">
        <v>370</v>
      </c>
      <c r="B111" s="193">
        <f t="shared" ref="B111:I111" si="12">B121</f>
        <v>1.1858376180545211</v>
      </c>
      <c r="C111" s="193">
        <f t="shared" si="12"/>
        <v>1.1667722844284838</v>
      </c>
      <c r="D111" s="193">
        <f t="shared" si="12"/>
        <v>1.1021110279921145</v>
      </c>
      <c r="E111" s="193">
        <f t="shared" si="12"/>
        <v>0.96658737647121973</v>
      </c>
      <c r="F111" s="193">
        <f t="shared" si="12"/>
        <v>0.93981593885657611</v>
      </c>
      <c r="G111" s="193">
        <f t="shared" si="12"/>
        <v>1.0095158168581164</v>
      </c>
      <c r="H111" s="193">
        <f t="shared" si="12"/>
        <v>1.0221884110710195</v>
      </c>
      <c r="I111" s="193">
        <f t="shared" si="12"/>
        <v>0.89803848487162941</v>
      </c>
      <c r="J111" s="193">
        <f>J121</f>
        <v>0.78587576648343427</v>
      </c>
      <c r="K111" s="194">
        <f>J111-$J13</f>
        <v>0.25869904768343421</v>
      </c>
      <c r="L111" s="88">
        <f>0.39+0.835</f>
        <v>1.2250000000000001</v>
      </c>
      <c r="M111" s="194">
        <f>L111-$J13</f>
        <v>0.69782328120000003</v>
      </c>
      <c r="N111">
        <f t="shared" ref="N111:N112" si="13">J111/B111-1</f>
        <v>-0.33728214173814297</v>
      </c>
      <c r="O111">
        <f t="shared" ref="O111:O112" si="14">J13/B13-1</f>
        <v>-0.15165086122611882</v>
      </c>
      <c r="P111" s="194">
        <v>0.69821692200000007</v>
      </c>
    </row>
    <row r="112" spans="1:46" x14ac:dyDescent="0.25">
      <c r="A112" t="s">
        <v>371</v>
      </c>
      <c r="B112" s="193">
        <f t="shared" ref="B112:I112" si="15">B134+B135+B136+B138+B140+B142+B144</f>
        <v>4.9984428642326879</v>
      </c>
      <c r="C112" s="193">
        <f t="shared" si="15"/>
        <v>5.0165950219902307</v>
      </c>
      <c r="D112" s="193">
        <f t="shared" si="15"/>
        <v>5.2268103858759325</v>
      </c>
      <c r="E112" s="193">
        <f t="shared" si="15"/>
        <v>4.5655661859661612</v>
      </c>
      <c r="F112" s="193">
        <f t="shared" si="15"/>
        <v>4.6220811632822576</v>
      </c>
      <c r="G112" s="193">
        <f t="shared" si="15"/>
        <v>4.2913158027366087</v>
      </c>
      <c r="H112" s="193">
        <f t="shared" si="15"/>
        <v>4.1124155815444503</v>
      </c>
      <c r="I112" s="193">
        <f t="shared" si="15"/>
        <v>4.1591292083730602</v>
      </c>
      <c r="J112" s="193">
        <f>J134+J135+J136+J138+J140+J142+J144</f>
        <v>3.9842405526596054</v>
      </c>
      <c r="K112" s="194">
        <f>J112-$J14</f>
        <v>-3.0360011093403947</v>
      </c>
      <c r="L112" s="88">
        <f>26.8-SUM(L102:L111)</f>
        <v>0.94500000000000028</v>
      </c>
      <c r="M112" s="194">
        <f>L112-$J14</f>
        <v>-6.0752416619999998</v>
      </c>
      <c r="N112">
        <f t="shared" si="13"/>
        <v>-0.2029036520213926</v>
      </c>
      <c r="O112">
        <f t="shared" si="14"/>
        <v>-0.40648074640826493</v>
      </c>
      <c r="P112" s="194">
        <v>-9.3999164400000002</v>
      </c>
    </row>
    <row r="114" spans="1:10" x14ac:dyDescent="0.25">
      <c r="A114" t="s">
        <v>457</v>
      </c>
    </row>
    <row r="115" spans="1:10" x14ac:dyDescent="0.25">
      <c r="A115" s="178" t="s">
        <v>458</v>
      </c>
      <c r="B115">
        <v>2014</v>
      </c>
      <c r="C115">
        <v>2014</v>
      </c>
      <c r="D115">
        <v>2014</v>
      </c>
      <c r="E115">
        <v>2014</v>
      </c>
      <c r="F115">
        <v>2014</v>
      </c>
      <c r="G115">
        <v>2014</v>
      </c>
      <c r="H115">
        <v>2014</v>
      </c>
      <c r="I115">
        <v>2014</v>
      </c>
      <c r="J115">
        <v>2014</v>
      </c>
    </row>
    <row r="116" spans="1:10" x14ac:dyDescent="0.25">
      <c r="A116" s="179" t="s">
        <v>459</v>
      </c>
      <c r="B116" s="193">
        <f>[8]Feuil1!F3/1000000</f>
        <v>0.9494722077346277</v>
      </c>
      <c r="C116" s="193">
        <f>[8]Feuil1!G3/1000000</f>
        <v>0.99037098033936855</v>
      </c>
      <c r="D116" s="193">
        <f>[8]Feuil1!H3/1000000</f>
        <v>0.91107227273148905</v>
      </c>
      <c r="E116" s="193">
        <f>[8]Feuil1!I3/1000000</f>
        <v>0.82316498540293015</v>
      </c>
      <c r="F116" s="193">
        <f>[8]Feuil1!J3/1000000</f>
        <v>0.87794864471372247</v>
      </c>
      <c r="G116" s="193">
        <f>[8]Feuil1!K3/1000000</f>
        <v>0.87966989064048107</v>
      </c>
      <c r="H116" s="193">
        <f>[8]Feuil1!L3/1000000</f>
        <v>0.86129701849733209</v>
      </c>
      <c r="I116" s="193">
        <f>[8]Feuil1!M3/1000000</f>
        <v>0.78930549936172634</v>
      </c>
      <c r="J116" s="193">
        <f>[8]Feuil1!N3/1000000</f>
        <v>0.7534763328594104</v>
      </c>
    </row>
    <row r="117" spans="1:10" x14ac:dyDescent="0.25">
      <c r="A117" s="179" t="s">
        <v>460</v>
      </c>
      <c r="B117" s="193">
        <f>[8]Feuil1!F4/1000000</f>
        <v>0.72685722337150127</v>
      </c>
      <c r="C117" s="193">
        <f>[8]Feuil1!G4/1000000</f>
        <v>0.82699795573272616</v>
      </c>
      <c r="D117" s="193">
        <f>[8]Feuil1!H4/1000000</f>
        <v>0.70683247105207114</v>
      </c>
      <c r="E117" s="193">
        <f>[8]Feuil1!I4/1000000</f>
        <v>0.75247970433996925</v>
      </c>
      <c r="F117" s="193">
        <f>[8]Feuil1!J4/1000000</f>
        <v>0.76399654894051161</v>
      </c>
      <c r="G117" s="193">
        <f>[8]Feuil1!K4/1000000</f>
        <v>0.80684904405879265</v>
      </c>
      <c r="H117" s="193">
        <f>[8]Feuil1!L4/1000000</f>
        <v>0.74627417552597874</v>
      </c>
      <c r="I117" s="193">
        <f>[8]Feuil1!M4/1000000</f>
        <v>0.67479206827867533</v>
      </c>
      <c r="J117" s="193">
        <f>[8]Feuil1!N4/1000000</f>
        <v>0.4923024289212079</v>
      </c>
    </row>
    <row r="118" spans="1:10" x14ac:dyDescent="0.25">
      <c r="A118" s="179" t="s">
        <v>461</v>
      </c>
      <c r="B118" s="193">
        <f>[8]Feuil1!F5/1000000</f>
        <v>3.5995132221345458</v>
      </c>
      <c r="C118" s="193">
        <f>[8]Feuil1!G5/1000000</f>
        <v>3.6788867653265713</v>
      </c>
      <c r="D118" s="193">
        <f>[8]Feuil1!H5/1000000</f>
        <v>3.2799084155127431</v>
      </c>
      <c r="E118" s="193">
        <f>[8]Feuil1!I5/1000000</f>
        <v>3.3003245418211624</v>
      </c>
      <c r="F118" s="193">
        <f>[8]Feuil1!J5/1000000</f>
        <v>3.3856944085021765</v>
      </c>
      <c r="G118" s="193">
        <f>[8]Feuil1!K5/1000000</f>
        <v>3.1437205853518457</v>
      </c>
      <c r="H118" s="193">
        <f>[8]Feuil1!L5/1000000</f>
        <v>3.1198355700933558</v>
      </c>
      <c r="I118" s="193">
        <f>[8]Feuil1!M5/1000000</f>
        <v>2.6034358100693589</v>
      </c>
      <c r="J118" s="193">
        <f>[8]Feuil1!N5/1000000</f>
        <v>2.7331879453163714</v>
      </c>
    </row>
    <row r="119" spans="1:10" x14ac:dyDescent="0.25">
      <c r="A119" s="180" t="s">
        <v>462</v>
      </c>
      <c r="B119" s="193">
        <f>[8]Feuil1!F6/1000000</f>
        <v>5.2758426532406751E-6</v>
      </c>
      <c r="C119" s="193">
        <f>[8]Feuil1!G6/1000000</f>
        <v>5.4962557013986657E-6</v>
      </c>
      <c r="D119" s="193">
        <f>[8]Feuil1!H6/1000000</f>
        <v>4.897813159296303E-6</v>
      </c>
      <c r="E119" s="193">
        <f>[8]Feuil1!I6/1000000</f>
        <v>4.8759692315640615E-6</v>
      </c>
      <c r="F119" s="193">
        <f>[8]Feuil1!J6/1000000</f>
        <v>5.02763960215641E-6</v>
      </c>
      <c r="G119" s="193">
        <f>[8]Feuil1!K6/1000000</f>
        <v>4.8302395200511203E-6</v>
      </c>
      <c r="H119" s="193">
        <f>[8]Feuil1!L6/1000000</f>
        <v>4.7274067641166663E-6</v>
      </c>
      <c r="I119" s="193">
        <f>[8]Feuil1!M6/1000000</f>
        <v>4.0675333777097601E-6</v>
      </c>
      <c r="J119" s="193">
        <f>[8]Feuil1!N6/1000000</f>
        <v>3.9789667070969895E-6</v>
      </c>
    </row>
    <row r="120" spans="1:10" x14ac:dyDescent="0.25">
      <c r="A120" s="181" t="s">
        <v>463</v>
      </c>
      <c r="B120" s="193">
        <f>[8]Feuil1!F7/1000000</f>
        <v>6.195542154</v>
      </c>
      <c r="C120" s="193">
        <f>[8]Feuil1!G7/1000000</f>
        <v>6.0344914110000003</v>
      </c>
      <c r="D120" s="193">
        <f>[8]Feuil1!H7/1000000</f>
        <v>5.7447824570000003</v>
      </c>
      <c r="E120" s="193">
        <f>[8]Feuil1!I7/1000000</f>
        <v>4.149310271</v>
      </c>
      <c r="F120" s="193">
        <f>[8]Feuil1!J7/1000000</f>
        <v>5.0483919530000003</v>
      </c>
      <c r="G120" s="193">
        <f>[8]Feuil1!K7/1000000</f>
        <v>4.9882338260000001</v>
      </c>
      <c r="H120" s="193">
        <f>[8]Feuil1!L7/1000000</f>
        <v>4.8062991410000002</v>
      </c>
      <c r="I120" s="193">
        <f>[8]Feuil1!M7/1000000</f>
        <v>4.9491060679999999</v>
      </c>
      <c r="J120" s="193">
        <f>[8]Feuil1!N7/1000000</f>
        <v>5.1442892059999998</v>
      </c>
    </row>
    <row r="121" spans="1:10" x14ac:dyDescent="0.25">
      <c r="A121" s="182" t="s">
        <v>464</v>
      </c>
      <c r="B121" s="193">
        <f>[8]Feuil1!F8/1000000</f>
        <v>1.1858376180545211</v>
      </c>
      <c r="C121" s="193">
        <f>[8]Feuil1!G8/1000000</f>
        <v>1.1667722844284838</v>
      </c>
      <c r="D121" s="193">
        <f>[8]Feuil1!H8/1000000</f>
        <v>1.1021110279921145</v>
      </c>
      <c r="E121" s="193">
        <f>[8]Feuil1!I8/1000000</f>
        <v>0.96658737647121973</v>
      </c>
      <c r="F121" s="193">
        <f>[8]Feuil1!J8/1000000</f>
        <v>0.93981593885657611</v>
      </c>
      <c r="G121" s="193">
        <f>[8]Feuil1!K8/1000000</f>
        <v>1.0095158168581164</v>
      </c>
      <c r="H121" s="193">
        <f>[8]Feuil1!L8/1000000</f>
        <v>1.0221884110710195</v>
      </c>
      <c r="I121" s="193">
        <f>[8]Feuil1!M8/1000000</f>
        <v>0.89803848487162941</v>
      </c>
      <c r="J121" s="193">
        <f>[8]Feuil1!N8/1000000</f>
        <v>0.78587576648343427</v>
      </c>
    </row>
    <row r="122" spans="1:10" x14ac:dyDescent="0.25">
      <c r="A122" s="183" t="s">
        <v>465</v>
      </c>
      <c r="B122" s="193">
        <f>[8]Feuil1!F9/1000000</f>
        <v>0.13122741744591646</v>
      </c>
      <c r="C122" s="193">
        <f>[8]Feuil1!G9/1000000</f>
        <v>0.12193418207061743</v>
      </c>
      <c r="D122" s="193">
        <f>[8]Feuil1!H9/1000000</f>
        <v>0.10183828820287891</v>
      </c>
      <c r="E122" s="193">
        <f>[8]Feuil1!I9/1000000</f>
        <v>9.9556642989338931E-2</v>
      </c>
      <c r="F122" s="193">
        <f>[8]Feuil1!J9/1000000</f>
        <v>8.5791744481783588E-2</v>
      </c>
      <c r="G122" s="193">
        <f>[8]Feuil1!K9/1000000</f>
        <v>8.5916866179895732E-2</v>
      </c>
      <c r="H122" s="193">
        <f>[8]Feuil1!L9/1000000</f>
        <v>8.4877423560194884E-2</v>
      </c>
      <c r="I122" s="193">
        <f>[8]Feuil1!M9/1000000</f>
        <v>6.4556212204428642E-2</v>
      </c>
      <c r="J122" s="193">
        <f>[8]Feuil1!N9/1000000</f>
        <v>5.1119724401496494E-2</v>
      </c>
    </row>
    <row r="123" spans="1:10" x14ac:dyDescent="0.25">
      <c r="A123" s="183" t="s">
        <v>466</v>
      </c>
      <c r="B123" s="193">
        <f>[8]Feuil1!F10/1000000</f>
        <v>2.4542026322187001</v>
      </c>
      <c r="C123" s="193">
        <f>[8]Feuil1!G10/1000000</f>
        <v>2.5163149203548101</v>
      </c>
      <c r="D123" s="193">
        <f>[8]Feuil1!H10/1000000</f>
        <v>2.3435926862541536</v>
      </c>
      <c r="E123" s="193">
        <f>[8]Feuil1!I10/1000000</f>
        <v>2.155059887201594</v>
      </c>
      <c r="F123" s="193">
        <f>[8]Feuil1!J10/1000000</f>
        <v>2.0679981080578997</v>
      </c>
      <c r="G123" s="193">
        <f>[8]Feuil1!K10/1000000</f>
        <v>2.03173580663575</v>
      </c>
      <c r="H123" s="193">
        <f>[8]Feuil1!L10/1000000</f>
        <v>1.9670776410651387</v>
      </c>
      <c r="I123" s="193">
        <f>[8]Feuil1!M10/1000000</f>
        <v>1.7582865789090059</v>
      </c>
      <c r="J123" s="193">
        <f>[8]Feuil1!N10/1000000</f>
        <v>1.7840539041940953</v>
      </c>
    </row>
    <row r="124" spans="1:10" x14ac:dyDescent="0.25">
      <c r="A124" s="183" t="s">
        <v>467</v>
      </c>
      <c r="B124" s="193">
        <f>[8]Feuil1!F11/1000000</f>
        <v>1.3413371514926107</v>
      </c>
      <c r="C124" s="193">
        <f>[8]Feuil1!G11/1000000</f>
        <v>1.3477810821312104</v>
      </c>
      <c r="D124" s="193">
        <f>[8]Feuil1!H11/1000000</f>
        <v>1.2272928606009399</v>
      </c>
      <c r="E124" s="193">
        <f>[8]Feuil1!I11/1000000</f>
        <v>1.0546674805002976</v>
      </c>
      <c r="F124" s="193">
        <f>[8]Feuil1!J11/1000000</f>
        <v>1.0303062020882945</v>
      </c>
      <c r="G124" s="193">
        <f>[8]Feuil1!K11/1000000</f>
        <v>1.0700097436189802</v>
      </c>
      <c r="H124" s="193">
        <f>[8]Feuil1!L11/1000000</f>
        <v>1.0043771424514354</v>
      </c>
      <c r="I124" s="193">
        <f>[8]Feuil1!M11/1000000</f>
        <v>0.76096352434254744</v>
      </c>
      <c r="J124" s="193">
        <f>[8]Feuil1!N11/1000000</f>
        <v>0.76375069202698798</v>
      </c>
    </row>
    <row r="125" spans="1:10" x14ac:dyDescent="0.25">
      <c r="A125" s="183" t="s">
        <v>468</v>
      </c>
      <c r="B125" s="193">
        <f>[8]Feuil1!F12/1000000</f>
        <v>1.3696928215456006</v>
      </c>
      <c r="C125" s="193">
        <f>[8]Feuil1!G12/1000000</f>
        <v>1.4192786030750104</v>
      </c>
      <c r="D125" s="193">
        <f>[8]Feuil1!H12/1000000</f>
        <v>1.3265497807707975</v>
      </c>
      <c r="E125" s="193">
        <f>[8]Feuil1!I12/1000000</f>
        <v>1.2720644706422271</v>
      </c>
      <c r="F125" s="193">
        <f>[8]Feuil1!J12/1000000</f>
        <v>1.2406767363556115</v>
      </c>
      <c r="G125" s="193">
        <f>[8]Feuil1!K12/1000000</f>
        <v>1.2830300077696106</v>
      </c>
      <c r="H125" s="193">
        <f>[8]Feuil1!L12/1000000</f>
        <v>1.1997499904180979</v>
      </c>
      <c r="I125" s="193">
        <f>[8]Feuil1!M12/1000000</f>
        <v>1.1600718217250354</v>
      </c>
      <c r="J125" s="193">
        <f>[8]Feuil1!N12/1000000</f>
        <v>1.1198036225181163</v>
      </c>
    </row>
    <row r="126" spans="1:10" x14ac:dyDescent="0.25">
      <c r="A126" s="184" t="s">
        <v>469</v>
      </c>
      <c r="B126" s="193">
        <f>[8]Feuil1!F13/1000000</f>
        <v>5.2964600227028282E-6</v>
      </c>
      <c r="C126" s="193">
        <f>[8]Feuil1!G13/1000000</f>
        <v>5.4053087876316489E-6</v>
      </c>
      <c r="D126" s="193">
        <f>[8]Feuil1!H13/1000000</f>
        <v>4.9992736158287695E-6</v>
      </c>
      <c r="E126" s="193">
        <f>[8]Feuil1!I13/1000000</f>
        <v>4.5813484813334579E-6</v>
      </c>
      <c r="F126" s="193">
        <f>[8]Feuil1!J13/1000000</f>
        <v>4.4247727909835901E-6</v>
      </c>
      <c r="G126" s="193">
        <f>[8]Feuil1!K13/1000000</f>
        <v>4.4706924242042356E-6</v>
      </c>
      <c r="H126" s="193">
        <f>[8]Feuil1!L13/1000000</f>
        <v>4.2560821974948658E-6</v>
      </c>
      <c r="I126" s="193">
        <f>[8]Feuil1!M13/1000000</f>
        <v>3.7438781371810178E-6</v>
      </c>
      <c r="J126" s="193">
        <f>[8]Feuil1!N13/1000000</f>
        <v>3.7187279431406955E-6</v>
      </c>
    </row>
    <row r="127" spans="1:10" x14ac:dyDescent="0.25">
      <c r="A127" s="185" t="s">
        <v>470</v>
      </c>
      <c r="B127" s="193">
        <f>[8]Feuil1!F14/1000000</f>
        <v>0.26793804546114319</v>
      </c>
      <c r="C127" s="193">
        <f>[8]Feuil1!G14/1000000</f>
        <v>0.39742136371836573</v>
      </c>
      <c r="D127" s="193">
        <f>[8]Feuil1!H14/1000000</f>
        <v>0.38020748262135984</v>
      </c>
      <c r="E127" s="193">
        <f>[8]Feuil1!I14/1000000</f>
        <v>0.42466762441066713</v>
      </c>
      <c r="F127" s="193">
        <f>[8]Feuil1!J14/1000000</f>
        <v>0.42496755953339432</v>
      </c>
      <c r="G127" s="193">
        <f>[8]Feuil1!K14/1000000</f>
        <v>0.35022882927936605</v>
      </c>
      <c r="H127" s="193">
        <f>[8]Feuil1!L14/1000000</f>
        <v>0.40854381813644541</v>
      </c>
      <c r="I127" s="193">
        <f>[8]Feuil1!M14/1000000</f>
        <v>0.46822948539489961</v>
      </c>
      <c r="J127" s="193">
        <f>[8]Feuil1!N14/1000000</f>
        <v>0.41044005062725075</v>
      </c>
    </row>
    <row r="128" spans="1:10" x14ac:dyDescent="0.25">
      <c r="A128" s="185" t="s">
        <v>471</v>
      </c>
      <c r="B128" s="193">
        <f>[8]Feuil1!F15/1000000</f>
        <v>1.7662602193257297</v>
      </c>
      <c r="C128" s="193">
        <f>[8]Feuil1!G15/1000000</f>
        <v>1.5217337164323821</v>
      </c>
      <c r="D128" s="193">
        <f>[8]Feuil1!H15/1000000</f>
        <v>1.4881756244914233</v>
      </c>
      <c r="E128" s="193">
        <f>[8]Feuil1!I15/1000000</f>
        <v>0.89100342307468872</v>
      </c>
      <c r="F128" s="193">
        <f>[8]Feuil1!J15/1000000</f>
        <v>0.95140599156048966</v>
      </c>
      <c r="G128" s="193">
        <f>[8]Feuil1!K15/1000000</f>
        <v>1.0290831083007499</v>
      </c>
      <c r="H128" s="193">
        <f>[8]Feuil1!L15/1000000</f>
        <v>1.1345196608094545</v>
      </c>
      <c r="I128" s="193">
        <f>[8]Feuil1!M15/1000000</f>
        <v>1.3767463925088199</v>
      </c>
      <c r="J128" s="193">
        <f>[8]Feuil1!N15/1000000</f>
        <v>1.8921296328328818</v>
      </c>
    </row>
    <row r="129" spans="1:10" x14ac:dyDescent="0.25">
      <c r="A129" s="185" t="s">
        <v>472</v>
      </c>
      <c r="B129" s="193">
        <f>[8]Feuil1!F16/1000000</f>
        <v>0.62957878895450903</v>
      </c>
      <c r="C129" s="193">
        <f>[8]Feuil1!G16/1000000</f>
        <v>0.63914497083032673</v>
      </c>
      <c r="D129" s="193">
        <f>[8]Feuil1!H16/1000000</f>
        <v>1.1112942536256798</v>
      </c>
      <c r="E129" s="193">
        <f>[8]Feuil1!I16/1000000</f>
        <v>0.73936227368370588</v>
      </c>
      <c r="F129" s="193">
        <f>[8]Feuil1!J16/1000000</f>
        <v>0.72055734901498159</v>
      </c>
      <c r="G129" s="193">
        <f>[8]Feuil1!K16/1000000</f>
        <v>0.82867633730194945</v>
      </c>
      <c r="H129" s="193">
        <f>[8]Feuil1!L16/1000000</f>
        <v>0.68214307125809848</v>
      </c>
      <c r="I129" s="193">
        <f>[8]Feuil1!M16/1000000</f>
        <v>1.0589673749568627</v>
      </c>
      <c r="J129" s="193">
        <f>[8]Feuil1!N16/1000000</f>
        <v>1.1075809153203089</v>
      </c>
    </row>
    <row r="130" spans="1:10" x14ac:dyDescent="0.25">
      <c r="A130" s="185" t="s">
        <v>473</v>
      </c>
      <c r="B130" s="193">
        <f>[8]Feuil1!F17/1000000</f>
        <v>3.0742357696203277</v>
      </c>
      <c r="C130" s="193">
        <f>[8]Feuil1!G17/1000000</f>
        <v>2.9896773922095936</v>
      </c>
      <c r="D130" s="193">
        <f>[8]Feuil1!H17/1000000</f>
        <v>3.0006085447846029</v>
      </c>
      <c r="E130" s="193">
        <f>[8]Feuil1!I17/1000000</f>
        <v>2.9713568008876092</v>
      </c>
      <c r="F130" s="193">
        <f>[8]Feuil1!J17/1000000</f>
        <v>3.0106098391310709</v>
      </c>
      <c r="G130" s="193">
        <f>[8]Feuil1!K17/1000000</f>
        <v>3.1669256749578385</v>
      </c>
      <c r="H130" s="193">
        <f>[8]Feuil1!L17/1000000</f>
        <v>3.0969590762153087</v>
      </c>
      <c r="I130" s="193">
        <f>[8]Feuil1!M17/1000000</f>
        <v>2.7039552897135422</v>
      </c>
      <c r="J130" s="193">
        <f>[8]Feuil1!N17/1000000</f>
        <v>2.2740948339184746</v>
      </c>
    </row>
    <row r="131" spans="1:10" x14ac:dyDescent="0.25">
      <c r="A131" s="185" t="s">
        <v>474</v>
      </c>
      <c r="B131" s="193">
        <f>[8]Feuil1!F18/1000000</f>
        <v>0.53561421197227665</v>
      </c>
      <c r="C131" s="193">
        <f>[8]Feuil1!G18/1000000</f>
        <v>0.51557640238893043</v>
      </c>
      <c r="D131" s="193">
        <f>[8]Feuil1!H18/1000000</f>
        <v>0.48658478873057576</v>
      </c>
      <c r="E131" s="193">
        <f>[8]Feuil1!I18/1000000</f>
        <v>0.48465345809359278</v>
      </c>
      <c r="F131" s="193">
        <f>[8]Feuil1!J18/1000000</f>
        <v>0.46833340893270914</v>
      </c>
      <c r="G131" s="193">
        <f>[8]Feuil1!K18/1000000</f>
        <v>0.44313732479197665</v>
      </c>
      <c r="H131" s="193">
        <f>[8]Feuil1!L18/1000000</f>
        <v>0.45960630642882999</v>
      </c>
      <c r="I131" s="193">
        <f>[8]Feuil1!M18/1000000</f>
        <v>0.44230222257101787</v>
      </c>
      <c r="J131" s="193">
        <f>[8]Feuil1!N18/1000000</f>
        <v>0.41104979411932269</v>
      </c>
    </row>
    <row r="132" spans="1:10" x14ac:dyDescent="0.25">
      <c r="A132" s="186" t="s">
        <v>475</v>
      </c>
      <c r="B132" s="193">
        <f>[8]Feuil1!F19/1000000</f>
        <v>5.1084340344072006E-6</v>
      </c>
      <c r="C132" s="193">
        <f>[8]Feuil1!G19/1000000</f>
        <v>4.9088324723603418E-6</v>
      </c>
      <c r="D132" s="193">
        <f>[8]Feuil1!H19/1000000</f>
        <v>4.8689916518973863E-6</v>
      </c>
      <c r="E132" s="193">
        <f>[8]Feuil1!I19/1000000</f>
        <v>4.2870278483729647E-6</v>
      </c>
      <c r="F132" s="193">
        <f>[8]Feuil1!J19/1000000</f>
        <v>4.3869833902249556E-6</v>
      </c>
      <c r="G132" s="193">
        <f>[8]Feuil1!K19/1000000</f>
        <v>4.5462376125379543E-6</v>
      </c>
      <c r="H132" s="193">
        <f>[8]Feuil1!L19/1000000</f>
        <v>4.6400225551612084E-6</v>
      </c>
      <c r="I132" s="193">
        <f>[8]Feuil1!M19/1000000</f>
        <v>4.5489311676172607E-6</v>
      </c>
      <c r="J132" s="193">
        <f>[8]Feuil1!N19/1000000</f>
        <v>4.5766645173786073E-6</v>
      </c>
    </row>
    <row r="133" spans="1:10" x14ac:dyDescent="0.25">
      <c r="A133" s="186" t="s">
        <v>476</v>
      </c>
      <c r="B133" s="193">
        <f>[8]Feuil1!F20/1000000</f>
        <v>6.2736270353339871E-6</v>
      </c>
      <c r="C133" s="193">
        <f>[8]Feuil1!G20/1000000</f>
        <v>6.0635538455795984E-6</v>
      </c>
      <c r="D133" s="193">
        <f>[8]Feuil1!H20/1000000</f>
        <v>6.4668706942536411E-6</v>
      </c>
      <c r="E133" s="193">
        <f>[8]Feuil1!I20/1000000</f>
        <v>5.511043580150264E-6</v>
      </c>
      <c r="F133" s="193">
        <f>[8]Feuil1!J20/1000000</f>
        <v>5.5758741481726457E-6</v>
      </c>
      <c r="G133" s="193">
        <f>[8]Feuil1!K20/1000000</f>
        <v>5.8180512746318801E-6</v>
      </c>
      <c r="H133" s="193">
        <f>[8]Feuil1!L20/1000000</f>
        <v>5.7817719328481372E-6</v>
      </c>
      <c r="I133" s="193">
        <f>[8]Feuil1!M20/1000000</f>
        <v>6.0502007651451419E-6</v>
      </c>
      <c r="J133" s="193">
        <f>[8]Feuil1!N20/1000000</f>
        <v>6.0952952268182391E-6</v>
      </c>
    </row>
    <row r="134" spans="1:10" x14ac:dyDescent="0.25">
      <c r="A134" s="187" t="s">
        <v>477</v>
      </c>
      <c r="B134" s="193">
        <f>[8]Feuil1!F21/1000000</f>
        <v>1.4036129209991721</v>
      </c>
      <c r="C134" s="193">
        <f>[8]Feuil1!G21/1000000</f>
        <v>1.4499630517251041</v>
      </c>
      <c r="D134" s="193">
        <f>[8]Feuil1!H21/1000000</f>
        <v>1.7084436324239036</v>
      </c>
      <c r="E134" s="193">
        <f>[8]Feuil1!I21/1000000</f>
        <v>1.399545501473644</v>
      </c>
      <c r="F134" s="193">
        <f>[8]Feuil1!J21/1000000</f>
        <v>1.5782184149984764</v>
      </c>
      <c r="G134" s="193">
        <f>[8]Feuil1!K21/1000000</f>
        <v>1.5456758331897926</v>
      </c>
      <c r="H134" s="193">
        <f>[8]Feuil1!L21/1000000</f>
        <v>1.433044159993399</v>
      </c>
      <c r="I134" s="193">
        <f>[8]Feuil1!M21/1000000</f>
        <v>1.3281104051444073</v>
      </c>
      <c r="J134" s="193">
        <f>[8]Feuil1!N21/1000000</f>
        <v>1.449038970298471</v>
      </c>
    </row>
    <row r="135" spans="1:10" x14ac:dyDescent="0.25">
      <c r="A135" s="187" t="s">
        <v>478</v>
      </c>
      <c r="B135" s="193">
        <f>[8]Feuil1!F22/1000000</f>
        <v>0.61487104376798163</v>
      </c>
      <c r="C135" s="193">
        <f>[8]Feuil1!G22/1000000</f>
        <v>0.59117179368985173</v>
      </c>
      <c r="D135" s="193">
        <f>[8]Feuil1!H22/1000000</f>
        <v>0.54876673568391343</v>
      </c>
      <c r="E135" s="193">
        <f>[8]Feuil1!I22/1000000</f>
        <v>0.43466623413472233</v>
      </c>
      <c r="F135" s="193">
        <f>[8]Feuil1!J22/1000000</f>
        <v>0.43687000363817985</v>
      </c>
      <c r="G135" s="193">
        <f>[8]Feuil1!K22/1000000</f>
        <v>0.39773571274308483</v>
      </c>
      <c r="H135" s="193">
        <f>[8]Feuil1!L22/1000000</f>
        <v>0.407796256524117</v>
      </c>
      <c r="I135" s="193">
        <f>[8]Feuil1!M22/1000000</f>
        <v>0.55005479304601679</v>
      </c>
      <c r="J135" s="193">
        <f>[8]Feuil1!N22/1000000</f>
        <v>0.37340818463680103</v>
      </c>
    </row>
    <row r="136" spans="1:10" x14ac:dyDescent="0.25">
      <c r="A136" s="187" t="s">
        <v>479</v>
      </c>
      <c r="B136" s="193">
        <f>[8]Feuil1!F23/1000000</f>
        <v>0.70245654096874688</v>
      </c>
      <c r="C136" s="193">
        <f>[8]Feuil1!G23/1000000</f>
        <v>0.63870504273688833</v>
      </c>
      <c r="D136" s="193">
        <f>[8]Feuil1!H23/1000000</f>
        <v>0.70999127383912919</v>
      </c>
      <c r="E136" s="193">
        <f>[8]Feuil1!I23/1000000</f>
        <v>0.62207762215838336</v>
      </c>
      <c r="F136" s="193">
        <f>[8]Feuil1!J23/1000000</f>
        <v>0.63367579103185945</v>
      </c>
      <c r="G136" s="193">
        <f>[8]Feuil1!K23/1000000</f>
        <v>0.59994220676656718</v>
      </c>
      <c r="H136" s="193">
        <f>[8]Feuil1!L23/1000000</f>
        <v>0.56354794457736346</v>
      </c>
      <c r="I136" s="193">
        <f>[8]Feuil1!M23/1000000</f>
        <v>0.53958320786886427</v>
      </c>
      <c r="J136" s="193">
        <f>[8]Feuil1!N23/1000000</f>
        <v>0.5244320036132315</v>
      </c>
    </row>
    <row r="137" spans="1:10" x14ac:dyDescent="0.25">
      <c r="A137" s="188" t="s">
        <v>480</v>
      </c>
      <c r="B137" s="193">
        <f>[8]Feuil1!F24/1000000</f>
        <v>1.048184556724197</v>
      </c>
      <c r="C137" s="193">
        <f>[8]Feuil1!G24/1000000</f>
        <v>1.0242431572489239</v>
      </c>
      <c r="D137" s="193">
        <f>[8]Feuil1!H24/1000000</f>
        <v>0.95310128284646645</v>
      </c>
      <c r="E137" s="193">
        <f>[8]Feuil1!I24/1000000</f>
        <v>0.85982381329885516</v>
      </c>
      <c r="F137" s="193">
        <f>[8]Feuil1!J24/1000000</f>
        <v>0.91344103344970462</v>
      </c>
      <c r="G137" s="193">
        <f>[8]Feuil1!K24/1000000</f>
        <v>0.81001310934269555</v>
      </c>
      <c r="H137" s="193">
        <f>[8]Feuil1!L24/1000000</f>
        <v>0.78461227373508258</v>
      </c>
      <c r="I137" s="193">
        <f>[8]Feuil1!M24/1000000</f>
        <v>0.74911494332057194</v>
      </c>
      <c r="J137" s="193">
        <f>[8]Feuil1!N24/1000000</f>
        <v>0.6837581895474325</v>
      </c>
    </row>
    <row r="138" spans="1:10" x14ac:dyDescent="0.25">
      <c r="A138" s="188" t="s">
        <v>481</v>
      </c>
      <c r="B138" s="193">
        <f>[8]Feuil1!F25/1000000</f>
        <v>0.34617743349173929</v>
      </c>
      <c r="C138" s="193">
        <f>[8]Feuil1!G25/1000000</f>
        <v>0.33291463913525793</v>
      </c>
      <c r="D138" s="193">
        <f>[8]Feuil1!H25/1000000</f>
        <v>0.32717713147405003</v>
      </c>
      <c r="E138" s="193">
        <f>[8]Feuil1!I25/1000000</f>
        <v>0.30858641999031672</v>
      </c>
      <c r="F138" s="193">
        <f>[8]Feuil1!J25/1000000</f>
        <v>0.31601712543859911</v>
      </c>
      <c r="G138" s="193">
        <f>[8]Feuil1!K25/1000000</f>
        <v>0.28231263701213805</v>
      </c>
      <c r="H138" s="193">
        <f>[8]Feuil1!L25/1000000</f>
        <v>0.2892179155223234</v>
      </c>
      <c r="I138" s="193">
        <f>[8]Feuil1!M25/1000000</f>
        <v>0.28473962369111316</v>
      </c>
      <c r="J138" s="193">
        <f>[8]Feuil1!N25/1000000</f>
        <v>0.28687000657705081</v>
      </c>
    </row>
    <row r="139" spans="1:10" x14ac:dyDescent="0.25">
      <c r="A139" s="189" t="s">
        <v>482</v>
      </c>
      <c r="B139" s="193">
        <f>[8]Feuil1!F26/1000000</f>
        <v>2.7116895749526646E-6</v>
      </c>
      <c r="C139" s="193">
        <f>[8]Feuil1!G26/1000000</f>
        <v>2.587034632810922E-6</v>
      </c>
      <c r="D139" s="193">
        <f>[8]Feuil1!H26/1000000</f>
        <v>2.5390364238435591E-6</v>
      </c>
      <c r="E139" s="193">
        <f>[8]Feuil1!I26/1000000</f>
        <v>2.2251540895822777E-6</v>
      </c>
      <c r="F139" s="193">
        <f>[8]Feuil1!J26/1000000</f>
        <v>2.3000039535583432E-6</v>
      </c>
      <c r="G139" s="193">
        <f>[8]Feuil1!K26/1000000</f>
        <v>2.0900036658644856E-6</v>
      </c>
      <c r="H139" s="193">
        <f>[8]Feuil1!L26/1000000</f>
        <v>2.045174390358887E-6</v>
      </c>
      <c r="I139" s="193">
        <f>[8]Feuil1!M26/1000000</f>
        <v>2.1234925679265659E-6</v>
      </c>
      <c r="J139" s="193">
        <f>[8]Feuil1!N26/1000000</f>
        <v>1.8684683843745155E-6</v>
      </c>
    </row>
    <row r="140" spans="1:10" x14ac:dyDescent="0.25">
      <c r="A140" s="190" t="s">
        <v>483</v>
      </c>
      <c r="B140" s="193">
        <f>[8]Feuil1!F27/1000000</f>
        <v>0.44664710132335878</v>
      </c>
      <c r="C140" s="193">
        <f>[8]Feuil1!G27/1000000</f>
        <v>0.45417173926041726</v>
      </c>
      <c r="D140" s="193">
        <f>[8]Feuil1!H27/1000000</f>
        <v>0.41187646753956353</v>
      </c>
      <c r="E140" s="193">
        <f>[8]Feuil1!I27/1000000</f>
        <v>0.35340860831799581</v>
      </c>
      <c r="F140" s="193">
        <f>[8]Feuil1!J27/1000000</f>
        <v>0.31798660119755345</v>
      </c>
      <c r="G140" s="193">
        <f>[8]Feuil1!K27/1000000</f>
        <v>0.29297324866224128</v>
      </c>
      <c r="H140" s="193">
        <f>[8]Feuil1!L27/1000000</f>
        <v>0.25630436774371357</v>
      </c>
      <c r="I140" s="193">
        <f>[8]Feuil1!M27/1000000</f>
        <v>0.25987872434216019</v>
      </c>
      <c r="J140" s="193">
        <f>[8]Feuil1!N27/1000000</f>
        <v>0.23557458794921682</v>
      </c>
    </row>
    <row r="141" spans="1:10" x14ac:dyDescent="0.25">
      <c r="A141" s="191" t="s">
        <v>484</v>
      </c>
      <c r="B141" s="193">
        <f>[8]Feuil1!F28/1000000</f>
        <v>3.2805632850533946</v>
      </c>
      <c r="C141" s="193">
        <f>[8]Feuil1!G28/1000000</f>
        <v>3.3815658969317113</v>
      </c>
      <c r="D141" s="193">
        <f>[8]Feuil1!H28/1000000</f>
        <v>3.1309427989158438</v>
      </c>
      <c r="E141" s="193">
        <f>[8]Feuil1!I28/1000000</f>
        <v>2.8814761103179953</v>
      </c>
      <c r="F141" s="193">
        <f>[8]Feuil1!J28/1000000</f>
        <v>2.8600385471987564</v>
      </c>
      <c r="G141" s="193">
        <f>[8]Feuil1!K28/1000000</f>
        <v>2.8304663737250171</v>
      </c>
      <c r="H141" s="193">
        <f>[8]Feuil1!L28/1000000</f>
        <v>2.6689012740859051</v>
      </c>
      <c r="I141" s="193">
        <f>[8]Feuil1!M28/1000000</f>
        <v>2.7310457023114374</v>
      </c>
      <c r="J141" s="193">
        <f>[8]Feuil1!N28/1000000</f>
        <v>2.6844152414286468</v>
      </c>
    </row>
    <row r="142" spans="1:10" x14ac:dyDescent="0.25">
      <c r="A142" s="185" t="s">
        <v>485</v>
      </c>
      <c r="B142" s="193">
        <f>[8]Feuil1!F29/1000000</f>
        <v>0.38067190065386985</v>
      </c>
      <c r="C142" s="193">
        <f>[8]Feuil1!G29/1000000</f>
        <v>0.39318650636611702</v>
      </c>
      <c r="D142" s="193">
        <f>[8]Feuil1!H29/1000000</f>
        <v>0.35892868661834976</v>
      </c>
      <c r="E142" s="193">
        <f>[8]Feuil1!I29/1000000</f>
        <v>0.29527086006626063</v>
      </c>
      <c r="F142" s="193">
        <f>[8]Feuil1!J29/1000000</f>
        <v>0.30724655910532261</v>
      </c>
      <c r="G142" s="193">
        <f>[8]Feuil1!K29/1000000</f>
        <v>0.29550559953116101</v>
      </c>
      <c r="H142" s="193">
        <f>[8]Feuil1!L29/1000000</f>
        <v>0.27370763919527979</v>
      </c>
      <c r="I142" s="193">
        <f>[8]Feuil1!M29/1000000</f>
        <v>0.24363185205107721</v>
      </c>
      <c r="J142" s="193">
        <f>[8]Feuil1!N29/1000000</f>
        <v>0.22752630523041295</v>
      </c>
    </row>
    <row r="143" spans="1:10" x14ac:dyDescent="0.25">
      <c r="A143" s="185" t="s">
        <v>486</v>
      </c>
      <c r="B143" s="193">
        <f>[8]Feuil1!F30/1000000</f>
        <v>0.81663117265770846</v>
      </c>
      <c r="C143" s="193">
        <f>[8]Feuil1!G30/1000000</f>
        <v>0.82910185579074025</v>
      </c>
      <c r="D143" s="193">
        <f>[8]Feuil1!H30/1000000</f>
        <v>0.78642870499092388</v>
      </c>
      <c r="E143" s="193">
        <f>[8]Feuil1!I30/1000000</f>
        <v>0.70801117889798471</v>
      </c>
      <c r="F143" s="193">
        <f>[8]Feuil1!J30/1000000</f>
        <v>0.68646594490005963</v>
      </c>
      <c r="G143" s="193">
        <f>[8]Feuil1!K30/1000000</f>
        <v>0.67804787445033399</v>
      </c>
      <c r="H143" s="193">
        <f>[8]Feuil1!L30/1000000</f>
        <v>0.64577545010386983</v>
      </c>
      <c r="I143" s="193">
        <f>[8]Feuil1!M30/1000000</f>
        <v>0.60730820708737787</v>
      </c>
      <c r="J143" s="193">
        <f>[8]Feuil1!N30/1000000</f>
        <v>0.61940487082496265</v>
      </c>
    </row>
    <row r="144" spans="1:10" x14ac:dyDescent="0.25">
      <c r="A144" s="192" t="s">
        <v>487</v>
      </c>
      <c r="B144" s="193">
        <f>[8]Feuil1!F31/1000000</f>
        <v>1.1040059230278196</v>
      </c>
      <c r="C144" s="193">
        <f>[8]Feuil1!G31/1000000</f>
        <v>1.156482249076594</v>
      </c>
      <c r="D144" s="193">
        <f>[8]Feuil1!H31/1000000</f>
        <v>1.1616264582970239</v>
      </c>
      <c r="E144" s="193">
        <f>[8]Feuil1!I31/1000000</f>
        <v>1.1520109398248384</v>
      </c>
      <c r="F144" s="193">
        <f>[8]Feuil1!J31/1000000</f>
        <v>1.0320666678722665</v>
      </c>
      <c r="G144" s="193">
        <f>[8]Feuil1!K31/1000000</f>
        <v>0.87717056483162326</v>
      </c>
      <c r="H144" s="193">
        <f>[8]Feuil1!L31/1000000</f>
        <v>0.88879729798825435</v>
      </c>
      <c r="I144" s="193">
        <f>[8]Feuil1!M31/1000000</f>
        <v>0.95313060222942148</v>
      </c>
      <c r="J144" s="193">
        <f>[8]Feuil1!N31/1000000</f>
        <v>0.8873904943544213</v>
      </c>
    </row>
    <row r="145" spans="1:10" x14ac:dyDescent="0.25">
      <c r="A145" s="192"/>
      <c r="B145" s="193">
        <f>[8]Feuil1!F32/1000000</f>
        <v>0</v>
      </c>
      <c r="C145" s="193">
        <f>[8]Feuil1!G32/1000000</f>
        <v>0</v>
      </c>
      <c r="D145" s="193">
        <f>[8]Feuil1!H32/1000000</f>
        <v>0</v>
      </c>
      <c r="E145" s="193">
        <f>[8]Feuil1!I32/1000000</f>
        <v>0</v>
      </c>
      <c r="F145" s="193">
        <f>[8]Feuil1!J32/1000000</f>
        <v>0</v>
      </c>
      <c r="G145" s="193">
        <f>[8]Feuil1!K32/1000000</f>
        <v>0</v>
      </c>
      <c r="H145" s="193">
        <f>[8]Feuil1!L32/1000000</f>
        <v>0</v>
      </c>
      <c r="I145" s="193">
        <f>[8]Feuil1!M32/1000000</f>
        <v>0</v>
      </c>
      <c r="J145" s="193">
        <f>[8]Feuil1!N32/1000000</f>
        <v>0</v>
      </c>
    </row>
    <row r="146" spans="1:10" x14ac:dyDescent="0.25">
      <c r="A146" s="192" t="s">
        <v>2</v>
      </c>
      <c r="B146" s="193">
        <f>[8]Feuil1!F33/1000000</f>
        <v>34.371131362000007</v>
      </c>
      <c r="C146" s="193">
        <f>[8]Feuil1!G33/1000000</f>
        <v>34.417887961999995</v>
      </c>
      <c r="D146" s="193">
        <f>[8]Feuil1!H33/1000000</f>
        <v>33.308134127000002</v>
      </c>
      <c r="E146" s="193">
        <f>[8]Feuil1!I33/1000000</f>
        <v>29.099136228999996</v>
      </c>
      <c r="F146" s="193">
        <f>[8]Feuil1!J33/1000000</f>
        <v>30.098521121999998</v>
      </c>
      <c r="G146" s="193">
        <f>[8]Feuil1!K33/1000000</f>
        <v>29.726576022000007</v>
      </c>
      <c r="H146" s="193">
        <f>[8]Feuil1!L33/1000000</f>
        <v>28.805453025999991</v>
      </c>
      <c r="I146" s="193">
        <f>[8]Feuil1!M33/1000000</f>
        <v>27.955354893999992</v>
      </c>
      <c r="J146" s="193">
        <f>[8]Feuil1!N33/1000000</f>
        <v>27.694973703999995</v>
      </c>
    </row>
    <row r="149" spans="1:10" x14ac:dyDescent="0.25">
      <c r="A149" t="s">
        <v>488</v>
      </c>
      <c r="B149">
        <f>SUM(B4:B14)</f>
        <v>35.017576805799997</v>
      </c>
      <c r="C149">
        <f t="shared" ref="C149:J149" si="16">SUM(C4:C14)</f>
        <v>35.096453622800006</v>
      </c>
      <c r="D149">
        <f t="shared" si="16"/>
        <v>33.542867641199997</v>
      </c>
      <c r="E149">
        <f t="shared" si="16"/>
        <v>29.633095342299999</v>
      </c>
      <c r="F149">
        <f t="shared" si="16"/>
        <v>29.740009894700002</v>
      </c>
      <c r="G149">
        <f t="shared" si="16"/>
        <v>29.808942459099988</v>
      </c>
      <c r="H149">
        <f t="shared" si="16"/>
        <v>28.444694654199999</v>
      </c>
      <c r="I149">
        <f t="shared" si="16"/>
        <v>27.433556314499999</v>
      </c>
      <c r="J149">
        <f t="shared" si="16"/>
        <v>26.801344447200002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3</vt:i4>
      </vt:variant>
    </vt:vector>
  </HeadingPairs>
  <TitlesOfParts>
    <vt:vector size="13" baseType="lpstr">
      <vt:lpstr>T final</vt:lpstr>
      <vt:lpstr>ouput SNBC AMS2</vt:lpstr>
      <vt:lpstr>primary energy</vt:lpstr>
      <vt:lpstr>total energy by uses AMS2 </vt:lpstr>
      <vt:lpstr>final energy by uses AMS2</vt:lpstr>
      <vt:lpstr>Agregats du PIB</vt:lpstr>
      <vt:lpstr>CO2 by uses AMS2</vt:lpstr>
      <vt:lpstr>result</vt:lpstr>
      <vt:lpstr>Feuil2</vt:lpstr>
      <vt:lpstr>Feuil1</vt:lpstr>
      <vt:lpstr>'ouput SNBC AMS2'!Zone_d_impression</vt:lpstr>
      <vt:lpstr>'T final'!Zone_d_impression</vt:lpstr>
      <vt:lpstr>'total energy by uses AMS2 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CANCÉ Raphaël</cp:lastModifiedBy>
  <cp:lastPrinted>2018-08-07T14:18:55Z</cp:lastPrinted>
  <dcterms:created xsi:type="dcterms:W3CDTF">2016-06-15T08:53:28Z</dcterms:created>
  <dcterms:modified xsi:type="dcterms:W3CDTF">2018-12-03T10:21:44Z</dcterms:modified>
</cp:coreProperties>
</file>