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el/Repositories/optiflowvirgin/rotor_integration/cost_model/"/>
    </mc:Choice>
  </mc:AlternateContent>
  <xr:revisionPtr revIDLastSave="0" documentId="13_ncr:1_{C1CF78E8-FFA9-1B45-8C02-8B1821E5B6B4}" xr6:coauthVersionLast="33" xr6:coauthVersionMax="33" xr10:uidLastSave="{00000000-0000-0000-0000-000000000000}"/>
  <bookViews>
    <workbookView xWindow="15200" yWindow="1860" windowWidth="15420" windowHeight="14160" xr2:uid="{76596B2D-F9D7-5A47-9EEB-7AFE66D292CC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G4" i="1"/>
  <c r="G5" i="1"/>
  <c r="G6" i="1"/>
  <c r="J6" i="1"/>
  <c r="G3" i="1"/>
  <c r="G2" i="1"/>
  <c r="D10" i="1"/>
  <c r="R11" i="1"/>
  <c r="R12" i="1"/>
  <c r="R13" i="1"/>
  <c r="R19" i="1"/>
  <c r="R24" i="1"/>
  <c r="R23" i="1"/>
  <c r="R28" i="1"/>
  <c r="R20" i="1"/>
  <c r="R29" i="1"/>
  <c r="R30" i="1"/>
  <c r="D2" i="1"/>
  <c r="D49" i="1"/>
  <c r="C80" i="1"/>
  <c r="I49" i="1"/>
  <c r="D48" i="1"/>
  <c r="I48" i="1"/>
  <c r="D47" i="1"/>
  <c r="I47" i="1"/>
  <c r="D46" i="1"/>
  <c r="I46" i="1"/>
  <c r="D45" i="1"/>
  <c r="I45" i="1"/>
  <c r="D44" i="1"/>
  <c r="I44" i="1"/>
  <c r="D43" i="1"/>
  <c r="I43" i="1"/>
  <c r="D42" i="1"/>
  <c r="I42" i="1"/>
  <c r="D41" i="1"/>
  <c r="I41" i="1"/>
  <c r="D40" i="1"/>
  <c r="I40" i="1"/>
  <c r="D39" i="1"/>
  <c r="I39" i="1"/>
  <c r="D38" i="1"/>
  <c r="I38" i="1"/>
  <c r="D37" i="1"/>
  <c r="I37" i="1"/>
  <c r="D36" i="1"/>
  <c r="I36" i="1"/>
  <c r="D35" i="1"/>
  <c r="I35" i="1"/>
  <c r="D34" i="1"/>
  <c r="I34" i="1"/>
  <c r="D33" i="1"/>
  <c r="I33" i="1"/>
  <c r="D32" i="1"/>
  <c r="I32" i="1"/>
  <c r="D31" i="1"/>
  <c r="I31" i="1"/>
  <c r="D30" i="1"/>
  <c r="I30" i="1"/>
  <c r="D29" i="1"/>
  <c r="I29" i="1"/>
  <c r="D28" i="1"/>
  <c r="I28" i="1"/>
  <c r="D27" i="1"/>
  <c r="I27" i="1"/>
  <c r="D26" i="1"/>
  <c r="I26" i="1"/>
  <c r="D25" i="1"/>
  <c r="I25" i="1"/>
  <c r="D24" i="1"/>
  <c r="I24" i="1"/>
  <c r="D23" i="1"/>
  <c r="I23" i="1"/>
  <c r="D22" i="1"/>
  <c r="I22" i="1"/>
  <c r="D21" i="1"/>
  <c r="I21" i="1"/>
  <c r="D20" i="1"/>
  <c r="I20" i="1"/>
  <c r="D19" i="1"/>
  <c r="I19" i="1"/>
  <c r="D18" i="1"/>
  <c r="I18" i="1"/>
  <c r="D17" i="1"/>
  <c r="I17" i="1"/>
  <c r="D16" i="1"/>
  <c r="I16" i="1"/>
  <c r="D15" i="1"/>
  <c r="I15" i="1"/>
  <c r="D14" i="1"/>
  <c r="I14" i="1"/>
  <c r="D13" i="1"/>
  <c r="I13" i="1"/>
  <c r="D12" i="1"/>
  <c r="I12" i="1"/>
  <c r="D11" i="1"/>
  <c r="I11" i="1"/>
  <c r="I10" i="1"/>
  <c r="E10" i="1"/>
  <c r="F10" i="1"/>
  <c r="R25" i="1"/>
  <c r="R21" i="1"/>
  <c r="C81" i="1"/>
  <c r="C82" i="1"/>
  <c r="G10" i="1"/>
  <c r="R5" i="1"/>
  <c r="Q5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J16" i="1"/>
  <c r="J20" i="1"/>
  <c r="J24" i="1"/>
  <c r="J32" i="1"/>
  <c r="J36" i="1"/>
  <c r="J44" i="1"/>
  <c r="J48" i="1"/>
  <c r="J28" i="1"/>
  <c r="J27" i="1"/>
  <c r="K28" i="1"/>
  <c r="G11" i="1"/>
  <c r="H11" i="1"/>
  <c r="G19" i="1"/>
  <c r="G18" i="1"/>
  <c r="H19" i="1"/>
  <c r="G27" i="1"/>
  <c r="G35" i="1"/>
  <c r="G43" i="1"/>
  <c r="J13" i="1"/>
  <c r="J21" i="1"/>
  <c r="J29" i="1"/>
  <c r="J37" i="1"/>
  <c r="J45" i="1"/>
  <c r="J12" i="1"/>
  <c r="J40" i="1"/>
  <c r="G15" i="1"/>
  <c r="G23" i="1"/>
  <c r="G31" i="1"/>
  <c r="G39" i="1"/>
  <c r="G47" i="1"/>
  <c r="J17" i="1"/>
  <c r="J25" i="1"/>
  <c r="J33" i="1"/>
  <c r="J41" i="1"/>
  <c r="J49" i="1"/>
  <c r="J10" i="1"/>
  <c r="J14" i="1"/>
  <c r="J18" i="1"/>
  <c r="J22" i="1"/>
  <c r="J26" i="1"/>
  <c r="J30" i="1"/>
  <c r="J34" i="1"/>
  <c r="J38" i="1"/>
  <c r="J42" i="1"/>
  <c r="J46" i="1"/>
  <c r="J11" i="1"/>
  <c r="J15" i="1"/>
  <c r="J19" i="1"/>
  <c r="J23" i="1"/>
  <c r="J31" i="1"/>
  <c r="J35" i="1"/>
  <c r="K36" i="1"/>
  <c r="J39" i="1"/>
  <c r="J43" i="1"/>
  <c r="J47" i="1"/>
  <c r="G14" i="1"/>
  <c r="H15" i="1"/>
  <c r="G22" i="1"/>
  <c r="H23" i="1"/>
  <c r="G26" i="1"/>
  <c r="H27" i="1"/>
  <c r="G30" i="1"/>
  <c r="H31" i="1"/>
  <c r="G34" i="1"/>
  <c r="G38" i="1"/>
  <c r="G42" i="1"/>
  <c r="H43" i="1"/>
  <c r="G46" i="1"/>
  <c r="H47" i="1"/>
  <c r="G12" i="1"/>
  <c r="H12" i="1"/>
  <c r="G16" i="1"/>
  <c r="H16" i="1"/>
  <c r="G20" i="1"/>
  <c r="H20" i="1"/>
  <c r="G24" i="1"/>
  <c r="G28" i="1"/>
  <c r="G32" i="1"/>
  <c r="H32" i="1"/>
  <c r="G36" i="1"/>
  <c r="G40" i="1"/>
  <c r="G44" i="1"/>
  <c r="H44" i="1"/>
  <c r="G48" i="1"/>
  <c r="H48" i="1"/>
  <c r="G13" i="1"/>
  <c r="G17" i="1"/>
  <c r="G21" i="1"/>
  <c r="G25" i="1"/>
  <c r="G29" i="1"/>
  <c r="G33" i="1"/>
  <c r="G37" i="1"/>
  <c r="G41" i="1"/>
  <c r="G45" i="1"/>
  <c r="G49" i="1"/>
  <c r="H28" i="1"/>
  <c r="H24" i="1"/>
  <c r="L31" i="1"/>
  <c r="M31" i="1"/>
  <c r="K38" i="1"/>
  <c r="L38" i="1"/>
  <c r="M38" i="1"/>
  <c r="M32" i="1"/>
  <c r="L32" i="1"/>
  <c r="H39" i="1"/>
  <c r="L43" i="1"/>
  <c r="M43" i="1"/>
  <c r="M27" i="1"/>
  <c r="L27" i="1"/>
  <c r="N27" i="1"/>
  <c r="L11" i="1"/>
  <c r="M11" i="1"/>
  <c r="K34" i="1"/>
  <c r="L34" i="1"/>
  <c r="M34" i="1"/>
  <c r="K18" i="1"/>
  <c r="L18" i="1"/>
  <c r="M18" i="1"/>
  <c r="K32" i="1"/>
  <c r="K44" i="1"/>
  <c r="K25" i="1"/>
  <c r="M25" i="1"/>
  <c r="L25" i="1"/>
  <c r="M12" i="1"/>
  <c r="L12" i="1"/>
  <c r="K21" i="1"/>
  <c r="M21" i="1"/>
  <c r="L21" i="1"/>
  <c r="N21" i="1"/>
  <c r="M48" i="1"/>
  <c r="L48" i="1"/>
  <c r="N48" i="1"/>
  <c r="M24" i="1"/>
  <c r="L24" i="1"/>
  <c r="N24" i="1"/>
  <c r="H40" i="1"/>
  <c r="H35" i="1"/>
  <c r="K39" i="1"/>
  <c r="M39" i="1"/>
  <c r="L39" i="1"/>
  <c r="K23" i="1"/>
  <c r="L23" i="1"/>
  <c r="M23" i="1"/>
  <c r="K46" i="1"/>
  <c r="L46" i="1"/>
  <c r="M46" i="1"/>
  <c r="K30" i="1"/>
  <c r="L30" i="1"/>
  <c r="M30" i="1"/>
  <c r="K14" i="1"/>
  <c r="L14" i="1"/>
  <c r="M14" i="1"/>
  <c r="K49" i="1"/>
  <c r="M49" i="1"/>
  <c r="L49" i="1"/>
  <c r="N49" i="1"/>
  <c r="K17" i="1"/>
  <c r="M17" i="1"/>
  <c r="L17" i="1"/>
  <c r="K45" i="1"/>
  <c r="M45" i="1"/>
  <c r="L45" i="1"/>
  <c r="N45" i="1"/>
  <c r="K13" i="1"/>
  <c r="M13" i="1"/>
  <c r="L13" i="1"/>
  <c r="M44" i="1"/>
  <c r="L44" i="1"/>
  <c r="M20" i="1"/>
  <c r="L20" i="1"/>
  <c r="K48" i="1"/>
  <c r="L47" i="1"/>
  <c r="M47" i="1"/>
  <c r="M15" i="1"/>
  <c r="L15" i="1"/>
  <c r="N15" i="1"/>
  <c r="K22" i="1"/>
  <c r="L22" i="1"/>
  <c r="M22" i="1"/>
  <c r="K16" i="1"/>
  <c r="K33" i="1"/>
  <c r="M33" i="1"/>
  <c r="L33" i="1"/>
  <c r="M40" i="1"/>
  <c r="L40" i="1"/>
  <c r="K29" i="1"/>
  <c r="M29" i="1"/>
  <c r="L29" i="1"/>
  <c r="N29" i="1"/>
  <c r="M28" i="1"/>
  <c r="L28" i="1"/>
  <c r="N28" i="1"/>
  <c r="H36" i="1"/>
  <c r="K35" i="1"/>
  <c r="L35" i="1"/>
  <c r="M35" i="1"/>
  <c r="K19" i="1"/>
  <c r="L19" i="1"/>
  <c r="M19" i="1"/>
  <c r="K42" i="1"/>
  <c r="L42" i="1"/>
  <c r="M42" i="1"/>
  <c r="K26" i="1"/>
  <c r="L26" i="1"/>
  <c r="M26" i="1"/>
  <c r="L10" i="1"/>
  <c r="M10" i="1"/>
  <c r="K20" i="1"/>
  <c r="K41" i="1"/>
  <c r="M41" i="1"/>
  <c r="L41" i="1"/>
  <c r="K37" i="1"/>
  <c r="M37" i="1"/>
  <c r="L37" i="1"/>
  <c r="N37" i="1"/>
  <c r="M36" i="1"/>
  <c r="L36" i="1"/>
  <c r="N36" i="1"/>
  <c r="M16" i="1"/>
  <c r="L16" i="1"/>
  <c r="N16" i="1"/>
  <c r="H18" i="1"/>
  <c r="K15" i="1"/>
  <c r="K47" i="1"/>
  <c r="K31" i="1"/>
  <c r="K43" i="1"/>
  <c r="K27" i="1"/>
  <c r="K11" i="1"/>
  <c r="K40" i="1"/>
  <c r="K24" i="1"/>
  <c r="K12" i="1"/>
  <c r="H41" i="1"/>
  <c r="H25" i="1"/>
  <c r="H37" i="1"/>
  <c r="H21" i="1"/>
  <c r="H26" i="1"/>
  <c r="H38" i="1"/>
  <c r="H33" i="1"/>
  <c r="H34" i="1"/>
  <c r="H42" i="1"/>
  <c r="H22" i="1"/>
  <c r="H49" i="1"/>
  <c r="H17" i="1"/>
  <c r="H45" i="1"/>
  <c r="H29" i="1"/>
  <c r="H13" i="1"/>
  <c r="H46" i="1"/>
  <c r="H30" i="1"/>
  <c r="H14" i="1"/>
  <c r="N34" i="1"/>
  <c r="N38" i="1"/>
  <c r="N10" i="1"/>
  <c r="N19" i="1"/>
  <c r="N46" i="1"/>
  <c r="N33" i="1"/>
  <c r="N20" i="1"/>
  <c r="N13" i="1"/>
  <c r="N39" i="1"/>
  <c r="N12" i="1"/>
  <c r="N32" i="1"/>
  <c r="N18" i="1"/>
  <c r="N42" i="1"/>
  <c r="N26" i="1"/>
  <c r="N22" i="1"/>
  <c r="N14" i="1"/>
  <c r="N30" i="1"/>
  <c r="N41" i="1"/>
  <c r="N35" i="1"/>
  <c r="N40" i="1"/>
  <c r="N47" i="1"/>
  <c r="N44" i="1"/>
  <c r="N17" i="1"/>
  <c r="N23" i="1"/>
  <c r="N25" i="1"/>
  <c r="N11" i="1"/>
  <c r="N43" i="1"/>
  <c r="N31" i="1"/>
</calcChain>
</file>

<file path=xl/sharedStrings.xml><?xml version="1.0" encoding="utf-8"?>
<sst xmlns="http://schemas.openxmlformats.org/spreadsheetml/2006/main" count="89" uniqueCount="70">
  <si>
    <t>CP_max</t>
  </si>
  <si>
    <t>Expected Value Power</t>
  </si>
  <si>
    <t>(kW)</t>
  </si>
  <si>
    <t>(adim.)</t>
  </si>
  <si>
    <t>AEP</t>
  </si>
  <si>
    <t>Hours in year</t>
  </si>
  <si>
    <t>(GWh)</t>
  </si>
  <si>
    <t>Price per kWh</t>
  </si>
  <si>
    <t>Euro2012pp</t>
  </si>
  <si>
    <t>Interest rate</t>
  </si>
  <si>
    <t>NPV</t>
  </si>
  <si>
    <t>Yearly Income</t>
  </si>
  <si>
    <t>Year</t>
  </si>
  <si>
    <t>Yearly Income Ratio</t>
  </si>
  <si>
    <t>Total income</t>
  </si>
  <si>
    <t>Total discounted income</t>
  </si>
  <si>
    <t>NPV25 multiplier</t>
  </si>
  <si>
    <t>(undiscounted)</t>
  </si>
  <si>
    <t>Total Income</t>
  </si>
  <si>
    <t>Cost Rotor</t>
  </si>
  <si>
    <t>Exponent flapwise moment</t>
  </si>
  <si>
    <t>Existing</t>
  </si>
  <si>
    <t>Optimized</t>
  </si>
  <si>
    <t>(to radius)</t>
  </si>
  <si>
    <t>Blade mass</t>
  </si>
  <si>
    <t>(to flapwise moment)</t>
  </si>
  <si>
    <t>(blades, hub, pitch mechanism)</t>
  </si>
  <si>
    <t>(low speed shaft, main bearing, bed plate)</t>
  </si>
  <si>
    <t>Cost Drive Train and Nacelle scaled</t>
  </si>
  <si>
    <t>Cost Drive Train and Nacelle not scale</t>
  </si>
  <si>
    <t>Control, Safety, Marinization</t>
  </si>
  <si>
    <t>Scales</t>
  </si>
  <si>
    <t>Cost</t>
  </si>
  <si>
    <t>yes</t>
  </si>
  <si>
    <t>no</t>
  </si>
  <si>
    <t>Tower</t>
  </si>
  <si>
    <t>dNPV/dCPmax</t>
  </si>
  <si>
    <t>relative (not %)</t>
  </si>
  <si>
    <t>Assembly Ratio</t>
  </si>
  <si>
    <t>WT fixed costs</t>
  </si>
  <si>
    <t>WT total costs (baseline)</t>
  </si>
  <si>
    <t>WT variable costs (baseline)</t>
  </si>
  <si>
    <t>--</t>
  </si>
  <si>
    <t>linear to blade mass</t>
  </si>
  <si>
    <t>partially</t>
  </si>
  <si>
    <t>Balance of Plant Price: scaled</t>
  </si>
  <si>
    <t>Balance of Plant Price: fixed</t>
  </si>
  <si>
    <t>(foundation system)</t>
  </si>
  <si>
    <t>(rest)</t>
  </si>
  <si>
    <t>Balance of Plant Price: total</t>
  </si>
  <si>
    <t>Capital costs: fxed</t>
  </si>
  <si>
    <t>Capital costs: variable</t>
  </si>
  <si>
    <t>TEP</t>
  </si>
  <si>
    <t>Discounted TEP</t>
  </si>
  <si>
    <t>GWh epp</t>
  </si>
  <si>
    <t>GWh</t>
  </si>
  <si>
    <t>dDTEP/dCPmax</t>
  </si>
  <si>
    <t>Capital costs: total</t>
  </si>
  <si>
    <t>LCOE fixed</t>
  </si>
  <si>
    <t>LCOE variable</t>
  </si>
  <si>
    <t>LCOE total</t>
  </si>
  <si>
    <t>eur / MWh</t>
  </si>
  <si>
    <t>Cp increase</t>
  </si>
  <si>
    <t>AEP increase</t>
  </si>
  <si>
    <t>Additional power</t>
  </si>
  <si>
    <t>MWh</t>
  </si>
  <si>
    <t>kWh</t>
  </si>
  <si>
    <t>Per capita kWh</t>
  </si>
  <si>
    <t>Capita</t>
  </si>
  <si>
    <t>Capita * 1e6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</si>
</sst>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#,##0.00;[Red]\-&quot;€&quot;#,##0.00"/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Sheet1!$B$36:$B$49</c:f>
              <c:numCache>
                <c:formatCode>0.0000</c:formatCode>
                <c:ptCount val="14"/>
                <c:pt idx="0">
                  <c:v>0.53</c:v>
                </c:pt>
                <c:pt idx="1">
                  <c:v>0.53500000000000003</c:v>
                </c:pt>
                <c:pt idx="2">
                  <c:v>0.54</c:v>
                </c:pt>
                <c:pt idx="3">
                  <c:v>0.54500000000000004</c:v>
                </c:pt>
                <c:pt idx="4">
                  <c:v>0.55000000000000004</c:v>
                </c:pt>
                <c:pt idx="5">
                  <c:v>0.55500000000000005</c:v>
                </c:pt>
                <c:pt idx="6">
                  <c:v>0.56000000000000005</c:v>
                </c:pt>
                <c:pt idx="7">
                  <c:v>0.56499999999999995</c:v>
                </c:pt>
                <c:pt idx="8">
                  <c:v>0.56999999999999995</c:v>
                </c:pt>
                <c:pt idx="9">
                  <c:v>0.57499999999999996</c:v>
                </c:pt>
                <c:pt idx="10">
                  <c:v>0.57999999999999996</c:v>
                </c:pt>
                <c:pt idx="11">
                  <c:v>0.58499999999999996</c:v>
                </c:pt>
                <c:pt idx="12">
                  <c:v>0.59</c:v>
                </c:pt>
                <c:pt idx="13">
                  <c:v>0.59250000000000003</c:v>
                </c:pt>
              </c:numCache>
            </c:numRef>
          </c:xVal>
          <c:yVal>
            <c:numRef>
              <c:f>Sheet1!$D$36:$D$49</c:f>
              <c:numCache>
                <c:formatCode>General</c:formatCode>
                <c:ptCount val="14"/>
                <c:pt idx="0">
                  <c:v>46.455418800000004</c:v>
                </c:pt>
                <c:pt idx="1">
                  <c:v>46.598119200000006</c:v>
                </c:pt>
                <c:pt idx="2">
                  <c:v>46.740819600000002</c:v>
                </c:pt>
                <c:pt idx="3">
                  <c:v>46.883519999999997</c:v>
                </c:pt>
                <c:pt idx="4">
                  <c:v>47.0262204</c:v>
                </c:pt>
                <c:pt idx="5">
                  <c:v>47.168920799999995</c:v>
                </c:pt>
                <c:pt idx="6">
                  <c:v>47.311621199999998</c:v>
                </c:pt>
                <c:pt idx="7">
                  <c:v>47.4543216</c:v>
                </c:pt>
                <c:pt idx="8">
                  <c:v>47.597022000000003</c:v>
                </c:pt>
                <c:pt idx="9">
                  <c:v>47.739722399999998</c:v>
                </c:pt>
                <c:pt idx="10">
                  <c:v>47.882422800000001</c:v>
                </c:pt>
                <c:pt idx="11">
                  <c:v>48.025123199999996</c:v>
                </c:pt>
                <c:pt idx="12">
                  <c:v>48.167823599999991</c:v>
                </c:pt>
                <c:pt idx="13">
                  <c:v>48.239130000000003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5542-AB9C-A2E2FB09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18080"/>
        <c:axId val="1546959200"/>
      </c:scatterChart>
      <c:valAx>
        <c:axId val="15473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59200"/>
        <c:crosses val="autoZero"/>
        <c:crossBetween val="midCat"/>
      </c:valAx>
      <c:valAx>
        <c:axId val="15469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178075</xdr:colOff>
      <xdr:row>19</xdr:row>
      <xdr:rowOff>84760</xdr:rowOff>
    </xdr:from>
    <xdr:to>
      <xdr:col>8</xdr:col>
      <xdr:colOff>608771</xdr:colOff>
      <xdr:row>32</xdr:row>
      <xdr:rowOff>136112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9D680-C5E0-174C-9836-CAF6D5932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AA61-B9AF-2642-9406-DCE1EAE8B981}">
  <dimension ref="B2:S82"/>
  <sheetViews>
    <sheetView tabSelected="1" topLeftCell="F1" zoomScale="92" workbookViewId="0">
      <selection activeCell="K6" sqref="K6"/>
    </sheetView>
  </sheetViews>
  <sheetFormatPr baseColWidth="10" defaultRowHeight="16" x14ac:dyDescent="0.2"/>
  <cols>
    <col min="2" max="2" width="15.1640625" style="3" customWidth="1"/>
    <col min="3" max="3" width="16" customWidth="1"/>
    <col min="5" max="5" width="15" customWidth="1"/>
    <col min="6" max="6" width="13.6640625" customWidth="1"/>
    <col min="7" max="7" width="17.83203125" style="1" customWidth="1"/>
    <col min="8" max="8" width="12" bestFit="1" customWidth="1"/>
    <col min="9" max="9" width="12" customWidth="1"/>
    <col min="10" max="10" width="13.6640625" style="2" customWidth="1"/>
    <col min="11" max="15" width="12" customWidth="1"/>
    <col min="16" max="16" width="35.33203125" customWidth="1"/>
  </cols>
  <sheetData>
    <row r="2" spans="2:19" x14ac:dyDescent="0.2">
      <c r="C2" t="s">
        <v>5</v>
      </c>
      <c r="D2">
        <f>24*365</f>
        <v>8760</v>
      </c>
      <c r="F2" t="s">
        <v>62</v>
      </c>
      <c r="G2" s="1">
        <f>(0.486- 0.48) / 0.48 * 100</f>
        <v>1.2500000000000011</v>
      </c>
      <c r="Q2" t="s">
        <v>21</v>
      </c>
      <c r="R2" t="s">
        <v>22</v>
      </c>
    </row>
    <row r="3" spans="2:19" x14ac:dyDescent="0.2">
      <c r="C3" t="s">
        <v>7</v>
      </c>
      <c r="D3">
        <v>0.06</v>
      </c>
      <c r="E3" t="s">
        <v>8</v>
      </c>
      <c r="F3" t="s">
        <v>63</v>
      </c>
      <c r="G3" s="1">
        <f>(5107.66-5079.95) / 5079.95 * 100</f>
        <v>0.5454778098209635</v>
      </c>
      <c r="P3" s="5" t="s">
        <v>20</v>
      </c>
      <c r="Q3">
        <v>2.86</v>
      </c>
      <c r="R3">
        <v>2.62</v>
      </c>
      <c r="S3" t="s">
        <v>23</v>
      </c>
    </row>
    <row r="4" spans="2:19" x14ac:dyDescent="0.2">
      <c r="C4" t="s">
        <v>9</v>
      </c>
      <c r="D4">
        <v>0.06</v>
      </c>
      <c r="E4" t="s">
        <v>37</v>
      </c>
      <c r="F4" t="s">
        <v>64</v>
      </c>
      <c r="G4" s="1">
        <f>539 * 0.28 * (0.0055)  *D2</f>
        <v>7271.3256000000001</v>
      </c>
      <c r="H4" t="s">
        <v>55</v>
      </c>
      <c r="P4" t="s">
        <v>24</v>
      </c>
      <c r="Q4">
        <v>2.09</v>
      </c>
      <c r="R4">
        <v>2.64</v>
      </c>
      <c r="S4" t="s">
        <v>23</v>
      </c>
    </row>
    <row r="5" spans="2:19" x14ac:dyDescent="0.2">
      <c r="G5" s="1">
        <f>G4*1000</f>
        <v>7271325.6000000006</v>
      </c>
      <c r="H5" t="s">
        <v>65</v>
      </c>
      <c r="I5" t="s">
        <v>67</v>
      </c>
      <c r="J5" s="2" t="s">
        <v>68</v>
      </c>
      <c r="K5" t="s">
        <v>69</v>
      </c>
      <c r="P5" t="s">
        <v>24</v>
      </c>
      <c r="Q5">
        <f>Q3/Q4</f>
        <v>1.368421052631579</v>
      </c>
      <c r="R5">
        <f>R4/R3</f>
        <v>1.0076335877862594</v>
      </c>
      <c r="S5" t="s">
        <v>25</v>
      </c>
    </row>
    <row r="6" spans="2:19" x14ac:dyDescent="0.2">
      <c r="G6" s="1">
        <f>G5*1000</f>
        <v>7271325600.000001</v>
      </c>
      <c r="H6" t="s">
        <v>66</v>
      </c>
      <c r="I6">
        <v>3200</v>
      </c>
      <c r="J6" s="2">
        <f>G6/I6</f>
        <v>2272289.2500000005</v>
      </c>
      <c r="K6">
        <f>J6/1000000</f>
        <v>2.2722892500000005</v>
      </c>
    </row>
    <row r="8" spans="2:19" x14ac:dyDescent="0.2">
      <c r="B8" s="3" t="s">
        <v>0</v>
      </c>
      <c r="C8" t="s">
        <v>1</v>
      </c>
      <c r="D8" t="s">
        <v>4</v>
      </c>
      <c r="E8" t="s">
        <v>11</v>
      </c>
      <c r="F8" t="s">
        <v>18</v>
      </c>
      <c r="G8" s="1" t="s">
        <v>10</v>
      </c>
      <c r="H8" t="s">
        <v>36</v>
      </c>
      <c r="I8" t="s">
        <v>52</v>
      </c>
      <c r="J8" s="2" t="s">
        <v>53</v>
      </c>
      <c r="K8" t="s">
        <v>56</v>
      </c>
      <c r="L8" t="s">
        <v>58</v>
      </c>
      <c r="M8" t="s">
        <v>59</v>
      </c>
      <c r="N8" t="s">
        <v>60</v>
      </c>
    </row>
    <row r="9" spans="2:19" x14ac:dyDescent="0.2">
      <c r="B9" s="3" t="s">
        <v>3</v>
      </c>
      <c r="C9" t="s">
        <v>2</v>
      </c>
      <c r="D9" t="s">
        <v>6</v>
      </c>
      <c r="E9" t="s">
        <v>8</v>
      </c>
      <c r="F9" t="s">
        <v>17</v>
      </c>
      <c r="G9" s="1" t="s">
        <v>8</v>
      </c>
      <c r="H9" s="1"/>
      <c r="I9" s="1" t="s">
        <v>55</v>
      </c>
      <c r="J9" s="2" t="s">
        <v>54</v>
      </c>
      <c r="K9" s="1"/>
      <c r="L9" s="1" t="s">
        <v>61</v>
      </c>
      <c r="M9" s="1" t="s">
        <v>61</v>
      </c>
      <c r="N9" s="1" t="s">
        <v>61</v>
      </c>
      <c r="Q9" t="s">
        <v>31</v>
      </c>
      <c r="R9" t="s">
        <v>32</v>
      </c>
    </row>
    <row r="10" spans="2:19" x14ac:dyDescent="0.2">
      <c r="B10" s="3">
        <v>0.4</v>
      </c>
      <c r="C10">
        <v>4709.99</v>
      </c>
      <c r="D10">
        <f>$D$2*C10 / 1000000</f>
        <v>41.259512399999998</v>
      </c>
      <c r="E10">
        <f>$D$3*D10*1000000</f>
        <v>2475570.7439999995</v>
      </c>
      <c r="F10">
        <f t="shared" ref="F10:F49" si="0">E10*$C$80</f>
        <v>61889268.599999987</v>
      </c>
      <c r="G10" s="1">
        <f t="shared" ref="G10:G49" si="1">F10*$C$82</f>
        <v>31646102.515541475</v>
      </c>
      <c r="I10">
        <f>D10*$C$80</f>
        <v>1031.4878099999999</v>
      </c>
      <c r="J10" s="2">
        <f>I10*$C$82</f>
        <v>527.43504192569128</v>
      </c>
      <c r="L10">
        <f>$R$28/J10/1000</f>
        <v>27.011817697935992</v>
      </c>
      <c r="M10">
        <f>$R$29/J10/1000</f>
        <v>31.126267113501637</v>
      </c>
      <c r="N10">
        <f>SUM(L10:M10)</f>
        <v>58.138084811437629</v>
      </c>
      <c r="P10" t="s">
        <v>19</v>
      </c>
      <c r="Q10" t="s">
        <v>33</v>
      </c>
      <c r="R10">
        <v>2140360</v>
      </c>
      <c r="S10" t="s">
        <v>26</v>
      </c>
    </row>
    <row r="11" spans="2:19" x14ac:dyDescent="0.2">
      <c r="B11" s="3">
        <v>0.40500000000000003</v>
      </c>
      <c r="C11">
        <v>4733.1400000000003</v>
      </c>
      <c r="D11">
        <f t="shared" ref="D10:D49" si="2">$D$2*C11 / 1000000</f>
        <v>41.462306400000003</v>
      </c>
      <c r="E11">
        <f t="shared" ref="E11:E49" si="3">$D$3*D11*1000000</f>
        <v>2487738.3840000001</v>
      </c>
      <c r="F11">
        <f t="shared" si="0"/>
        <v>62193459.600000001</v>
      </c>
      <c r="G11" s="1">
        <f t="shared" si="1"/>
        <v>31801645.791267078</v>
      </c>
      <c r="H11" s="1">
        <f t="shared" ref="H11:H49" si="4">(G11-G10)/(B11-B10)</f>
        <v>31108655.145120595</v>
      </c>
      <c r="I11">
        <f>D11*$C$80</f>
        <v>1036.5576600000002</v>
      </c>
      <c r="J11" s="2">
        <f>I11*$C$82</f>
        <v>530.02742985445138</v>
      </c>
      <c r="K11" s="1">
        <f t="shared" ref="K11:K18" si="5">(J11-J10)/(B11-B10)</f>
        <v>518.47758575202033</v>
      </c>
      <c r="L11">
        <f t="shared" ref="L11:L49" si="6">$R$28/J11/1000</f>
        <v>26.879701686217075</v>
      </c>
      <c r="M11">
        <f t="shared" ref="M11:M49" si="7">$R$29/J11/1000</f>
        <v>30.974027145176667</v>
      </c>
      <c r="N11">
        <f t="shared" ref="N11:N49" si="8">SUM(L11:M11)</f>
        <v>57.853728831393738</v>
      </c>
      <c r="O11" s="1"/>
      <c r="P11" t="s">
        <v>28</v>
      </c>
      <c r="Q11" t="s">
        <v>33</v>
      </c>
      <c r="R11">
        <f>292104+349500+89903</f>
        <v>731507</v>
      </c>
      <c r="S11" t="s">
        <v>27</v>
      </c>
    </row>
    <row r="12" spans="2:19" x14ac:dyDescent="0.2">
      <c r="B12" s="3">
        <v>0.41</v>
      </c>
      <c r="C12">
        <v>4756.29</v>
      </c>
      <c r="D12">
        <f t="shared" si="2"/>
        <v>41.6651004</v>
      </c>
      <c r="E12">
        <f t="shared" si="3"/>
        <v>2499906.0239999997</v>
      </c>
      <c r="F12">
        <f t="shared" si="0"/>
        <v>62497650.599999994</v>
      </c>
      <c r="G12" s="1">
        <f t="shared" si="1"/>
        <v>31957189.066992667</v>
      </c>
      <c r="H12" s="1">
        <f t="shared" si="4"/>
        <v>31108655.145117957</v>
      </c>
      <c r="I12">
        <f>D12*$C$80</f>
        <v>1041.62751</v>
      </c>
      <c r="J12" s="2">
        <f>I12*$C$82</f>
        <v>532.61981778321115</v>
      </c>
      <c r="K12" s="1">
        <f t="shared" si="5"/>
        <v>518.47758575195792</v>
      </c>
      <c r="L12">
        <f t="shared" si="6"/>
        <v>26.748871754897518</v>
      </c>
      <c r="M12">
        <f t="shared" si="7"/>
        <v>30.82326915346237</v>
      </c>
      <c r="N12">
        <f t="shared" si="8"/>
        <v>57.572140908359884</v>
      </c>
      <c r="O12" s="1"/>
      <c r="P12" t="s">
        <v>29</v>
      </c>
      <c r="Q12" t="s">
        <v>34</v>
      </c>
      <c r="R12">
        <f>4514748-R11</f>
        <v>3783241</v>
      </c>
      <c r="S12" t="s">
        <v>48</v>
      </c>
    </row>
    <row r="13" spans="2:19" x14ac:dyDescent="0.2">
      <c r="B13" s="3">
        <v>0.41499999999999998</v>
      </c>
      <c r="C13">
        <v>4779.43</v>
      </c>
      <c r="D13">
        <f t="shared" si="2"/>
        <v>41.867806800000004</v>
      </c>
      <c r="E13">
        <f t="shared" si="3"/>
        <v>2512068.4080000003</v>
      </c>
      <c r="F13">
        <f t="shared" si="0"/>
        <v>62801710.20000001</v>
      </c>
      <c r="G13" s="1">
        <f t="shared" si="1"/>
        <v>32112665.153398301</v>
      </c>
      <c r="H13" s="1">
        <f t="shared" si="4"/>
        <v>31095217.28112695</v>
      </c>
      <c r="I13">
        <f>D13*$C$80</f>
        <v>1046.6951700000002</v>
      </c>
      <c r="J13" s="2">
        <f>I13*$C$82</f>
        <v>535.21108588997163</v>
      </c>
      <c r="K13" s="1">
        <f t="shared" si="5"/>
        <v>518.25362135209571</v>
      </c>
      <c r="L13">
        <f t="shared" si="6"/>
        <v>26.61936491152742</v>
      </c>
      <c r="M13">
        <f t="shared" si="7"/>
        <v>30.67403578291167</v>
      </c>
      <c r="N13">
        <f t="shared" si="8"/>
        <v>57.293400694439086</v>
      </c>
      <c r="O13" s="1"/>
      <c r="P13" t="s">
        <v>30</v>
      </c>
      <c r="Q13" t="s">
        <v>34</v>
      </c>
      <c r="R13">
        <f>54167+1015575</f>
        <v>1069742</v>
      </c>
    </row>
    <row r="14" spans="2:19" x14ac:dyDescent="0.2">
      <c r="B14" s="3">
        <v>0.42</v>
      </c>
      <c r="C14">
        <v>4802.57</v>
      </c>
      <c r="D14">
        <f t="shared" si="2"/>
        <v>42.070513199999994</v>
      </c>
      <c r="E14">
        <f t="shared" si="3"/>
        <v>2524230.7919999994</v>
      </c>
      <c r="F14">
        <f t="shared" si="0"/>
        <v>63105769.799999982</v>
      </c>
      <c r="G14" s="1">
        <f t="shared" si="1"/>
        <v>32268141.23980391</v>
      </c>
      <c r="H14" s="1">
        <f t="shared" si="4"/>
        <v>31095217.281121735</v>
      </c>
      <c r="I14">
        <f>D14*$C$80</f>
        <v>1051.7628299999999</v>
      </c>
      <c r="J14" s="2">
        <f>I14*$C$82</f>
        <v>537.80235399673199</v>
      </c>
      <c r="K14" s="1">
        <f t="shared" si="5"/>
        <v>518.25362135207297</v>
      </c>
      <c r="L14">
        <f t="shared" si="6"/>
        <v>26.491106061775572</v>
      </c>
      <c r="M14">
        <f t="shared" si="7"/>
        <v>30.526240500798849</v>
      </c>
      <c r="N14">
        <f t="shared" si="8"/>
        <v>57.017346562574417</v>
      </c>
      <c r="O14" s="1"/>
      <c r="P14" t="s">
        <v>35</v>
      </c>
      <c r="Q14" t="s">
        <v>33</v>
      </c>
      <c r="R14">
        <v>2071193</v>
      </c>
    </row>
    <row r="15" spans="2:19" x14ac:dyDescent="0.2">
      <c r="B15" s="3">
        <v>0.42499999999999999</v>
      </c>
      <c r="C15">
        <v>4825.71</v>
      </c>
      <c r="D15">
        <f t="shared" si="2"/>
        <v>42.273219600000004</v>
      </c>
      <c r="E15">
        <f t="shared" si="3"/>
        <v>2536393.1760000004</v>
      </c>
      <c r="F15">
        <f t="shared" si="0"/>
        <v>63409829.400000013</v>
      </c>
      <c r="G15" s="1">
        <f t="shared" si="1"/>
        <v>32423617.326209553</v>
      </c>
      <c r="H15" s="1">
        <f t="shared" si="4"/>
        <v>31095217.28112844</v>
      </c>
      <c r="I15">
        <f t="shared" ref="I15:I49" si="9">D15*$C$80</f>
        <v>1056.8304900000001</v>
      </c>
      <c r="J15" s="2">
        <f t="shared" ref="J15:J49" si="10">I15*$C$82</f>
        <v>540.39362210349248</v>
      </c>
      <c r="K15" s="1">
        <f t="shared" si="5"/>
        <v>518.25362135209571</v>
      </c>
      <c r="L15">
        <f t="shared" si="6"/>
        <v>26.364077252694734</v>
      </c>
      <c r="M15">
        <f t="shared" si="7"/>
        <v>30.379862619577537</v>
      </c>
      <c r="N15">
        <f t="shared" si="8"/>
        <v>56.743939872272271</v>
      </c>
      <c r="O15" s="1"/>
    </row>
    <row r="16" spans="2:19" x14ac:dyDescent="0.2">
      <c r="B16" s="3">
        <v>0.43</v>
      </c>
      <c r="C16">
        <v>4848.84</v>
      </c>
      <c r="D16">
        <f t="shared" si="2"/>
        <v>42.475838400000001</v>
      </c>
      <c r="E16">
        <f t="shared" si="3"/>
        <v>2548550.304</v>
      </c>
      <c r="F16">
        <f t="shared" si="0"/>
        <v>63713757.600000001</v>
      </c>
      <c r="G16" s="1">
        <f t="shared" si="1"/>
        <v>32579026.223295204</v>
      </c>
      <c r="H16" s="1">
        <f t="shared" si="4"/>
        <v>31081779.417130325</v>
      </c>
      <c r="I16">
        <f t="shared" si="9"/>
        <v>1061.8959600000001</v>
      </c>
      <c r="J16" s="2">
        <f t="shared" si="10"/>
        <v>542.98377038825345</v>
      </c>
      <c r="K16" s="1">
        <f t="shared" si="5"/>
        <v>518.02965695219382</v>
      </c>
      <c r="L16">
        <f t="shared" si="6"/>
        <v>26.238314986491922</v>
      </c>
      <c r="M16">
        <f t="shared" si="7"/>
        <v>30.23494420148355</v>
      </c>
      <c r="N16">
        <f t="shared" si="8"/>
        <v>56.473259187975472</v>
      </c>
      <c r="O16" s="1"/>
    </row>
    <row r="17" spans="2:19" x14ac:dyDescent="0.2">
      <c r="B17" s="3">
        <v>0.435</v>
      </c>
      <c r="C17">
        <v>4871.97</v>
      </c>
      <c r="D17">
        <f t="shared" si="2"/>
        <v>42.678457200000004</v>
      </c>
      <c r="E17">
        <f t="shared" si="3"/>
        <v>2560707.432</v>
      </c>
      <c r="F17">
        <f t="shared" si="0"/>
        <v>64017685.799999997</v>
      </c>
      <c r="G17" s="1">
        <f t="shared" si="1"/>
        <v>32734435.120380856</v>
      </c>
      <c r="H17" s="1">
        <f t="shared" si="4"/>
        <v>31081779.417130325</v>
      </c>
      <c r="I17">
        <f t="shared" si="9"/>
        <v>1066.9614300000001</v>
      </c>
      <c r="J17" s="2">
        <f t="shared" si="10"/>
        <v>545.5739186730143</v>
      </c>
      <c r="K17" s="1">
        <f t="shared" si="5"/>
        <v>518.02965695217108</v>
      </c>
      <c r="L17">
        <f t="shared" si="6"/>
        <v>26.113746849652504</v>
      </c>
      <c r="M17">
        <f t="shared" si="7"/>
        <v>30.091401802950664</v>
      </c>
      <c r="N17">
        <f t="shared" si="8"/>
        <v>56.205148652603171</v>
      </c>
      <c r="O17" s="1"/>
      <c r="P17" t="s">
        <v>38</v>
      </c>
      <c r="Q17" s="6" t="s">
        <v>42</v>
      </c>
      <c r="R17">
        <v>1.4</v>
      </c>
    </row>
    <row r="18" spans="2:19" x14ac:dyDescent="0.2">
      <c r="B18" s="3">
        <v>0.44</v>
      </c>
      <c r="C18">
        <v>4895.09</v>
      </c>
      <c r="D18">
        <f t="shared" si="2"/>
        <v>42.8809884</v>
      </c>
      <c r="E18">
        <f t="shared" si="3"/>
        <v>2572859.304</v>
      </c>
      <c r="F18">
        <f t="shared" si="0"/>
        <v>64321482.600000001</v>
      </c>
      <c r="G18" s="1">
        <f t="shared" si="1"/>
        <v>32889776.828146551</v>
      </c>
      <c r="H18" s="1">
        <f t="shared" si="4"/>
        <v>31068341.553138915</v>
      </c>
      <c r="I18">
        <f t="shared" si="9"/>
        <v>1072.0247099999999</v>
      </c>
      <c r="J18" s="2">
        <f t="shared" si="10"/>
        <v>548.16294713577577</v>
      </c>
      <c r="K18" s="1">
        <f t="shared" si="5"/>
        <v>517.80569255229193</v>
      </c>
      <c r="L18">
        <f t="shared" si="6"/>
        <v>25.990409009661011</v>
      </c>
      <c r="M18">
        <f t="shared" si="7"/>
        <v>29.94927710050715</v>
      </c>
      <c r="N18">
        <f t="shared" si="8"/>
        <v>55.939686110168161</v>
      </c>
      <c r="O18" s="1"/>
    </row>
    <row r="19" spans="2:19" x14ac:dyDescent="0.2">
      <c r="B19" s="3">
        <v>0.44500000000000001</v>
      </c>
      <c r="C19">
        <v>4918.21</v>
      </c>
      <c r="D19">
        <f t="shared" si="2"/>
        <v>43.083519600000002</v>
      </c>
      <c r="E19">
        <f t="shared" si="3"/>
        <v>2585011.176</v>
      </c>
      <c r="F19">
        <f t="shared" si="0"/>
        <v>64625279.399999999</v>
      </c>
      <c r="G19" s="1">
        <f t="shared" si="1"/>
        <v>33045118.535912238</v>
      </c>
      <c r="H19" s="1">
        <f t="shared" si="4"/>
        <v>31068341.553137425</v>
      </c>
      <c r="I19">
        <f t="shared" si="9"/>
        <v>1077.08799</v>
      </c>
      <c r="J19" s="2">
        <f t="shared" si="10"/>
        <v>550.75197559853734</v>
      </c>
      <c r="K19" s="1">
        <f t="shared" ref="K19:K49" si="11">(J19-J18)/(B19-B18)</f>
        <v>517.80569255231467</v>
      </c>
      <c r="L19">
        <f t="shared" si="6"/>
        <v>25.868230766702009</v>
      </c>
      <c r="M19">
        <f t="shared" si="7"/>
        <v>29.808488625317246</v>
      </c>
      <c r="N19">
        <f t="shared" si="8"/>
        <v>55.676719392019251</v>
      </c>
      <c r="O19" s="1"/>
      <c r="P19" t="s">
        <v>39</v>
      </c>
      <c r="Q19" t="s">
        <v>34</v>
      </c>
      <c r="R19">
        <f>(R12+R13)*R17</f>
        <v>6794176.1999999993</v>
      </c>
    </row>
    <row r="20" spans="2:19" x14ac:dyDescent="0.2">
      <c r="B20" s="3">
        <v>0.45</v>
      </c>
      <c r="C20">
        <v>4941.33</v>
      </c>
      <c r="D20">
        <f t="shared" si="2"/>
        <v>43.286050799999998</v>
      </c>
      <c r="E20">
        <f t="shared" si="3"/>
        <v>2597163.0479999995</v>
      </c>
      <c r="F20">
        <f t="shared" si="0"/>
        <v>64929076.199999988</v>
      </c>
      <c r="G20" s="1">
        <f t="shared" si="1"/>
        <v>33200460.243677922</v>
      </c>
      <c r="H20" s="1">
        <f t="shared" si="4"/>
        <v>31068341.55313668</v>
      </c>
      <c r="I20">
        <f t="shared" si="9"/>
        <v>1082.1512699999998</v>
      </c>
      <c r="J20" s="2">
        <f t="shared" si="10"/>
        <v>553.34100406129869</v>
      </c>
      <c r="K20" s="1">
        <f t="shared" si="11"/>
        <v>517.80569255226919</v>
      </c>
      <c r="L20">
        <f t="shared" si="6"/>
        <v>25.747195843852065</v>
      </c>
      <c r="M20">
        <f t="shared" si="7"/>
        <v>29.669017621150896</v>
      </c>
      <c r="N20">
        <f t="shared" si="8"/>
        <v>55.416213465002961</v>
      </c>
      <c r="O20" s="1"/>
      <c r="P20" t="s">
        <v>41</v>
      </c>
      <c r="Q20" t="s">
        <v>33</v>
      </c>
      <c r="R20">
        <f>SUM(R14+R11+R10)*R17</f>
        <v>6920284</v>
      </c>
      <c r="S20" t="s">
        <v>43</v>
      </c>
    </row>
    <row r="21" spans="2:19" x14ac:dyDescent="0.2">
      <c r="B21" s="3">
        <v>0.45500000000000002</v>
      </c>
      <c r="C21">
        <v>4964.4399999999996</v>
      </c>
      <c r="D21">
        <f t="shared" si="2"/>
        <v>43.4884944</v>
      </c>
      <c r="E21">
        <f t="shared" si="3"/>
        <v>2609309.6639999999</v>
      </c>
      <c r="F21">
        <f t="shared" si="0"/>
        <v>65232741.599999994</v>
      </c>
      <c r="G21" s="1">
        <f t="shared" si="1"/>
        <v>33355734.762123644</v>
      </c>
      <c r="H21" s="1">
        <f t="shared" si="4"/>
        <v>31054903.689144526</v>
      </c>
      <c r="I21">
        <f t="shared" si="9"/>
        <v>1087.21236</v>
      </c>
      <c r="J21" s="2">
        <f t="shared" si="10"/>
        <v>555.92891270206076</v>
      </c>
      <c r="K21" s="1">
        <f t="shared" si="11"/>
        <v>517.58172815241278</v>
      </c>
      <c r="L21">
        <f t="shared" si="6"/>
        <v>25.627339889111667</v>
      </c>
      <c r="M21">
        <f t="shared" si="7"/>
        <v>29.530905165924363</v>
      </c>
      <c r="N21">
        <f t="shared" si="8"/>
        <v>55.158245055036033</v>
      </c>
      <c r="O21" s="1"/>
      <c r="P21" t="s">
        <v>40</v>
      </c>
      <c r="Q21" s="6" t="s">
        <v>44</v>
      </c>
      <c r="R21">
        <f>SUM(R19:R20)</f>
        <v>13714460.199999999</v>
      </c>
    </row>
    <row r="22" spans="2:19" x14ac:dyDescent="0.2">
      <c r="B22" s="3">
        <v>0.46</v>
      </c>
      <c r="C22">
        <v>4987.55</v>
      </c>
      <c r="D22">
        <f t="shared" si="2"/>
        <v>43.690938000000003</v>
      </c>
      <c r="E22">
        <f t="shared" si="3"/>
        <v>2621456.2799999998</v>
      </c>
      <c r="F22">
        <f t="shared" si="0"/>
        <v>65536406.999999993</v>
      </c>
      <c r="G22" s="1">
        <f t="shared" si="1"/>
        <v>33511009.280569367</v>
      </c>
      <c r="H22" s="1">
        <f t="shared" si="4"/>
        <v>31054903.689144526</v>
      </c>
      <c r="I22">
        <f t="shared" si="9"/>
        <v>1092.2734500000001</v>
      </c>
      <c r="J22" s="2">
        <f t="shared" si="10"/>
        <v>558.51682134282294</v>
      </c>
      <c r="K22" s="1">
        <f t="shared" si="11"/>
        <v>517.58172815243552</v>
      </c>
      <c r="L22">
        <f t="shared" si="6"/>
        <v>25.508594648495052</v>
      </c>
      <c r="M22">
        <f t="shared" si="7"/>
        <v>29.394072609181162</v>
      </c>
      <c r="N22">
        <f t="shared" si="8"/>
        <v>54.902667257676214</v>
      </c>
      <c r="O22" s="1"/>
    </row>
    <row r="23" spans="2:19" x14ac:dyDescent="0.2">
      <c r="B23" s="3">
        <v>0.46500000000000002</v>
      </c>
      <c r="C23">
        <v>5010.6499999999996</v>
      </c>
      <c r="D23">
        <f t="shared" si="2"/>
        <v>43.893293999999997</v>
      </c>
      <c r="E23">
        <f t="shared" si="3"/>
        <v>2633597.6399999997</v>
      </c>
      <c r="F23">
        <f t="shared" si="0"/>
        <v>65839940.999999993</v>
      </c>
      <c r="G23" s="1">
        <f t="shared" si="1"/>
        <v>33666216.609695122</v>
      </c>
      <c r="H23" s="1">
        <f t="shared" si="4"/>
        <v>31041465.825150881</v>
      </c>
      <c r="I23">
        <f t="shared" si="9"/>
        <v>1097.3323499999999</v>
      </c>
      <c r="J23" s="2">
        <f t="shared" si="10"/>
        <v>561.10361016158538</v>
      </c>
      <c r="K23" s="1">
        <f t="shared" si="11"/>
        <v>517.35776375248815</v>
      </c>
      <c r="L23">
        <f t="shared" si="6"/>
        <v>25.390995427559602</v>
      </c>
      <c r="M23">
        <f t="shared" si="7"/>
        <v>29.258560634233387</v>
      </c>
      <c r="N23">
        <f t="shared" si="8"/>
        <v>54.649556061792993</v>
      </c>
      <c r="O23" s="1"/>
      <c r="P23" t="s">
        <v>46</v>
      </c>
      <c r="Q23" s="6" t="s">
        <v>34</v>
      </c>
      <c r="R23">
        <f>16949603-R24</f>
        <v>7452803</v>
      </c>
      <c r="S23" t="s">
        <v>48</v>
      </c>
    </row>
    <row r="24" spans="2:19" x14ac:dyDescent="0.2">
      <c r="B24" s="3">
        <v>0.47</v>
      </c>
      <c r="C24">
        <v>5033.75</v>
      </c>
      <c r="D24">
        <f t="shared" si="2"/>
        <v>44.095649999999999</v>
      </c>
      <c r="E24">
        <f t="shared" si="3"/>
        <v>2645739</v>
      </c>
      <c r="F24">
        <f t="shared" si="0"/>
        <v>66143475</v>
      </c>
      <c r="G24" s="1">
        <f t="shared" si="1"/>
        <v>33821423.938820876</v>
      </c>
      <c r="H24" s="1">
        <f t="shared" si="4"/>
        <v>31041465.825151224</v>
      </c>
      <c r="I24">
        <f t="shared" si="9"/>
        <v>1102.3912499999999</v>
      </c>
      <c r="J24" s="2">
        <f t="shared" si="10"/>
        <v>563.69039898034794</v>
      </c>
      <c r="K24" s="1">
        <f t="shared" si="11"/>
        <v>517.35776375251658</v>
      </c>
      <c r="L24">
        <f t="shared" si="6"/>
        <v>25.27447553793921</v>
      </c>
      <c r="M24">
        <f t="shared" si="7"/>
        <v>29.124292394719948</v>
      </c>
      <c r="N24">
        <f t="shared" si="8"/>
        <v>54.398767932659155</v>
      </c>
      <c r="O24" s="1"/>
      <c r="P24" t="s">
        <v>45</v>
      </c>
      <c r="Q24" t="s">
        <v>33</v>
      </c>
      <c r="R24">
        <f>9496800</f>
        <v>9496800</v>
      </c>
      <c r="S24" t="s">
        <v>47</v>
      </c>
    </row>
    <row r="25" spans="2:19" x14ac:dyDescent="0.2">
      <c r="B25" s="3">
        <v>0.47499999999999998</v>
      </c>
      <c r="C25">
        <v>5056.8500000000004</v>
      </c>
      <c r="D25">
        <f t="shared" si="2"/>
        <v>44.298006000000001</v>
      </c>
      <c r="E25">
        <f t="shared" si="3"/>
        <v>2657880.36</v>
      </c>
      <c r="F25">
        <f t="shared" si="0"/>
        <v>66447009</v>
      </c>
      <c r="G25" s="1">
        <f t="shared" si="1"/>
        <v>33976631.267946631</v>
      </c>
      <c r="H25" s="1">
        <f t="shared" si="4"/>
        <v>31041465.825150881</v>
      </c>
      <c r="I25">
        <f t="shared" si="9"/>
        <v>1107.4501500000001</v>
      </c>
      <c r="J25" s="2">
        <f t="shared" si="10"/>
        <v>566.27718779911061</v>
      </c>
      <c r="K25" s="1">
        <f t="shared" si="11"/>
        <v>517.35776375253363</v>
      </c>
      <c r="L25">
        <f t="shared" si="6"/>
        <v>25.159020188279559</v>
      </c>
      <c r="M25">
        <f t="shared" si="7"/>
        <v>28.991250846262297</v>
      </c>
      <c r="N25">
        <f t="shared" si="8"/>
        <v>54.150271034541859</v>
      </c>
      <c r="O25" s="1"/>
      <c r="P25" t="s">
        <v>49</v>
      </c>
      <c r="Q25" t="s">
        <v>44</v>
      </c>
      <c r="R25">
        <f>SUM(R23:R24)</f>
        <v>16949603</v>
      </c>
    </row>
    <row r="26" spans="2:19" x14ac:dyDescent="0.2">
      <c r="B26" s="3">
        <v>0.48</v>
      </c>
      <c r="C26">
        <v>5079.95</v>
      </c>
      <c r="D26">
        <f t="shared" si="2"/>
        <v>44.500362000000003</v>
      </c>
      <c r="E26">
        <f t="shared" si="3"/>
        <v>2670021.7200000002</v>
      </c>
      <c r="F26">
        <f t="shared" si="0"/>
        <v>66750543.000000007</v>
      </c>
      <c r="G26" s="1">
        <f t="shared" si="1"/>
        <v>34131838.597072385</v>
      </c>
      <c r="H26" s="1">
        <f t="shared" si="4"/>
        <v>31041465.825150881</v>
      </c>
      <c r="I26">
        <f t="shared" si="9"/>
        <v>1112.5090500000001</v>
      </c>
      <c r="J26" s="2">
        <f t="shared" si="10"/>
        <v>568.86397661787316</v>
      </c>
      <c r="K26" s="1">
        <f t="shared" si="11"/>
        <v>517.35776375251089</v>
      </c>
      <c r="L26">
        <f t="shared" si="6"/>
        <v>25.044614856268563</v>
      </c>
      <c r="M26">
        <f t="shared" si="7"/>
        <v>28.859419254504768</v>
      </c>
      <c r="N26">
        <f t="shared" si="8"/>
        <v>53.904034110773331</v>
      </c>
      <c r="O26" s="1"/>
    </row>
    <row r="27" spans="2:19" x14ac:dyDescent="0.2">
      <c r="B27" s="3">
        <v>0.48499999999999999</v>
      </c>
      <c r="C27">
        <v>5103.04</v>
      </c>
      <c r="D27">
        <f t="shared" si="2"/>
        <v>44.702630399999997</v>
      </c>
      <c r="E27">
        <f t="shared" si="3"/>
        <v>2682157.824</v>
      </c>
      <c r="F27">
        <f t="shared" si="0"/>
        <v>67053945.600000001</v>
      </c>
      <c r="G27" s="1">
        <f t="shared" si="1"/>
        <v>34286978.736878172</v>
      </c>
      <c r="H27" s="1">
        <f t="shared" si="4"/>
        <v>31028027.961157236</v>
      </c>
      <c r="I27">
        <f t="shared" si="9"/>
        <v>1117.56576</v>
      </c>
      <c r="J27" s="2">
        <f t="shared" si="10"/>
        <v>571.4496456146361</v>
      </c>
      <c r="K27" s="1">
        <f t="shared" si="11"/>
        <v>517.13379935258627</v>
      </c>
      <c r="L27">
        <f t="shared" si="6"/>
        <v>24.931294138219869</v>
      </c>
      <c r="M27">
        <f t="shared" si="7"/>
        <v>28.728837485483467</v>
      </c>
      <c r="N27">
        <f t="shared" si="8"/>
        <v>53.660131623703336</v>
      </c>
      <c r="O27" s="1"/>
    </row>
    <row r="28" spans="2:19" x14ac:dyDescent="0.2">
      <c r="B28" s="3">
        <v>0.49</v>
      </c>
      <c r="C28">
        <v>5126.13</v>
      </c>
      <c r="D28">
        <f t="shared" si="2"/>
        <v>44.904898800000005</v>
      </c>
      <c r="E28">
        <f t="shared" si="3"/>
        <v>2694293.9279999998</v>
      </c>
      <c r="F28">
        <f t="shared" si="0"/>
        <v>67357348.200000003</v>
      </c>
      <c r="G28" s="1">
        <f t="shared" si="1"/>
        <v>34442118.876683958</v>
      </c>
      <c r="H28" s="1">
        <f t="shared" si="4"/>
        <v>31028027.961157236</v>
      </c>
      <c r="I28">
        <f t="shared" si="9"/>
        <v>1122.62247</v>
      </c>
      <c r="J28" s="2">
        <f t="shared" si="10"/>
        <v>574.03531461139926</v>
      </c>
      <c r="K28" s="1">
        <f t="shared" si="11"/>
        <v>517.13379935263174</v>
      </c>
      <c r="L28">
        <f t="shared" si="6"/>
        <v>24.818994297667345</v>
      </c>
      <c r="M28">
        <f t="shared" si="7"/>
        <v>28.599432094371686</v>
      </c>
      <c r="N28">
        <f t="shared" si="8"/>
        <v>53.418426392039031</v>
      </c>
      <c r="O28" s="1"/>
      <c r="P28" t="s">
        <v>50</v>
      </c>
      <c r="Q28" t="s">
        <v>34</v>
      </c>
      <c r="R28">
        <f>R19+R23</f>
        <v>14246979.199999999</v>
      </c>
    </row>
    <row r="29" spans="2:19" x14ac:dyDescent="0.2">
      <c r="B29" s="3">
        <v>0.495</v>
      </c>
      <c r="C29">
        <v>5149.21</v>
      </c>
      <c r="D29">
        <f t="shared" si="2"/>
        <v>45.107079599999999</v>
      </c>
      <c r="E29">
        <f t="shared" si="3"/>
        <v>2706424.7760000001</v>
      </c>
      <c r="F29">
        <f t="shared" si="0"/>
        <v>67660619.400000006</v>
      </c>
      <c r="G29" s="1">
        <f t="shared" si="1"/>
        <v>34597191.827169776</v>
      </c>
      <c r="H29" s="1">
        <f t="shared" si="4"/>
        <v>31014590.097163592</v>
      </c>
      <c r="I29">
        <f t="shared" si="9"/>
        <v>1127.6769899999999</v>
      </c>
      <c r="J29" s="2">
        <f t="shared" si="10"/>
        <v>576.61986378616291</v>
      </c>
      <c r="K29" s="1">
        <f t="shared" si="11"/>
        <v>516.90983495272985</v>
      </c>
      <c r="L29">
        <f t="shared" si="6"/>
        <v>24.707749584713287</v>
      </c>
      <c r="M29">
        <f t="shared" si="7"/>
        <v>28.471242548259156</v>
      </c>
      <c r="N29">
        <f t="shared" si="8"/>
        <v>53.178992132972439</v>
      </c>
      <c r="O29" s="1"/>
      <c r="P29" t="s">
        <v>51</v>
      </c>
      <c r="Q29" t="s">
        <v>33</v>
      </c>
      <c r="R29">
        <f>R20+R24</f>
        <v>16417084</v>
      </c>
    </row>
    <row r="30" spans="2:19" x14ac:dyDescent="0.2">
      <c r="B30" s="3">
        <v>0.5</v>
      </c>
      <c r="C30">
        <v>5172.3</v>
      </c>
      <c r="D30">
        <f t="shared" si="2"/>
        <v>45.309348</v>
      </c>
      <c r="E30">
        <f t="shared" si="3"/>
        <v>2718560.88</v>
      </c>
      <c r="F30">
        <f t="shared" si="0"/>
        <v>67964022</v>
      </c>
      <c r="G30" s="1">
        <f t="shared" si="1"/>
        <v>34752331.966975562</v>
      </c>
      <c r="H30" s="1">
        <f t="shared" si="4"/>
        <v>31028027.961157236</v>
      </c>
      <c r="I30">
        <f t="shared" si="9"/>
        <v>1132.7337</v>
      </c>
      <c r="J30" s="2">
        <f t="shared" si="10"/>
        <v>579.20553278292596</v>
      </c>
      <c r="K30" s="1">
        <f t="shared" si="11"/>
        <v>517.133799352609</v>
      </c>
      <c r="L30">
        <f t="shared" si="6"/>
        <v>24.597450116795532</v>
      </c>
      <c r="M30">
        <f t="shared" si="7"/>
        <v>28.344142227233831</v>
      </c>
      <c r="N30">
        <f t="shared" si="8"/>
        <v>52.94159234402936</v>
      </c>
      <c r="O30" s="1"/>
      <c r="P30" t="s">
        <v>57</v>
      </c>
      <c r="Q30" t="s">
        <v>44</v>
      </c>
      <c r="R30">
        <f>SUM(R28:R29)</f>
        <v>30664063.199999999</v>
      </c>
    </row>
    <row r="31" spans="2:19" x14ac:dyDescent="0.2">
      <c r="B31" s="3">
        <v>0.505</v>
      </c>
      <c r="C31">
        <v>5195.38</v>
      </c>
      <c r="D31">
        <f t="shared" si="2"/>
        <v>45.511528800000008</v>
      </c>
      <c r="E31">
        <f t="shared" si="3"/>
        <v>2730691.7280000006</v>
      </c>
      <c r="F31">
        <f t="shared" si="0"/>
        <v>68267293.200000018</v>
      </c>
      <c r="G31" s="1">
        <f t="shared" si="1"/>
        <v>34907404.917461388</v>
      </c>
      <c r="H31" s="1">
        <f t="shared" si="4"/>
        <v>31014590.097165082</v>
      </c>
      <c r="I31">
        <f t="shared" si="9"/>
        <v>1137.7882200000001</v>
      </c>
      <c r="J31" s="2">
        <f t="shared" si="10"/>
        <v>581.79008195768972</v>
      </c>
      <c r="K31" s="1">
        <f t="shared" si="11"/>
        <v>516.90983495275259</v>
      </c>
      <c r="L31">
        <f t="shared" si="6"/>
        <v>24.488178196609582</v>
      </c>
      <c r="M31">
        <f t="shared" si="7"/>
        <v>28.218225970366266</v>
      </c>
      <c r="N31">
        <f t="shared" si="8"/>
        <v>52.706404166975844</v>
      </c>
      <c r="O31" s="1"/>
    </row>
    <row r="32" spans="2:19" x14ac:dyDescent="0.2">
      <c r="B32" s="3">
        <v>0.51</v>
      </c>
      <c r="C32">
        <v>5218.45</v>
      </c>
      <c r="D32">
        <f t="shared" si="2"/>
        <v>45.713622000000001</v>
      </c>
      <c r="E32">
        <f t="shared" si="3"/>
        <v>2742817.32</v>
      </c>
      <c r="F32">
        <f t="shared" si="0"/>
        <v>68570433</v>
      </c>
      <c r="G32" s="1">
        <f t="shared" si="1"/>
        <v>35062410.67862723</v>
      </c>
      <c r="H32" s="1">
        <f t="shared" si="4"/>
        <v>31001152.233168457</v>
      </c>
      <c r="I32">
        <f t="shared" si="9"/>
        <v>1142.8405500000001</v>
      </c>
      <c r="J32" s="2">
        <f t="shared" si="10"/>
        <v>584.37351131045386</v>
      </c>
      <c r="K32" s="1">
        <f t="shared" si="11"/>
        <v>516.68587055282796</v>
      </c>
      <c r="L32">
        <f t="shared" si="6"/>
        <v>24.379919562149968</v>
      </c>
      <c r="M32">
        <f t="shared" si="7"/>
        <v>28.093477343257387</v>
      </c>
      <c r="N32">
        <f t="shared" si="8"/>
        <v>52.473396905407355</v>
      </c>
      <c r="O32" s="1"/>
    </row>
    <row r="33" spans="2:15" x14ac:dyDescent="0.2">
      <c r="B33" s="3">
        <v>0.51500000000000001</v>
      </c>
      <c r="C33">
        <v>5241.53</v>
      </c>
      <c r="D33">
        <f t="shared" si="2"/>
        <v>45.915802799999994</v>
      </c>
      <c r="E33">
        <f t="shared" si="3"/>
        <v>2754948.1679999996</v>
      </c>
      <c r="F33">
        <f t="shared" si="0"/>
        <v>68873704.199999988</v>
      </c>
      <c r="G33" s="1">
        <f t="shared" si="1"/>
        <v>35217483.629113041</v>
      </c>
      <c r="H33" s="1">
        <f t="shared" si="4"/>
        <v>31014590.097162101</v>
      </c>
      <c r="I33">
        <f t="shared" si="9"/>
        <v>1147.8950699999998</v>
      </c>
      <c r="J33" s="2">
        <f t="shared" si="10"/>
        <v>586.95806048521729</v>
      </c>
      <c r="K33" s="1">
        <f t="shared" si="11"/>
        <v>516.90983495268438</v>
      </c>
      <c r="L33">
        <f t="shared" si="6"/>
        <v>24.272567597457524</v>
      </c>
      <c r="M33">
        <f t="shared" si="7"/>
        <v>27.969773490168244</v>
      </c>
      <c r="N33">
        <f t="shared" si="8"/>
        <v>52.242341087625768</v>
      </c>
      <c r="O33" s="1"/>
    </row>
    <row r="34" spans="2:15" x14ac:dyDescent="0.2">
      <c r="B34" s="3">
        <v>0.52</v>
      </c>
      <c r="C34">
        <v>5264.6</v>
      </c>
      <c r="D34">
        <f t="shared" si="2"/>
        <v>46.117896000000002</v>
      </c>
      <c r="E34">
        <f t="shared" si="3"/>
        <v>2767073.7600000002</v>
      </c>
      <c r="F34">
        <f t="shared" si="0"/>
        <v>69176844</v>
      </c>
      <c r="G34" s="1">
        <f t="shared" si="1"/>
        <v>35372489.390278898</v>
      </c>
      <c r="H34" s="1">
        <f t="shared" si="4"/>
        <v>31001152.233171437</v>
      </c>
      <c r="I34">
        <f t="shared" si="9"/>
        <v>1152.9474</v>
      </c>
      <c r="J34" s="2">
        <f t="shared" si="10"/>
        <v>589.54148983798166</v>
      </c>
      <c r="K34" s="1">
        <f t="shared" si="11"/>
        <v>516.68587055287344</v>
      </c>
      <c r="L34">
        <f t="shared" si="6"/>
        <v>24.166202795863217</v>
      </c>
      <c r="M34">
        <f t="shared" si="7"/>
        <v>27.847207165201819</v>
      </c>
      <c r="N34">
        <f t="shared" si="8"/>
        <v>52.013409961065037</v>
      </c>
      <c r="O34" s="1"/>
    </row>
    <row r="35" spans="2:15" x14ac:dyDescent="0.2">
      <c r="B35" s="3">
        <v>0.52500000000000002</v>
      </c>
      <c r="C35">
        <v>5286.84</v>
      </c>
      <c r="D35">
        <f t="shared" si="2"/>
        <v>46.312718400000001</v>
      </c>
      <c r="E35">
        <f t="shared" si="3"/>
        <v>2778763.1039999998</v>
      </c>
      <c r="F35">
        <f t="shared" si="0"/>
        <v>69469077.599999994</v>
      </c>
      <c r="G35" s="1">
        <f t="shared" si="1"/>
        <v>35521918.437887408</v>
      </c>
      <c r="H35" s="1">
        <f t="shared" si="4"/>
        <v>29885809.521701906</v>
      </c>
      <c r="I35">
        <f t="shared" si="9"/>
        <v>1157.8179600000001</v>
      </c>
      <c r="J35" s="2">
        <f t="shared" si="10"/>
        <v>592.03197396479027</v>
      </c>
      <c r="K35" s="1">
        <f t="shared" si="11"/>
        <v>498.09682536172159</v>
      </c>
      <c r="L35">
        <f t="shared" si="6"/>
        <v>24.064543515427268</v>
      </c>
      <c r="M35">
        <f t="shared" si="7"/>
        <v>27.730063108004313</v>
      </c>
      <c r="N35">
        <f t="shared" si="8"/>
        <v>51.794606623431577</v>
      </c>
      <c r="O35" s="1"/>
    </row>
    <row r="36" spans="2:15" x14ac:dyDescent="0.2">
      <c r="B36" s="3">
        <v>0.53</v>
      </c>
      <c r="C36">
        <v>5303.13</v>
      </c>
      <c r="D36">
        <f t="shared" si="2"/>
        <v>46.455418800000004</v>
      </c>
      <c r="E36">
        <f t="shared" si="3"/>
        <v>2787325.128</v>
      </c>
      <c r="F36">
        <f t="shared" si="0"/>
        <v>69683128.200000003</v>
      </c>
      <c r="G36" s="1">
        <f t="shared" si="1"/>
        <v>35631369.840115055</v>
      </c>
      <c r="H36" s="1">
        <f t="shared" si="4"/>
        <v>21890280.445529502</v>
      </c>
      <c r="I36">
        <f t="shared" si="9"/>
        <v>1161.3854700000002</v>
      </c>
      <c r="J36" s="2">
        <f t="shared" si="10"/>
        <v>593.8561640019177</v>
      </c>
      <c r="K36" s="1">
        <f t="shared" si="11"/>
        <v>364.83800742548704</v>
      </c>
      <c r="L36">
        <f t="shared" si="6"/>
        <v>23.99062275280853</v>
      </c>
      <c r="M36">
        <f t="shared" si="7"/>
        <v>27.644882709253121</v>
      </c>
      <c r="N36">
        <f t="shared" si="8"/>
        <v>51.635505462061651</v>
      </c>
      <c r="O36" s="1"/>
    </row>
    <row r="37" spans="2:15" x14ac:dyDescent="0.2">
      <c r="B37" s="3">
        <v>0.53500000000000003</v>
      </c>
      <c r="C37">
        <v>5319.42</v>
      </c>
      <c r="D37">
        <f t="shared" si="2"/>
        <v>46.598119200000006</v>
      </c>
      <c r="E37">
        <f t="shared" si="3"/>
        <v>2795887.1520000002</v>
      </c>
      <c r="F37">
        <f t="shared" si="0"/>
        <v>69897178.800000012</v>
      </c>
      <c r="G37" s="1">
        <f t="shared" si="1"/>
        <v>35740821.242342703</v>
      </c>
      <c r="H37" s="1">
        <f t="shared" si="4"/>
        <v>21890280.445529502</v>
      </c>
      <c r="I37">
        <f t="shared" si="9"/>
        <v>1164.9529800000003</v>
      </c>
      <c r="J37" s="2">
        <f t="shared" si="10"/>
        <v>595.68035403904503</v>
      </c>
      <c r="K37" s="1">
        <f t="shared" si="11"/>
        <v>364.8380074254643</v>
      </c>
      <c r="L37">
        <f t="shared" si="6"/>
        <v>23.9171547347458</v>
      </c>
      <c r="M37">
        <f t="shared" si="7"/>
        <v>27.560224017265327</v>
      </c>
      <c r="N37">
        <f t="shared" si="8"/>
        <v>51.477378752011127</v>
      </c>
      <c r="O37" s="1"/>
    </row>
    <row r="38" spans="2:15" x14ac:dyDescent="0.2">
      <c r="B38" s="3">
        <v>0.54</v>
      </c>
      <c r="C38">
        <v>5335.71</v>
      </c>
      <c r="D38">
        <f t="shared" si="2"/>
        <v>46.740819600000002</v>
      </c>
      <c r="E38">
        <f t="shared" si="3"/>
        <v>2804449.176</v>
      </c>
      <c r="F38">
        <f t="shared" si="0"/>
        <v>70111229.400000006</v>
      </c>
      <c r="G38" s="1">
        <f t="shared" si="1"/>
        <v>35850272.644570343</v>
      </c>
      <c r="H38" s="1">
        <f t="shared" si="4"/>
        <v>21890280.445528012</v>
      </c>
      <c r="I38">
        <f t="shared" si="9"/>
        <v>1168.5204900000001</v>
      </c>
      <c r="J38" s="2">
        <f t="shared" si="10"/>
        <v>597.50454407617235</v>
      </c>
      <c r="K38" s="1">
        <f t="shared" si="11"/>
        <v>364.8380074254643</v>
      </c>
      <c r="L38">
        <f t="shared" si="6"/>
        <v>23.844135314531997</v>
      </c>
      <c r="M38">
        <f t="shared" si="7"/>
        <v>27.476082253705975</v>
      </c>
      <c r="N38">
        <f t="shared" si="8"/>
        <v>51.320217568237972</v>
      </c>
      <c r="O38" s="1"/>
    </row>
    <row r="39" spans="2:15" x14ac:dyDescent="0.2">
      <c r="B39" s="3">
        <v>0.54500000000000004</v>
      </c>
      <c r="C39">
        <v>5352</v>
      </c>
      <c r="D39">
        <f t="shared" si="2"/>
        <v>46.883519999999997</v>
      </c>
      <c r="E39">
        <f t="shared" si="3"/>
        <v>2813011.1999999997</v>
      </c>
      <c r="F39">
        <f t="shared" si="0"/>
        <v>70325280</v>
      </c>
      <c r="G39" s="1">
        <f t="shared" si="1"/>
        <v>35959724.046797983</v>
      </c>
      <c r="H39" s="1">
        <f t="shared" si="4"/>
        <v>21890280.445528012</v>
      </c>
      <c r="I39">
        <f t="shared" si="9"/>
        <v>1172.088</v>
      </c>
      <c r="J39" s="2">
        <f t="shared" si="10"/>
        <v>599.32873411329967</v>
      </c>
      <c r="K39" s="1">
        <f t="shared" si="11"/>
        <v>364.8380074254643</v>
      </c>
      <c r="L39">
        <f t="shared" si="6"/>
        <v>23.771560395945723</v>
      </c>
      <c r="M39">
        <f t="shared" si="7"/>
        <v>27.392452698415834</v>
      </c>
      <c r="N39">
        <f t="shared" si="8"/>
        <v>51.164013094361557</v>
      </c>
      <c r="O39" s="1"/>
    </row>
    <row r="40" spans="2:15" x14ac:dyDescent="0.2">
      <c r="B40" s="3">
        <v>0.55000000000000004</v>
      </c>
      <c r="C40">
        <v>5368.29</v>
      </c>
      <c r="D40">
        <f t="shared" si="2"/>
        <v>47.0262204</v>
      </c>
      <c r="E40">
        <f t="shared" si="3"/>
        <v>2821573.2239999999</v>
      </c>
      <c r="F40">
        <f t="shared" si="0"/>
        <v>70539330.599999994</v>
      </c>
      <c r="G40" s="1">
        <f t="shared" si="1"/>
        <v>36069175.449025616</v>
      </c>
      <c r="H40" s="1">
        <f t="shared" si="4"/>
        <v>21890280.445526522</v>
      </c>
      <c r="I40">
        <f t="shared" si="9"/>
        <v>1175.65551</v>
      </c>
      <c r="J40" s="2">
        <f t="shared" si="10"/>
        <v>601.15292415042711</v>
      </c>
      <c r="K40" s="1">
        <f t="shared" si="11"/>
        <v>364.83800742548704</v>
      </c>
      <c r="L40">
        <f t="shared" si="6"/>
        <v>23.699425932485298</v>
      </c>
      <c r="M40">
        <f t="shared" si="7"/>
        <v>27.309330688528657</v>
      </c>
      <c r="N40">
        <f t="shared" si="8"/>
        <v>51.008756621013958</v>
      </c>
      <c r="O40" s="1"/>
    </row>
    <row r="41" spans="2:15" x14ac:dyDescent="0.2">
      <c r="B41" s="3">
        <v>0.55500000000000005</v>
      </c>
      <c r="C41">
        <v>5384.58</v>
      </c>
      <c r="D41">
        <f t="shared" si="2"/>
        <v>47.168920799999995</v>
      </c>
      <c r="E41">
        <f t="shared" si="3"/>
        <v>2830135.2479999997</v>
      </c>
      <c r="F41">
        <f t="shared" si="0"/>
        <v>70753381.199999988</v>
      </c>
      <c r="G41" s="1">
        <f t="shared" si="1"/>
        <v>36178626.851253256</v>
      </c>
      <c r="H41" s="1">
        <f t="shared" si="4"/>
        <v>21890280.445528012</v>
      </c>
      <c r="I41">
        <f t="shared" si="9"/>
        <v>1179.2230199999999</v>
      </c>
      <c r="J41" s="2">
        <f t="shared" si="10"/>
        <v>602.97711418755432</v>
      </c>
      <c r="K41" s="1">
        <f t="shared" si="11"/>
        <v>364.83800742544156</v>
      </c>
      <c r="L41">
        <f t="shared" si="6"/>
        <v>23.627727926616657</v>
      </c>
      <c r="M41">
        <f t="shared" si="7"/>
        <v>27.226711617604632</v>
      </c>
      <c r="N41">
        <f t="shared" si="8"/>
        <v>50.854439544221293</v>
      </c>
      <c r="O41" s="1"/>
    </row>
    <row r="42" spans="2:15" x14ac:dyDescent="0.2">
      <c r="B42" s="3">
        <v>0.56000000000000005</v>
      </c>
      <c r="C42">
        <v>5400.87</v>
      </c>
      <c r="D42">
        <f t="shared" si="2"/>
        <v>47.311621199999998</v>
      </c>
      <c r="E42">
        <f t="shared" si="3"/>
        <v>2838697.2719999999</v>
      </c>
      <c r="F42">
        <f t="shared" si="0"/>
        <v>70967431.799999997</v>
      </c>
      <c r="G42" s="1">
        <f t="shared" si="1"/>
        <v>36288078.253480904</v>
      </c>
      <c r="H42" s="1">
        <f t="shared" si="4"/>
        <v>21890280.445529502</v>
      </c>
      <c r="I42">
        <f t="shared" si="9"/>
        <v>1182.79053</v>
      </c>
      <c r="J42" s="2">
        <f t="shared" si="10"/>
        <v>604.80130422468176</v>
      </c>
      <c r="K42" s="1">
        <f t="shared" si="11"/>
        <v>364.83800742548704</v>
      </c>
      <c r="L42">
        <f t="shared" si="6"/>
        <v>23.556462429034863</v>
      </c>
      <c r="M42">
        <f t="shared" si="7"/>
        <v>27.144590934779309</v>
      </c>
      <c r="N42">
        <f t="shared" si="8"/>
        <v>50.701053363814168</v>
      </c>
      <c r="O42" s="1"/>
    </row>
    <row r="43" spans="2:15" x14ac:dyDescent="0.2">
      <c r="B43" s="3">
        <v>0.56499999999999995</v>
      </c>
      <c r="C43">
        <v>5417.16</v>
      </c>
      <c r="D43">
        <f t="shared" si="2"/>
        <v>47.4543216</v>
      </c>
      <c r="E43">
        <f t="shared" si="3"/>
        <v>2847259.2959999996</v>
      </c>
      <c r="F43">
        <f t="shared" si="0"/>
        <v>71181482.399999991</v>
      </c>
      <c r="G43" s="1">
        <f t="shared" si="1"/>
        <v>36397529.655708544</v>
      </c>
      <c r="H43" s="1">
        <f t="shared" si="4"/>
        <v>21890280.445528496</v>
      </c>
      <c r="I43">
        <f t="shared" si="9"/>
        <v>1186.3580400000001</v>
      </c>
      <c r="J43" s="2">
        <f t="shared" si="10"/>
        <v>606.62549426180919</v>
      </c>
      <c r="K43" s="1">
        <f t="shared" si="11"/>
        <v>364.83800742549516</v>
      </c>
      <c r="L43">
        <f t="shared" si="6"/>
        <v>23.485625537938976</v>
      </c>
      <c r="M43">
        <f t="shared" si="7"/>
        <v>27.062964143928092</v>
      </c>
      <c r="N43">
        <f t="shared" si="8"/>
        <v>50.548589681867071</v>
      </c>
      <c r="O43" s="1"/>
    </row>
    <row r="44" spans="2:15" x14ac:dyDescent="0.2">
      <c r="B44" s="3">
        <v>0.56999999999999995</v>
      </c>
      <c r="C44">
        <v>5433.45</v>
      </c>
      <c r="D44">
        <f t="shared" si="2"/>
        <v>47.597022000000003</v>
      </c>
      <c r="E44">
        <f t="shared" si="3"/>
        <v>2855821.32</v>
      </c>
      <c r="F44">
        <f t="shared" si="0"/>
        <v>71395533</v>
      </c>
      <c r="G44" s="1">
        <f t="shared" si="1"/>
        <v>36506981.057936192</v>
      </c>
      <c r="H44" s="1">
        <f t="shared" si="4"/>
        <v>21890280.445529502</v>
      </c>
      <c r="I44">
        <f t="shared" si="9"/>
        <v>1189.9255500000002</v>
      </c>
      <c r="J44" s="2">
        <f t="shared" si="10"/>
        <v>608.44968429893663</v>
      </c>
      <c r="K44" s="1">
        <f t="shared" si="11"/>
        <v>364.83800742548704</v>
      </c>
      <c r="L44">
        <f t="shared" si="6"/>
        <v>23.415213398319942</v>
      </c>
      <c r="M44">
        <f t="shared" si="7"/>
        <v>26.98182680284561</v>
      </c>
      <c r="N44">
        <f t="shared" si="8"/>
        <v>50.397040201165552</v>
      </c>
      <c r="O44" s="1"/>
    </row>
    <row r="45" spans="2:15" x14ac:dyDescent="0.2">
      <c r="B45" s="3">
        <v>0.57499999999999996</v>
      </c>
      <c r="C45">
        <v>5449.74</v>
      </c>
      <c r="D45">
        <f t="shared" si="2"/>
        <v>47.739722399999998</v>
      </c>
      <c r="E45">
        <f t="shared" si="3"/>
        <v>2864383.3439999996</v>
      </c>
      <c r="F45">
        <f t="shared" si="0"/>
        <v>71609583.599999994</v>
      </c>
      <c r="G45" s="1">
        <f t="shared" si="1"/>
        <v>36616432.460163832</v>
      </c>
      <c r="H45" s="1">
        <f t="shared" si="4"/>
        <v>21890280.445528012</v>
      </c>
      <c r="I45">
        <f t="shared" si="9"/>
        <v>1193.49306</v>
      </c>
      <c r="J45" s="2">
        <f t="shared" si="10"/>
        <v>610.27387433606384</v>
      </c>
      <c r="K45" s="1">
        <f t="shared" si="11"/>
        <v>364.83800742544156</v>
      </c>
      <c r="L45">
        <f t="shared" si="6"/>
        <v>23.345222201261254</v>
      </c>
      <c r="M45">
        <f t="shared" si="7"/>
        <v>26.901174522439884</v>
      </c>
      <c r="N45">
        <f t="shared" si="8"/>
        <v>50.246396723701139</v>
      </c>
      <c r="O45" s="1"/>
    </row>
    <row r="46" spans="2:15" x14ac:dyDescent="0.2">
      <c r="B46" s="3">
        <v>0.57999999999999996</v>
      </c>
      <c r="C46">
        <v>5466.03</v>
      </c>
      <c r="D46">
        <f t="shared" si="2"/>
        <v>47.882422800000001</v>
      </c>
      <c r="E46">
        <f t="shared" si="3"/>
        <v>2872945.3679999998</v>
      </c>
      <c r="F46">
        <f t="shared" si="0"/>
        <v>71823634.199999988</v>
      </c>
      <c r="G46" s="1">
        <f t="shared" si="1"/>
        <v>36725883.862391464</v>
      </c>
      <c r="H46" s="1">
        <f t="shared" si="4"/>
        <v>21890280.445526522</v>
      </c>
      <c r="I46">
        <f t="shared" si="9"/>
        <v>1197.0605700000001</v>
      </c>
      <c r="J46" s="2">
        <f t="shared" si="10"/>
        <v>612.09806437319128</v>
      </c>
      <c r="K46" s="1">
        <f t="shared" si="11"/>
        <v>364.83800742548704</v>
      </c>
      <c r="L46">
        <f t="shared" si="6"/>
        <v>23.275648183252105</v>
      </c>
      <c r="M46">
        <f t="shared" si="7"/>
        <v>26.821002965940824</v>
      </c>
      <c r="N46">
        <f t="shared" si="8"/>
        <v>50.09665114919293</v>
      </c>
      <c r="O46" s="1"/>
    </row>
    <row r="47" spans="2:15" x14ac:dyDescent="0.2">
      <c r="B47" s="3">
        <v>0.58499999999999996</v>
      </c>
      <c r="C47">
        <v>5482.32</v>
      </c>
      <c r="D47">
        <f t="shared" si="2"/>
        <v>48.025123199999996</v>
      </c>
      <c r="E47">
        <f t="shared" si="3"/>
        <v>2881507.3919999995</v>
      </c>
      <c r="F47">
        <f t="shared" si="0"/>
        <v>72037684.799999982</v>
      </c>
      <c r="G47" s="1">
        <f t="shared" si="1"/>
        <v>36835335.264619105</v>
      </c>
      <c r="H47" s="1">
        <f t="shared" si="4"/>
        <v>21890280.445528012</v>
      </c>
      <c r="I47">
        <f t="shared" si="9"/>
        <v>1200.62808</v>
      </c>
      <c r="J47" s="2">
        <f t="shared" si="10"/>
        <v>613.9222544103186</v>
      </c>
      <c r="K47" s="1">
        <f t="shared" si="11"/>
        <v>364.8380074254643</v>
      </c>
      <c r="L47">
        <f t="shared" si="6"/>
        <v>23.206487625512832</v>
      </c>
      <c r="M47">
        <f t="shared" si="7"/>
        <v>26.741307848122972</v>
      </c>
      <c r="N47">
        <f t="shared" si="8"/>
        <v>49.947795473635807</v>
      </c>
      <c r="O47" s="1"/>
    </row>
    <row r="48" spans="2:15" x14ac:dyDescent="0.2">
      <c r="B48" s="3">
        <v>0.59</v>
      </c>
      <c r="C48">
        <v>5498.61</v>
      </c>
      <c r="D48">
        <f t="shared" si="2"/>
        <v>48.167823599999991</v>
      </c>
      <c r="E48">
        <f t="shared" si="3"/>
        <v>2890069.4159999993</v>
      </c>
      <c r="F48">
        <f t="shared" si="0"/>
        <v>72251735.399999976</v>
      </c>
      <c r="G48" s="1">
        <f t="shared" si="1"/>
        <v>36944786.666846745</v>
      </c>
      <c r="H48" s="1">
        <f t="shared" si="4"/>
        <v>21890280.445528012</v>
      </c>
      <c r="I48">
        <f t="shared" si="9"/>
        <v>1204.1955899999998</v>
      </c>
      <c r="J48" s="2">
        <f t="shared" si="10"/>
        <v>615.74644444744581</v>
      </c>
      <c r="K48" s="1">
        <f t="shared" si="11"/>
        <v>364.83800742544156</v>
      </c>
      <c r="L48">
        <f t="shared" si="6"/>
        <v>23.137736853332303</v>
      </c>
      <c r="M48">
        <f t="shared" si="7"/>
        <v>26.662084934541923</v>
      </c>
      <c r="N48">
        <f t="shared" si="8"/>
        <v>49.799821787874222</v>
      </c>
      <c r="O48" s="1"/>
    </row>
    <row r="49" spans="2:15" x14ac:dyDescent="0.2">
      <c r="B49" s="3">
        <v>0.59250000000000003</v>
      </c>
      <c r="C49">
        <v>5506.75</v>
      </c>
      <c r="D49">
        <f t="shared" si="2"/>
        <v>48.239130000000003</v>
      </c>
      <c r="E49">
        <f t="shared" si="3"/>
        <v>2894347.8000000003</v>
      </c>
      <c r="F49">
        <f t="shared" si="0"/>
        <v>72358695</v>
      </c>
      <c r="G49" s="1">
        <f t="shared" si="1"/>
        <v>36999478.773300596</v>
      </c>
      <c r="H49" s="1">
        <f t="shared" si="4"/>
        <v>21876842.58153984</v>
      </c>
      <c r="I49">
        <f t="shared" si="9"/>
        <v>1205.9782500000001</v>
      </c>
      <c r="J49" s="2">
        <f t="shared" si="10"/>
        <v>616.65797955501</v>
      </c>
      <c r="K49" s="1">
        <f t="shared" si="11"/>
        <v>364.61404302566802</v>
      </c>
      <c r="L49">
        <f t="shared" si="6"/>
        <v>23.103534977818402</v>
      </c>
      <c r="M49">
        <f t="shared" si="7"/>
        <v>26.622673417518772</v>
      </c>
      <c r="N49">
        <f t="shared" si="8"/>
        <v>49.726208395337174</v>
      </c>
      <c r="O49" s="1"/>
    </row>
    <row r="50" spans="2:15" x14ac:dyDescent="0.2">
      <c r="H50" s="1"/>
      <c r="I50" s="1"/>
      <c r="K50" s="1"/>
      <c r="L50" s="1"/>
      <c r="M50" s="1"/>
      <c r="N50" s="1"/>
      <c r="O50" s="1"/>
    </row>
    <row r="53" spans="2:15" x14ac:dyDescent="0.2">
      <c r="B53" s="3" t="s">
        <v>12</v>
      </c>
      <c r="C53" t="s">
        <v>13</v>
      </c>
    </row>
    <row r="54" spans="2:15" x14ac:dyDescent="0.2">
      <c r="B54" s="3">
        <v>1</v>
      </c>
      <c r="C54">
        <v>1</v>
      </c>
    </row>
    <row r="55" spans="2:15" x14ac:dyDescent="0.2">
      <c r="B55" s="3">
        <f>B54+1</f>
        <v>2</v>
      </c>
      <c r="C55">
        <v>1</v>
      </c>
    </row>
    <row r="56" spans="2:15" x14ac:dyDescent="0.2">
      <c r="B56" s="3">
        <f>B55+1</f>
        <v>3</v>
      </c>
      <c r="C56">
        <v>1</v>
      </c>
    </row>
    <row r="57" spans="2:15" x14ac:dyDescent="0.2">
      <c r="B57" s="3">
        <f t="shared" ref="B57:B78" si="12">B56+1</f>
        <v>4</v>
      </c>
      <c r="C57">
        <v>1</v>
      </c>
    </row>
    <row r="58" spans="2:15" x14ac:dyDescent="0.2">
      <c r="B58" s="3">
        <f t="shared" si="12"/>
        <v>5</v>
      </c>
      <c r="C58">
        <v>1</v>
      </c>
    </row>
    <row r="59" spans="2:15" x14ac:dyDescent="0.2">
      <c r="B59" s="3">
        <f t="shared" si="12"/>
        <v>6</v>
      </c>
      <c r="C59">
        <v>1</v>
      </c>
    </row>
    <row r="60" spans="2:15" x14ac:dyDescent="0.2">
      <c r="B60" s="3">
        <f t="shared" si="12"/>
        <v>7</v>
      </c>
      <c r="C60">
        <v>1</v>
      </c>
    </row>
    <row r="61" spans="2:15" x14ac:dyDescent="0.2">
      <c r="B61" s="3">
        <f t="shared" si="12"/>
        <v>8</v>
      </c>
      <c r="C61">
        <v>1</v>
      </c>
    </row>
    <row r="62" spans="2:15" x14ac:dyDescent="0.2">
      <c r="B62" s="3">
        <f t="shared" si="12"/>
        <v>9</v>
      </c>
      <c r="C62">
        <v>1</v>
      </c>
    </row>
    <row r="63" spans="2:15" x14ac:dyDescent="0.2">
      <c r="B63" s="3">
        <f t="shared" si="12"/>
        <v>10</v>
      </c>
      <c r="C63">
        <v>1</v>
      </c>
    </row>
    <row r="64" spans="2:15" x14ac:dyDescent="0.2">
      <c r="B64" s="3">
        <f t="shared" si="12"/>
        <v>11</v>
      </c>
      <c r="C64">
        <v>1</v>
      </c>
    </row>
    <row r="65" spans="2:3" x14ac:dyDescent="0.2">
      <c r="B65" s="3">
        <f t="shared" si="12"/>
        <v>12</v>
      </c>
      <c r="C65">
        <v>1</v>
      </c>
    </row>
    <row r="66" spans="2:3" x14ac:dyDescent="0.2">
      <c r="B66" s="3">
        <f t="shared" si="12"/>
        <v>13</v>
      </c>
      <c r="C66">
        <v>1</v>
      </c>
    </row>
    <row r="67" spans="2:3" x14ac:dyDescent="0.2">
      <c r="B67" s="3">
        <f t="shared" si="12"/>
        <v>14</v>
      </c>
      <c r="C67">
        <v>1</v>
      </c>
    </row>
    <row r="68" spans="2:3" x14ac:dyDescent="0.2">
      <c r="B68" s="3">
        <f t="shared" si="12"/>
        <v>15</v>
      </c>
      <c r="C68">
        <v>1</v>
      </c>
    </row>
    <row r="69" spans="2:3" x14ac:dyDescent="0.2">
      <c r="B69" s="3">
        <f t="shared" si="12"/>
        <v>16</v>
      </c>
      <c r="C69">
        <v>1</v>
      </c>
    </row>
    <row r="70" spans="2:3" x14ac:dyDescent="0.2">
      <c r="B70" s="3">
        <f t="shared" si="12"/>
        <v>17</v>
      </c>
      <c r="C70">
        <v>1</v>
      </c>
    </row>
    <row r="71" spans="2:3" x14ac:dyDescent="0.2">
      <c r="B71" s="3">
        <f t="shared" si="12"/>
        <v>18</v>
      </c>
      <c r="C71">
        <v>1</v>
      </c>
    </row>
    <row r="72" spans="2:3" x14ac:dyDescent="0.2">
      <c r="B72" s="3">
        <f t="shared" si="12"/>
        <v>19</v>
      </c>
      <c r="C72">
        <v>1</v>
      </c>
    </row>
    <row r="73" spans="2:3" x14ac:dyDescent="0.2">
      <c r="B73" s="3">
        <f t="shared" si="12"/>
        <v>20</v>
      </c>
      <c r="C73">
        <v>1</v>
      </c>
    </row>
    <row r="74" spans="2:3" x14ac:dyDescent="0.2">
      <c r="B74" s="3">
        <f t="shared" si="12"/>
        <v>21</v>
      </c>
      <c r="C74">
        <v>1</v>
      </c>
    </row>
    <row r="75" spans="2:3" x14ac:dyDescent="0.2">
      <c r="B75" s="3">
        <f t="shared" si="12"/>
        <v>22</v>
      </c>
      <c r="C75">
        <v>1</v>
      </c>
    </row>
    <row r="76" spans="2:3" x14ac:dyDescent="0.2">
      <c r="B76" s="3">
        <f t="shared" si="12"/>
        <v>23</v>
      </c>
      <c r="C76">
        <v>1</v>
      </c>
    </row>
    <row r="77" spans="2:3" x14ac:dyDescent="0.2">
      <c r="B77" s="3">
        <f t="shared" si="12"/>
        <v>24</v>
      </c>
      <c r="C77">
        <v>1</v>
      </c>
    </row>
    <row r="78" spans="2:3" x14ac:dyDescent="0.2">
      <c r="B78" s="3">
        <f t="shared" si="12"/>
        <v>25</v>
      </c>
      <c r="C78">
        <v>1</v>
      </c>
    </row>
    <row r="80" spans="2:3" x14ac:dyDescent="0.2">
      <c r="B80" s="3" t="s">
        <v>14</v>
      </c>
      <c r="C80">
        <f>SUM(C54:C78)</f>
        <v>25</v>
      </c>
    </row>
    <row r="81" spans="2:3" x14ac:dyDescent="0.2">
      <c r="B81" s="3" t="s">
        <v>15</v>
      </c>
      <c r="C81" s="4">
        <f>NPV(D4, C54:C78)</f>
        <v>12.783356158268399</v>
      </c>
    </row>
    <row r="82" spans="2:3" x14ac:dyDescent="0.2">
      <c r="B82" s="3" t="s">
        <v>16</v>
      </c>
      <c r="C82" s="4">
        <f>C81/C80</f>
        <v>0.51133424633073599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 de Oliveira</dc:creator>
  <cp:lastModifiedBy>Gael de Oliveira</cp:lastModifiedBy>
  <dcterms:created xsi:type="dcterms:W3CDTF">2018-09-08T01:35:23Z</dcterms:created>
  <dcterms:modified xsi:type="dcterms:W3CDTF">2018-09-26T15:11:27Z</dcterms:modified>
</cp:coreProperties>
</file>