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6915" tabRatio="601" activeTab="2"/>
  </bookViews>
  <sheets>
    <sheet name="BALANCE " sheetId="2" r:id="rId1"/>
    <sheet name="OCTUBRE " sheetId="9" r:id="rId2"/>
    <sheet name="101" sheetId="11" r:id="rId3"/>
    <sheet name="102" sheetId="12" r:id="rId4"/>
    <sheet name="103" sheetId="1" r:id="rId5"/>
    <sheet name="104" sheetId="4" r:id="rId6"/>
    <sheet name="105" sheetId="5" r:id="rId7"/>
    <sheet name="106" sheetId="6" r:id="rId8"/>
    <sheet name="107" sheetId="7" r:id="rId9"/>
    <sheet name="108" sheetId="8" r:id="rId10"/>
    <sheet name="109" sheetId="10" r:id="rId11"/>
    <sheet name="111" sheetId="13" r:id="rId12"/>
    <sheet name="112" sheetId="14" r:id="rId13"/>
    <sheet name="113" sheetId="15" r:id="rId14"/>
    <sheet name="114" sheetId="16" r:id="rId15"/>
    <sheet name="115" sheetId="17" r:id="rId16"/>
    <sheet name="116" sheetId="18" r:id="rId17"/>
    <sheet name="117" sheetId="19" r:id="rId18"/>
    <sheet name="201" sheetId="20" r:id="rId19"/>
    <sheet name="202" sheetId="21" r:id="rId20"/>
    <sheet name="204" sheetId="22" r:id="rId21"/>
    <sheet name="205" sheetId="23" r:id="rId22"/>
    <sheet name="206" sheetId="24" r:id="rId23"/>
    <sheet name="210" sheetId="25" r:id="rId24"/>
    <sheet name="211" sheetId="26" r:id="rId25"/>
    <sheet name="212" sheetId="27" r:id="rId26"/>
    <sheet name="213" sheetId="28" r:id="rId27"/>
    <sheet name="214" sheetId="29" r:id="rId28"/>
    <sheet name="215" sheetId="30" r:id="rId29"/>
    <sheet name="216" sheetId="31" r:id="rId30"/>
    <sheet name="217" sheetId="32" r:id="rId31"/>
    <sheet name="CONTTOL" sheetId="33" r:id="rId32"/>
    <sheet name="YESENIA" sheetId="34" r:id="rId33"/>
  </sheets>
  <externalReferences>
    <externalReference r:id="rId34"/>
  </externalReferences>
  <definedNames>
    <definedName name="_xlnm._FilterDatabase" localSheetId="0" hidden="1">'BALANCE '!$A$5:$R$5</definedName>
    <definedName name="_xlnm._FilterDatabase" localSheetId="1" hidden="1">'OCTUBRE '!$A$5:$R$5</definedName>
    <definedName name="_xlnm._FilterDatabase" localSheetId="32" hidden="1">YESENIA!$A$2:$H$33</definedName>
    <definedName name="_xlnm.Print_Area" localSheetId="2">'101'!$A$1:$D$24</definedName>
    <definedName name="_xlnm.Print_Area" localSheetId="3">'102'!$A$1:$D$24</definedName>
    <definedName name="_xlnm.Print_Area" localSheetId="4">'103'!$A$1:$D$24</definedName>
    <definedName name="_xlnm.Print_Area" localSheetId="5">'104'!$A$1:$D$23</definedName>
    <definedName name="_xlnm.Print_Area" localSheetId="6">'105'!$A$1:$D$23</definedName>
    <definedName name="_xlnm.Print_Area" localSheetId="7">'106'!$A$1:$D$23</definedName>
    <definedName name="_xlnm.Print_Area" localSheetId="8">'107'!$A$1:$D$23</definedName>
    <definedName name="_xlnm.Print_Area" localSheetId="9">'108'!$A$1:$D$23</definedName>
    <definedName name="_xlnm.Print_Area" localSheetId="10">'109'!$A$1:$D$23</definedName>
    <definedName name="_xlnm.Print_Area" localSheetId="11">'111'!$A$1:$D$23</definedName>
    <definedName name="_xlnm.Print_Area" localSheetId="12">'112'!$A$1:$D$23</definedName>
    <definedName name="_xlnm.Print_Area" localSheetId="13">'113'!$A$1:$D$23</definedName>
    <definedName name="_xlnm.Print_Area" localSheetId="14">'114'!$A$1:$D$23</definedName>
    <definedName name="_xlnm.Print_Area" localSheetId="15">'115'!$A$1:$D$23</definedName>
    <definedName name="_xlnm.Print_Area" localSheetId="16">'116'!$A$1:$D$23</definedName>
    <definedName name="_xlnm.Print_Area" localSheetId="17">'117'!$A$1:$D$23</definedName>
    <definedName name="_xlnm.Print_Area" localSheetId="18">'201'!$A$1:$D$23</definedName>
    <definedName name="_xlnm.Print_Area" localSheetId="19">'202'!$A$1:$D$23</definedName>
    <definedName name="_xlnm.Print_Area" localSheetId="20">'204'!$A$1:$D$23</definedName>
    <definedName name="_xlnm.Print_Area" localSheetId="21">'205'!$A$1:$D$23</definedName>
    <definedName name="_xlnm.Print_Area" localSheetId="22">'206'!$A$1:$D$23</definedName>
    <definedName name="_xlnm.Print_Area" localSheetId="23">'210'!$A$1:$D$23</definedName>
    <definedName name="_xlnm.Print_Area" localSheetId="24">'211'!$A$1:$D$23</definedName>
    <definedName name="_xlnm.Print_Area" localSheetId="25">'212'!$A$1:$D$23</definedName>
    <definedName name="_xlnm.Print_Area" localSheetId="26">'213'!$A$1:$D$23</definedName>
    <definedName name="_xlnm.Print_Area" localSheetId="27">'214'!$A$1:$D$23</definedName>
    <definedName name="_xlnm.Print_Area" localSheetId="28">'215'!$A$1:$D$23</definedName>
    <definedName name="_xlnm.Print_Area" localSheetId="29">'216'!$A$1:$D$23</definedName>
    <definedName name="_xlnm.Print_Area" localSheetId="30">'217'!$A$1:$D$23</definedName>
    <definedName name="_xlnm.Print_Area" localSheetId="1">'OCTUBRE '!$A$1:$F$40</definedName>
  </definedNames>
  <calcPr calcId="145621"/>
</workbook>
</file>

<file path=xl/calcChain.xml><?xml version="1.0" encoding="utf-8"?>
<calcChain xmlns="http://schemas.openxmlformats.org/spreadsheetml/2006/main">
  <c r="D74" i="14" l="1"/>
  <c r="D49" i="13"/>
  <c r="E44" i="4"/>
  <c r="C1" i="33"/>
  <c r="E53" i="31" l="1"/>
  <c r="E53" i="30"/>
  <c r="D40" i="9"/>
  <c r="C40" i="9"/>
  <c r="C36" i="2"/>
  <c r="C11" i="13" l="1"/>
  <c r="D14" i="13" s="1"/>
  <c r="C11" i="30"/>
  <c r="D14" i="30" s="1"/>
  <c r="C11" i="14"/>
  <c r="F12" i="9" l="1"/>
  <c r="C11" i="4"/>
  <c r="D34" i="9"/>
  <c r="E34" i="9"/>
  <c r="F34" i="9"/>
  <c r="D17" i="9"/>
  <c r="E17" i="9"/>
  <c r="F17" i="9"/>
  <c r="D18" i="9"/>
  <c r="E18" i="9"/>
  <c r="F18" i="9"/>
  <c r="D19" i="9"/>
  <c r="E19" i="9"/>
  <c r="F19" i="9"/>
  <c r="D20" i="9"/>
  <c r="E20" i="9"/>
  <c r="F20" i="9"/>
  <c r="D21" i="9"/>
  <c r="E21" i="9"/>
  <c r="F21" i="9"/>
  <c r="D22" i="9"/>
  <c r="E22" i="9"/>
  <c r="F22" i="9"/>
  <c r="D23" i="9"/>
  <c r="E23" i="9"/>
  <c r="F23" i="9"/>
  <c r="D24" i="9"/>
  <c r="E24" i="9"/>
  <c r="F24" i="9"/>
  <c r="D25" i="9"/>
  <c r="E25" i="9"/>
  <c r="F25" i="9"/>
  <c r="D26" i="9"/>
  <c r="E26" i="9"/>
  <c r="F26" i="9"/>
  <c r="D27" i="9"/>
  <c r="E27" i="9"/>
  <c r="F27" i="9"/>
  <c r="D28" i="9"/>
  <c r="E28" i="9"/>
  <c r="F28" i="9"/>
  <c r="D29" i="9"/>
  <c r="E29" i="9"/>
  <c r="F29" i="9"/>
  <c r="D30" i="9"/>
  <c r="E30" i="9"/>
  <c r="F30" i="9"/>
  <c r="D31" i="9"/>
  <c r="E31" i="9"/>
  <c r="F31" i="9"/>
  <c r="D6" i="9"/>
  <c r="E6" i="9"/>
  <c r="F6" i="9"/>
  <c r="D7" i="9"/>
  <c r="E7" i="9"/>
  <c r="F7" i="9"/>
  <c r="D8" i="9"/>
  <c r="E8" i="9"/>
  <c r="F8" i="9"/>
  <c r="E9" i="9"/>
  <c r="F9" i="9"/>
  <c r="D10" i="9"/>
  <c r="E10" i="9"/>
  <c r="F10" i="9"/>
  <c r="D11" i="9"/>
  <c r="E11" i="9"/>
  <c r="F11" i="9"/>
  <c r="E12" i="9"/>
  <c r="E13" i="9"/>
  <c r="F13" i="9"/>
  <c r="D14" i="9"/>
  <c r="E14" i="9"/>
  <c r="F14" i="9"/>
  <c r="E15" i="9"/>
  <c r="F15" i="9"/>
  <c r="F16" i="9"/>
  <c r="F32" i="9"/>
  <c r="F33" i="9"/>
  <c r="C7" i="9"/>
  <c r="C8" i="9"/>
  <c r="C9" i="9"/>
  <c r="C10" i="9"/>
  <c r="C11" i="5" s="1"/>
  <c r="C11" i="9"/>
  <c r="C12" i="9"/>
  <c r="C13" i="9"/>
  <c r="C14" i="9"/>
  <c r="C15" i="9"/>
  <c r="C34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1" i="16" s="1"/>
  <c r="C17" i="9"/>
  <c r="C11" i="15" s="1"/>
  <c r="C6" i="9"/>
  <c r="E13" i="8"/>
  <c r="C11" i="25" l="1"/>
  <c r="A7" i="10" l="1"/>
  <c r="A7" i="8"/>
  <c r="A6" i="7"/>
  <c r="C14" i="32" l="1"/>
  <c r="C11" i="32"/>
  <c r="A6" i="32"/>
  <c r="A6" i="31"/>
  <c r="A6" i="30"/>
  <c r="C14" i="29"/>
  <c r="C11" i="29"/>
  <c r="A6" i="29"/>
  <c r="C14" i="28"/>
  <c r="C11" i="28"/>
  <c r="A6" i="28"/>
  <c r="C14" i="27"/>
  <c r="C11" i="27"/>
  <c r="A6" i="27"/>
  <c r="C11" i="26"/>
  <c r="C14" i="26"/>
  <c r="A6" i="26"/>
  <c r="C14" i="25"/>
  <c r="A6" i="25"/>
  <c r="C14" i="24"/>
  <c r="C11" i="24"/>
  <c r="A6" i="24"/>
  <c r="C11" i="23"/>
  <c r="C14" i="23"/>
  <c r="A6" i="23"/>
  <c r="C11" i="22"/>
  <c r="C14" i="22"/>
  <c r="A6" i="22"/>
  <c r="C14" i="21"/>
  <c r="C11" i="21"/>
  <c r="A6" i="21"/>
  <c r="C14" i="20"/>
  <c r="C11" i="20"/>
  <c r="A6" i="20"/>
  <c r="C14" i="19"/>
  <c r="C11" i="19"/>
  <c r="A6" i="19"/>
  <c r="C14" i="18"/>
  <c r="A6" i="18"/>
  <c r="C11" i="17"/>
  <c r="C14" i="17"/>
  <c r="A6" i="17"/>
  <c r="C14" i="16"/>
  <c r="A6" i="16"/>
  <c r="C14" i="15"/>
  <c r="A6" i="15"/>
  <c r="A6" i="14"/>
  <c r="A6" i="13"/>
  <c r="C14" i="10"/>
  <c r="C11" i="10"/>
  <c r="A6" i="10"/>
  <c r="C6" i="6"/>
  <c r="C11" i="8"/>
  <c r="A6" i="8"/>
  <c r="C14" i="6"/>
  <c r="C11" i="6"/>
  <c r="A6" i="6"/>
  <c r="C14" i="5"/>
  <c r="D14" i="5"/>
  <c r="A6" i="5"/>
  <c r="A6" i="4"/>
  <c r="C11" i="1"/>
  <c r="C11" i="12"/>
  <c r="C11" i="11"/>
  <c r="D14" i="21" l="1"/>
  <c r="D14" i="10"/>
  <c r="E13" i="7"/>
  <c r="C11" i="31" l="1"/>
  <c r="D14" i="31" s="1"/>
  <c r="F40" i="9"/>
  <c r="C15" i="32" l="1"/>
  <c r="C15" i="31"/>
  <c r="C13" i="31"/>
  <c r="C15" i="29"/>
  <c r="C15" i="28"/>
  <c r="C15" i="27"/>
  <c r="E14" i="25"/>
  <c r="C15" i="25"/>
  <c r="C13" i="24"/>
  <c r="E13" i="24" s="1"/>
  <c r="C15" i="24"/>
  <c r="C15" i="23"/>
  <c r="C15" i="22"/>
  <c r="C15" i="21"/>
  <c r="C15" i="20"/>
  <c r="C15" i="19"/>
  <c r="D15" i="19" s="1"/>
  <c r="C13" i="18"/>
  <c r="C11" i="18"/>
  <c r="C15" i="18"/>
  <c r="C15" i="17"/>
  <c r="C15" i="16"/>
  <c r="C15" i="15"/>
  <c r="C15" i="14"/>
  <c r="C13" i="14"/>
  <c r="D14" i="14"/>
  <c r="C15" i="13"/>
  <c r="D15" i="13" s="1"/>
  <c r="C15" i="8"/>
  <c r="D14" i="8"/>
  <c r="C15" i="7"/>
  <c r="C13" i="6"/>
  <c r="E13" i="6" s="1"/>
  <c r="C15" i="4"/>
  <c r="C13" i="4"/>
  <c r="C15" i="5"/>
  <c r="B9" i="4"/>
  <c r="B9" i="14" s="1"/>
  <c r="A4" i="4"/>
  <c r="A4" i="32" s="1"/>
  <c r="C14" i="1"/>
  <c r="C6" i="1"/>
  <c r="A4" i="1"/>
  <c r="A6" i="1"/>
  <c r="C14" i="12"/>
  <c r="C15" i="12" s="1"/>
  <c r="A4" i="12"/>
  <c r="B9" i="12"/>
  <c r="B9" i="1" s="1"/>
  <c r="D5" i="12"/>
  <c r="D5" i="1" s="1"/>
  <c r="D5" i="4" s="1"/>
  <c r="D5" i="5" s="1"/>
  <c r="D5" i="6" s="1"/>
  <c r="D5" i="7" s="1"/>
  <c r="D5" i="8" s="1"/>
  <c r="D5" i="10" s="1"/>
  <c r="D5" i="13" s="1"/>
  <c r="D5" i="14" s="1"/>
  <c r="D5" i="15" s="1"/>
  <c r="D5" i="16" s="1"/>
  <c r="D5" i="17" s="1"/>
  <c r="D5" i="18" s="1"/>
  <c r="D5" i="19" s="1"/>
  <c r="D5" i="20" s="1"/>
  <c r="D5" i="21" s="1"/>
  <c r="D5" i="22" s="1"/>
  <c r="D5" i="23" s="1"/>
  <c r="D5" i="24" s="1"/>
  <c r="C6" i="12"/>
  <c r="A6" i="12"/>
  <c r="C14" i="11"/>
  <c r="A6" i="11"/>
  <c r="C6" i="11"/>
  <c r="G14" i="9"/>
  <c r="D14" i="1" l="1"/>
  <c r="B3" i="33"/>
  <c r="C15" i="1"/>
  <c r="D5" i="26"/>
  <c r="D5" i="27" s="1"/>
  <c r="D5" i="28" s="1"/>
  <c r="D5" i="29" s="1"/>
  <c r="D5" i="30" s="1"/>
  <c r="D5" i="31" s="1"/>
  <c r="D5" i="32" s="1"/>
  <c r="C15" i="11"/>
  <c r="D15" i="11" s="1"/>
  <c r="C13" i="11"/>
  <c r="D13" i="11" s="1"/>
  <c r="A4" i="13"/>
  <c r="A4" i="14"/>
  <c r="A4" i="23"/>
  <c r="A4" i="28"/>
  <c r="A4" i="8"/>
  <c r="A4" i="16"/>
  <c r="C13" i="15"/>
  <c r="D13" i="15" s="1"/>
  <c r="C13" i="19"/>
  <c r="D13" i="19" s="1"/>
  <c r="D15" i="20"/>
  <c r="D15" i="27"/>
  <c r="D15" i="32"/>
  <c r="B9" i="5"/>
  <c r="B9" i="25"/>
  <c r="B9" i="21"/>
  <c r="B9" i="32"/>
  <c r="A4" i="17"/>
  <c r="A4" i="19"/>
  <c r="A4" i="29"/>
  <c r="A4" i="6"/>
  <c r="A4" i="15"/>
  <c r="A4" i="22"/>
  <c r="A4" i="24"/>
  <c r="A4" i="26"/>
  <c r="A4" i="30"/>
  <c r="A4" i="31"/>
  <c r="A4" i="7"/>
  <c r="A4" i="10"/>
  <c r="A4" i="18"/>
  <c r="A4" i="20"/>
  <c r="A4" i="27"/>
  <c r="D15" i="21"/>
  <c r="D15" i="29"/>
  <c r="C13" i="5"/>
  <c r="D13" i="6"/>
  <c r="C13" i="1"/>
  <c r="D15" i="16"/>
  <c r="D14" i="22"/>
  <c r="D14" i="24"/>
  <c r="D14" i="26"/>
  <c r="C13" i="22"/>
  <c r="D13" i="22" s="1"/>
  <c r="E14" i="22"/>
  <c r="C15" i="10"/>
  <c r="D15" i="10" s="1"/>
  <c r="D15" i="17"/>
  <c r="D14" i="17"/>
  <c r="D14" i="23"/>
  <c r="B9" i="7"/>
  <c r="B9" i="15"/>
  <c r="B9" i="16"/>
  <c r="B9" i="19"/>
  <c r="B9" i="20"/>
  <c r="B9" i="24"/>
  <c r="B9" i="27"/>
  <c r="B9" i="29"/>
  <c r="B9" i="31"/>
  <c r="B9" i="6"/>
  <c r="B9" i="18"/>
  <c r="B9" i="23"/>
  <c r="A4" i="5"/>
  <c r="B9" i="8"/>
  <c r="B9" i="10"/>
  <c r="B9" i="13"/>
  <c r="B9" i="17"/>
  <c r="A4" i="21"/>
  <c r="B9" i="22"/>
  <c r="A4" i="25"/>
  <c r="B9" i="26"/>
  <c r="B9" i="28"/>
  <c r="B9" i="30"/>
  <c r="D15" i="14"/>
  <c r="D13" i="14"/>
  <c r="D15" i="23"/>
  <c r="D14" i="32"/>
  <c r="C13" i="32"/>
  <c r="D13" i="32" s="1"/>
  <c r="D15" i="31"/>
  <c r="D13" i="31"/>
  <c r="C13" i="30"/>
  <c r="D13" i="30" s="1"/>
  <c r="C15" i="30"/>
  <c r="D15" i="30" s="1"/>
  <c r="D14" i="29"/>
  <c r="C13" i="29"/>
  <c r="D13" i="29" s="1"/>
  <c r="E13" i="29" s="1"/>
  <c r="D15" i="28"/>
  <c r="D14" i="28"/>
  <c r="C13" i="28"/>
  <c r="E13" i="28" s="1"/>
  <c r="D14" i="27"/>
  <c r="C13" i="27"/>
  <c r="D13" i="27" s="1"/>
  <c r="C15" i="26"/>
  <c r="D15" i="26" s="1"/>
  <c r="C13" i="26"/>
  <c r="D13" i="26" s="1"/>
  <c r="D15" i="25"/>
  <c r="D14" i="25"/>
  <c r="C13" i="25"/>
  <c r="D13" i="25" s="1"/>
  <c r="D13" i="24"/>
  <c r="D15" i="24"/>
  <c r="C13" i="23"/>
  <c r="D13" i="23" s="1"/>
  <c r="D15" i="22"/>
  <c r="C13" i="21"/>
  <c r="D14" i="20"/>
  <c r="C13" i="20"/>
  <c r="D14" i="19"/>
  <c r="D15" i="18"/>
  <c r="D14" i="18"/>
  <c r="D13" i="18"/>
  <c r="C13" i="17"/>
  <c r="D14" i="16"/>
  <c r="C13" i="16"/>
  <c r="D13" i="16" s="1"/>
  <c r="D15" i="15"/>
  <c r="D14" i="15"/>
  <c r="C13" i="13"/>
  <c r="D13" i="13" s="1"/>
  <c r="C13" i="10"/>
  <c r="D13" i="10" s="1"/>
  <c r="C13" i="8"/>
  <c r="D13" i="8" s="1"/>
  <c r="D15" i="8"/>
  <c r="D14" i="7"/>
  <c r="D15" i="7"/>
  <c r="C13" i="7"/>
  <c r="D13" i="7" s="1"/>
  <c r="C15" i="6"/>
  <c r="D15" i="6" s="1"/>
  <c r="D14" i="6"/>
  <c r="D15" i="12"/>
  <c r="D14" i="12"/>
  <c r="C13" i="12"/>
  <c r="D14" i="11"/>
  <c r="D13" i="17" l="1"/>
  <c r="E13" i="17"/>
  <c r="D13" i="21"/>
  <c r="E13" i="21"/>
  <c r="E13" i="26"/>
  <c r="D13" i="12"/>
  <c r="E14" i="12"/>
  <c r="D13" i="20"/>
  <c r="E13" i="20"/>
  <c r="D27" i="14"/>
  <c r="E1" i="14"/>
  <c r="E13" i="15"/>
  <c r="E13" i="10"/>
  <c r="D13" i="28"/>
  <c r="D15" i="4"/>
  <c r="D15" i="1" l="1"/>
  <c r="D13" i="4"/>
  <c r="D15" i="5"/>
  <c r="D14" i="4"/>
  <c r="B1" i="33" s="1"/>
  <c r="C2" i="33" s="1"/>
  <c r="D13" i="5"/>
  <c r="D13" i="1"/>
  <c r="E1" i="30" l="1"/>
  <c r="D25" i="31"/>
</calcChain>
</file>

<file path=xl/sharedStrings.xml><?xml version="1.0" encoding="utf-8"?>
<sst xmlns="http://schemas.openxmlformats.org/spreadsheetml/2006/main" count="1268" uniqueCount="297">
  <si>
    <t>CENTRO COMERCIAL GRAFICENTRO</t>
  </si>
  <si>
    <t>NOTA: EL VALOR DE LA CONSIGNACION  TIENE QUE SER EXACTO DE ACUERDO A LA FECHA DE PAGO</t>
  </si>
  <si>
    <t>NIT- 900832128-9</t>
  </si>
  <si>
    <t xml:space="preserve">Cuenta de cobro No. </t>
  </si>
  <si>
    <t xml:space="preserve">Para PAGOS DURANTE LOS 10 PRIMEROS DIAS con descuento del 5%                            </t>
  </si>
  <si>
    <t xml:space="preserve">Pagos posteriores al último día hábil del mes tendrá un recargo del 10%                         </t>
  </si>
  <si>
    <t xml:space="preserve">En la REF. 1 de la consignación  coloque el numero que pertene a su local </t>
  </si>
  <si>
    <t xml:space="preserve">ADMINISTRACION MES SEGÚN FECHA DE PAGO </t>
  </si>
  <si>
    <t>Para pagos desde el día 11 hasta el fin de mes</t>
  </si>
  <si>
    <t xml:space="preserve"> Si usted se encuentra en mora, tiene dudas con su estado de cuenta por favor acerquese a la administración, para realizar su acuerdo de pago, recuerde que del pago oportuno de su administracion  depende el mantenimiento y buen funcionamiento del centro comercial.</t>
  </si>
  <si>
    <t>CENTRO COMERCIAL GRAFICENTRO P H</t>
  </si>
  <si>
    <t>NIT 900832128-9</t>
  </si>
  <si>
    <t>Saldo Inicial</t>
  </si>
  <si>
    <t>Débitos</t>
  </si>
  <si>
    <t>Créditos</t>
  </si>
  <si>
    <t>Saldo Final</t>
  </si>
  <si>
    <t>1 ACTIVO</t>
  </si>
  <si>
    <t>13 DEUDORES</t>
  </si>
  <si>
    <t>1305 PROPIETARIOS Y RESIDENTES</t>
  </si>
  <si>
    <t>130505 NACIONALES</t>
  </si>
  <si>
    <t>13050505 CUOTAS DE ADMINISTRACION</t>
  </si>
  <si>
    <t>ARIAS ARTUNDUAGA  CARLOS</t>
  </si>
  <si>
    <t>BAQUERO CORTES  JHON ALEXANDER</t>
  </si>
  <si>
    <t>BECERRA BARRERA  ZULMA ESPERANZA</t>
  </si>
  <si>
    <t>CASAS GIRALDO  JOSE WILSON</t>
  </si>
  <si>
    <t>COLPRINTER S.A.S</t>
  </si>
  <si>
    <t>CORPAPEL S.A.S</t>
  </si>
  <si>
    <t>CUBILLOS TOLOZA  EDWIN LEONARDO</t>
  </si>
  <si>
    <t>DUARTE CASTRO  SANDRA PATRICIA</t>
  </si>
  <si>
    <t>DUARTE GALLEGOS  GLADYS INES</t>
  </si>
  <si>
    <t>DUARTE GRANDAS  YESENIA</t>
  </si>
  <si>
    <t>GAMAPAPELES S.A.S</t>
  </si>
  <si>
    <t>GONZALEZ ARIZA  MARISOL</t>
  </si>
  <si>
    <t>HOYOS RAMIREZ  ALVARO DE JESUS</t>
  </si>
  <si>
    <t>MEJIA TORRES  JORGE ERIBERTO</t>
  </si>
  <si>
    <t>MORENO BECERRA  OSCAR ORLANDO</t>
  </si>
  <si>
    <t>PANCHE LOZADA  JAIR</t>
  </si>
  <si>
    <t>PARDO PARDO  GINETH VIVIANA</t>
  </si>
  <si>
    <t>PRADA MORA  MARIA EUGENIA</t>
  </si>
  <si>
    <t>PUERTA GUERRA  JORGE IGNACIO</t>
  </si>
  <si>
    <t>RIOS ARCE  SERGIO</t>
  </si>
  <si>
    <t>RUEDA GUZMAN  RICARDO ERNESTO</t>
  </si>
  <si>
    <t>SANCHEZ  EDILIA</t>
  </si>
  <si>
    <t>SANCHEZ BUITRAGO  JUAN ALBERTO</t>
  </si>
  <si>
    <t>SUAREZ URREA  GLORIA CARMENZA</t>
  </si>
  <si>
    <t>VELASQUEZ ANGEL  ANA MARIA</t>
  </si>
  <si>
    <t>Total 13050505 CUOTAS DE ADMINISTRACION</t>
  </si>
  <si>
    <t>LOCAL</t>
  </si>
  <si>
    <t>INTERESES</t>
  </si>
  <si>
    <t xml:space="preserve">SALDO ANTERIOR DE ADMINISTRACION Y RECARGOS </t>
  </si>
  <si>
    <t>HASTA EL DIA 10</t>
  </si>
  <si>
    <t>HASTA FIN DE MES</t>
  </si>
  <si>
    <t>EXTEMPORANEO</t>
  </si>
  <si>
    <r>
      <t xml:space="preserve">Nota:  Favor consignar  en el BANCO AV VILLAS  cuenta corriente No. </t>
    </r>
    <r>
      <rPr>
        <b/>
        <sz val="16"/>
        <color theme="1"/>
        <rFont val="Calibri"/>
        <family val="2"/>
        <scheme val="minor"/>
      </rPr>
      <t>028123198</t>
    </r>
    <r>
      <rPr>
        <b/>
        <sz val="11"/>
        <color theme="1"/>
        <rFont val="Calibri"/>
        <family val="2"/>
        <scheme val="minor"/>
      </rPr>
      <t xml:space="preserve"> a nombre del:</t>
    </r>
  </si>
  <si>
    <t>REF 1</t>
  </si>
  <si>
    <t xml:space="preserve">Carrera 28 No. 10-71 </t>
  </si>
  <si>
    <t xml:space="preserve">Señores                                                                                         </t>
  </si>
  <si>
    <t>PARA PAGO TOTAL:</t>
  </si>
  <si>
    <t>VALOR CUOTA DE ADMINISTRACION MES DE :</t>
  </si>
  <si>
    <t>RECIBIDO POR :</t>
  </si>
  <si>
    <t>LOCALES EN MORA</t>
  </si>
  <si>
    <t>104-215-216</t>
  </si>
  <si>
    <t>107-108</t>
  </si>
  <si>
    <t>111-112</t>
  </si>
  <si>
    <t>ABRIL</t>
  </si>
  <si>
    <t>MAYO</t>
  </si>
  <si>
    <t>LOCAL 101</t>
  </si>
  <si>
    <t>LOCAL 102</t>
  </si>
  <si>
    <t>Local 1-13</t>
  </si>
  <si>
    <t>Local 1-14</t>
  </si>
  <si>
    <t>Local 1-15</t>
  </si>
  <si>
    <t>Local 1-16</t>
  </si>
  <si>
    <t>Local 1-17</t>
  </si>
  <si>
    <t>Local 2-01</t>
  </si>
  <si>
    <t>Local 2-02</t>
  </si>
  <si>
    <t>Local 2-04</t>
  </si>
  <si>
    <t>Local 2-05</t>
  </si>
  <si>
    <t>Local 2-06</t>
  </si>
  <si>
    <t>Local 2-10</t>
  </si>
  <si>
    <t>Local 2-11</t>
  </si>
  <si>
    <t>Local 2-12</t>
  </si>
  <si>
    <t>Local 2-13</t>
  </si>
  <si>
    <t>Local 2-14</t>
  </si>
  <si>
    <t>Local 2-15</t>
  </si>
  <si>
    <t>Local 2-16</t>
  </si>
  <si>
    <t>Local 2-17</t>
  </si>
  <si>
    <t>CARTERA TOTAL</t>
  </si>
  <si>
    <t xml:space="preserve">FACTURACION MES </t>
  </si>
  <si>
    <t>ARIAS ARTUNDUAGA  CARLOS CC  79733698</t>
  </si>
  <si>
    <t>BAQUERO CORTES  JHON ALEXANDER CC  80225388</t>
  </si>
  <si>
    <t>BECERRA BARRERA  ZULMA ESPERANZA CC  52211056</t>
  </si>
  <si>
    <t>CASAS GIRALDO  JOSE WILSON CC  93291186</t>
  </si>
  <si>
    <t>COLPRINTER S.A.S NIT  800125222</t>
  </si>
  <si>
    <t>CORPAPEL S.A.S NIT  830016681</t>
  </si>
  <si>
    <t>CUBILLOS TOLOZA  EDWIN LEONARDO CC  79910383</t>
  </si>
  <si>
    <t>DUARTE CASTRO  SANDRA PATRICIA CC  51778521</t>
  </si>
  <si>
    <t>DUARTE GALLEGOS  GLADYS INES CC  28181821</t>
  </si>
  <si>
    <t>DUARTE GRANDAS  YESENIA CC  52694767</t>
  </si>
  <si>
    <t>GAMAPAPELES S.A.S NIT  900347411</t>
  </si>
  <si>
    <t>GONZALEZ ARIZA  MARISOL CC  37625879</t>
  </si>
  <si>
    <t>HOYOS RAMIREZ  ALVARO DE JESUS CC  15917935</t>
  </si>
  <si>
    <t>MEJIA TORRES  JORGE ERIBERTO CC  79349334</t>
  </si>
  <si>
    <t>MORENO BECERRA  OSCAR ORLANDO CC  79576507</t>
  </si>
  <si>
    <t>PANCHE LOZADA  JAIR CC  79685963</t>
  </si>
  <si>
    <t>PARDO PARDO  GINETH VIVIANA CC  52965997</t>
  </si>
  <si>
    <t>PRADA MORA  MARIA EUGENIA CC  23636989</t>
  </si>
  <si>
    <t>PUERTA GUERRA  JORGE IGNACIO CC  84454606</t>
  </si>
  <si>
    <t>RIOS ARCE  SERGIO CC  80852611</t>
  </si>
  <si>
    <t>RUEDA GUZMAN  RICARDO ERNESTO CC  19182627</t>
  </si>
  <si>
    <t>SANCHEZ  EDILIA CC  52333944</t>
  </si>
  <si>
    <t>SANCHEZ BUITRAGO  JUAN ALBERTO CC  79686344</t>
  </si>
  <si>
    <t>SUAREZ URREA  GLORIA CARMENZA CC  41641866</t>
  </si>
  <si>
    <t>VELASQUEZ ANGEL  ANA MARIA CC  41756287</t>
  </si>
  <si>
    <t>CC  79733698</t>
  </si>
  <si>
    <t>CC  80225388</t>
  </si>
  <si>
    <t xml:space="preserve"> CC  52211056</t>
  </si>
  <si>
    <t xml:space="preserve"> CC  93291186</t>
  </si>
  <si>
    <t>NIT  800125222</t>
  </si>
  <si>
    <t xml:space="preserve"> NIT  830016681</t>
  </si>
  <si>
    <t>CC  79910383</t>
  </si>
  <si>
    <t>CC  51778521</t>
  </si>
  <si>
    <t xml:space="preserve"> CC  28181821</t>
  </si>
  <si>
    <t>CC  52694767</t>
  </si>
  <si>
    <t>NIT  900347411</t>
  </si>
  <si>
    <t>CC  15917935</t>
  </si>
  <si>
    <t>CC  79685963</t>
  </si>
  <si>
    <t>CC  52965997</t>
  </si>
  <si>
    <t>CC  23636989</t>
  </si>
  <si>
    <t>CC  84454606</t>
  </si>
  <si>
    <t xml:space="preserve"> CC  80852611</t>
  </si>
  <si>
    <t>CC  19182627</t>
  </si>
  <si>
    <t xml:space="preserve"> CC  52333944</t>
  </si>
  <si>
    <t>CC  79686344</t>
  </si>
  <si>
    <t xml:space="preserve"> CC  41641866</t>
  </si>
  <si>
    <t>CC  41756287</t>
  </si>
  <si>
    <t>CC  79576507</t>
  </si>
  <si>
    <t xml:space="preserve">MORA </t>
  </si>
  <si>
    <t>MORA</t>
  </si>
  <si>
    <t>CC - 1453 ( )</t>
  </si>
  <si>
    <t>Administracion Local 1-12</t>
  </si>
  <si>
    <t>CC - 1492 ( )</t>
  </si>
  <si>
    <t>CC - 1531 ( )</t>
  </si>
  <si>
    <t>CC - 1571 ( )</t>
  </si>
  <si>
    <t>Administracion Abril Local 1-12</t>
  </si>
  <si>
    <t>CC - 1610 ( )</t>
  </si>
  <si>
    <t>Administracion Mayo Local 1-12</t>
  </si>
  <si>
    <t>CC - 1649 ( )</t>
  </si>
  <si>
    <t>Administracion Junio Local 1-12</t>
  </si>
  <si>
    <t>CC - 1687 ( )</t>
  </si>
  <si>
    <t>Administracion Julio Local 1-12</t>
  </si>
  <si>
    <t>CC - 1727 ( )</t>
  </si>
  <si>
    <t>Administracion Agosto Local 1-12</t>
  </si>
  <si>
    <t>NC - 276 ( )</t>
  </si>
  <si>
    <t>Mora Abril/17 Loca 1-12</t>
  </si>
  <si>
    <t>Mora Agosto/17 Loca 1-12</t>
  </si>
  <si>
    <t>Mora Enero/17 Loca 1-12</t>
  </si>
  <si>
    <t>Mora Febrero/17 Loca 1-12</t>
  </si>
  <si>
    <t>Mora Julio/17 Loca 1-12</t>
  </si>
  <si>
    <t>Mora Junio/17 Loca 1-12</t>
  </si>
  <si>
    <t>Mora Marzo/17 Loca 1-12</t>
  </si>
  <si>
    <t>Mora Mayo/17 Loca 1-12</t>
  </si>
  <si>
    <t>CC - 1762 ( )</t>
  </si>
  <si>
    <t>Administracion Septiembre Local 1-12</t>
  </si>
  <si>
    <t>NC - 311 ( )</t>
  </si>
  <si>
    <t>Mora admon Septiembre Local 1-12</t>
  </si>
  <si>
    <t>CC - 1791 ( )</t>
  </si>
  <si>
    <t>Administracion Octubre Local 1-12</t>
  </si>
  <si>
    <t>NC - 334 ( )</t>
  </si>
  <si>
    <t>Mora Admon Local 1-12 Octubre/17</t>
  </si>
  <si>
    <t>CC - 1823 ( )</t>
  </si>
  <si>
    <t>Administracion Noviembre Local 1-12</t>
  </si>
  <si>
    <t>NC - 356 ( )</t>
  </si>
  <si>
    <t>Mora Admon Local 1-12 Noviembre/17</t>
  </si>
  <si>
    <t>CC - 1852 ( )</t>
  </si>
  <si>
    <t>Administracion Diciembre Local 1-12</t>
  </si>
  <si>
    <t>NC - 373 ( )</t>
  </si>
  <si>
    <t>Mora Admon Local 1-12 Diciembre/17</t>
  </si>
  <si>
    <t>CC - 1881 ( )</t>
  </si>
  <si>
    <t>Administracion Enero Local 1-12</t>
  </si>
  <si>
    <t>NC - 393 ( )</t>
  </si>
  <si>
    <t>Mora Admon Local 1-12 Honorarios Enero/18</t>
  </si>
  <si>
    <t>CC - 1909 ( )</t>
  </si>
  <si>
    <t>Administracion Febrero Local 1-11</t>
  </si>
  <si>
    <t>CC - 1910 ( )</t>
  </si>
  <si>
    <t>Administracion Febrero Local 1-12</t>
  </si>
  <si>
    <t>NC - 410 ( )</t>
  </si>
  <si>
    <t>Mora Admon Febrero/18 Local 1-11</t>
  </si>
  <si>
    <t>Mora Admon Febrero/18 Local 1-12</t>
  </si>
  <si>
    <t>CC - 1938 ( )</t>
  </si>
  <si>
    <t>Administracion Marzo Local 1-11</t>
  </si>
  <si>
    <t>CC - 1939 ( )</t>
  </si>
  <si>
    <t>Administracion Marzo Local 1-12</t>
  </si>
  <si>
    <t>NC - 427 ( )</t>
  </si>
  <si>
    <t>Mora Admon Marzo/18 Local 1-11</t>
  </si>
  <si>
    <t>Mora Admon Marzo/18 Local 1-12</t>
  </si>
  <si>
    <t>CC - 1967 ( )</t>
  </si>
  <si>
    <t>Administracion Abril Local 1-11</t>
  </si>
  <si>
    <t>CC - 1968 ( )</t>
  </si>
  <si>
    <t>NC - 445 ( )</t>
  </si>
  <si>
    <t>Mora admon Abril/18 Local 1-11</t>
  </si>
  <si>
    <t>Mora admon Abril/18 Local 1-12</t>
  </si>
  <si>
    <t>FV - 1996 ( )</t>
  </si>
  <si>
    <t>ADMINISTRACION MAYO LOCAL 1-11</t>
  </si>
  <si>
    <t>FV - 1997 ( )</t>
  </si>
  <si>
    <t>ADMINISTRACION MAYO LOCAL 1-12</t>
  </si>
  <si>
    <t>NC - 446 ( )</t>
  </si>
  <si>
    <t>Mora admon MAYO/18 Local 1-11</t>
  </si>
  <si>
    <t>Mora admon MAYO/18 Local 1-12</t>
  </si>
  <si>
    <t>TOTAL</t>
  </si>
  <si>
    <t>CC - 1897 ( )</t>
  </si>
  <si>
    <t>Administracion Enero Local 2-15</t>
  </si>
  <si>
    <t>13050505 cuotas de administracion</t>
  </si>
  <si>
    <t>CC - 1898 ( )</t>
  </si>
  <si>
    <t>Administracion Enero Local 2-16</t>
  </si>
  <si>
    <t>Mora Admon Local 2-15 Honorarios Enero/18</t>
  </si>
  <si>
    <t>Mora Admon Local 2-16 Honorarios Enero/18</t>
  </si>
  <si>
    <t>CC - 1903 ( )</t>
  </si>
  <si>
    <t>Administracion Febrero Local 1-04</t>
  </si>
  <si>
    <t>CC - 1926 ( )</t>
  </si>
  <si>
    <t>Administracion Febrero Local 2-15</t>
  </si>
  <si>
    <t>CC - 1927 ( )</t>
  </si>
  <si>
    <t>Administracion Febrero Local 2-16</t>
  </si>
  <si>
    <t>Mora Admon Febrero/18 Local 1-04</t>
  </si>
  <si>
    <t>Mora Admon Febrero/18 Local 2-16</t>
  </si>
  <si>
    <t>CC - 1932 ( )</t>
  </si>
  <si>
    <t>Administracion Marzo Local 1-04</t>
  </si>
  <si>
    <t>CC - 1955 ( )</t>
  </si>
  <si>
    <t>Administracion Marzo Local 2-15</t>
  </si>
  <si>
    <t>CC - 1956 ( )</t>
  </si>
  <si>
    <t>Administracion Marzo Local 2-16</t>
  </si>
  <si>
    <t>Mora Admon Marzo/18 Local 1-04</t>
  </si>
  <si>
    <t>Mora Admon Marzo/18 Local 2-15</t>
  </si>
  <si>
    <t>Mora Admon Marzo/18 Local 2-16</t>
  </si>
  <si>
    <t>CC - 1961 ( )</t>
  </si>
  <si>
    <t>Administracion Abril Local 1-04</t>
  </si>
  <si>
    <t>CC - 1984 ( )</t>
  </si>
  <si>
    <t>Administracion Abril Local 2-15</t>
  </si>
  <si>
    <t>CC - 1985 ( )</t>
  </si>
  <si>
    <t>Administracion Abril Local 2-16</t>
  </si>
  <si>
    <t>Mora admon Abril/18 Local 1-04</t>
  </si>
  <si>
    <t>Mora admon Abril/18 Local 2-15</t>
  </si>
  <si>
    <t>Mora admon Abril/18 Local 2-16</t>
  </si>
  <si>
    <t>FV - 1990 ( )</t>
  </si>
  <si>
    <t>ADMINISTRACION MAYO LOCAL 1-04</t>
  </si>
  <si>
    <t>FV - 2013 ( )</t>
  </si>
  <si>
    <t>ADMINISTRACION MAYO LOCAL 2-15</t>
  </si>
  <si>
    <t>FV - 2014 ( )</t>
  </si>
  <si>
    <t>ADMINISTRACION MAYO LOCAL 2-16</t>
  </si>
  <si>
    <t>Mora admon MAYO/18 Local 1-04</t>
  </si>
  <si>
    <t>Mora admon MAYO18 Local 2-15</t>
  </si>
  <si>
    <t>Mora admon MAYO18 Local 2-16</t>
  </si>
  <si>
    <t>Local 103</t>
  </si>
  <si>
    <t>Local 104</t>
  </si>
  <si>
    <t>Local 105</t>
  </si>
  <si>
    <t>Local 106</t>
  </si>
  <si>
    <t>Local 107</t>
  </si>
  <si>
    <t>Local 108</t>
  </si>
  <si>
    <t>Local 109</t>
  </si>
  <si>
    <t>Local 111</t>
  </si>
  <si>
    <t>Local 112</t>
  </si>
  <si>
    <t>ADMINISTRACION MES LOCAL 1-04</t>
  </si>
  <si>
    <t>(CCG) FV  2019</t>
  </si>
  <si>
    <t>ADMINISTRACION MESO LOCAL 2-15</t>
  </si>
  <si>
    <t>(CCG) FV  2042</t>
  </si>
  <si>
    <t>ADMINISTRACION MES LOCAL 2-16</t>
  </si>
  <si>
    <t>(CCG) FV  2043</t>
  </si>
  <si>
    <t>Mora admonJUNIO/18 Local 1-04</t>
  </si>
  <si>
    <t>(CCG) NC  449</t>
  </si>
  <si>
    <t>Mora admonJUNIO18 Local 2-15</t>
  </si>
  <si>
    <t>Mora admon JUNIO18 Local 2-16</t>
  </si>
  <si>
    <t xml:space="preserve">SALDO INICIAL </t>
  </si>
  <si>
    <t>SANCHEZ BUITRAGO JUAN ALBERTO</t>
  </si>
  <si>
    <t>ADMINISTRACION MES LOCAL 1-11</t>
  </si>
  <si>
    <t>(CCG) FV  2025</t>
  </si>
  <si>
    <t>ADMINISTRACION MES LOCAL 1-12</t>
  </si>
  <si>
    <t>(CCG) FV  2026</t>
  </si>
  <si>
    <t>Mora admon JUNIO/18 Local 1-11</t>
  </si>
  <si>
    <t>Mora admon JUNIOO/18 Local 1-12</t>
  </si>
  <si>
    <t>(CCG) FV  2054</t>
  </si>
  <si>
    <t>(CCG) FV  2055</t>
  </si>
  <si>
    <t>NIT 830.510.447-8</t>
  </si>
  <si>
    <t>STUDIOSELECTION LIMITADA</t>
  </si>
  <si>
    <t>Mora admonJUNLO/18 Local 1-04</t>
  </si>
  <si>
    <t>Mora admon JULIO/18 Local 1-11</t>
  </si>
  <si>
    <t>Mora admonJULIO18 Local 2-15</t>
  </si>
  <si>
    <t>Mora admonJAGOSTI18 Local 2-15</t>
  </si>
  <si>
    <t>Mora admon JAGOT18 Local 2-16</t>
  </si>
  <si>
    <t>Mora admon JULIO Local 2-16</t>
  </si>
  <si>
    <t>Bogota, 1 de octubre de 2018</t>
  </si>
  <si>
    <t>OCTUBRE   DE 2018</t>
  </si>
  <si>
    <t>ojo la 2161 esta al 210 no hacer</t>
  </si>
  <si>
    <t>Mora admonAGT/18 Local 1-04</t>
  </si>
  <si>
    <t>Mora admonJSPT/18 Local 1-04</t>
  </si>
  <si>
    <t>Balance de Prueba entre el 01/10/2018 y el 31/10/2018</t>
  </si>
  <si>
    <t>JULIO</t>
  </si>
  <si>
    <t>AGOSTO</t>
  </si>
  <si>
    <t>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</si>
</sst>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\ #,##0_);[Red]\(&quot;$&quot;\ #,##0\)"/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&quot;$&quot;\ * #,##0_);_(&quot;$&quot;\ * \(#,##0\);_(&quot;$&quot;\ 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name val="MS Sans Serif"/>
      <family val="2"/>
    </font>
    <font>
      <b/>
      <sz val="10"/>
      <color rgb="FF000080"/>
      <name val="MS Sans Serif"/>
      <family val="2"/>
    </font>
    <font>
      <b/>
      <sz val="10"/>
      <name val="MS Sans Serif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Arial"/>
      <family val="2"/>
    </font>
    <font>
      <sz val="10"/>
      <name val="MS Sans Serif"/>
    </font>
    <font>
      <sz val="10"/>
      <color rgb="FF000000"/>
      <name val="MS Sans Serif"/>
      <family val="2"/>
    </font>
    <font>
      <b/>
      <sz val="10"/>
      <color rgb="FF000000"/>
      <name val="MS Sans Serif"/>
      <family val="2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9" fillId="0" borderId="0"/>
    <xf numFmtId="0" fontId="15" fillId="0" borderId="0"/>
  </cellStyleXfs>
  <cellXfs count="135">
    <xf numFmtId="0" fontId="0" fillId="0" borderId="0" xfId="0"/>
    <xf numFmtId="0" fontId="4" fillId="0" borderId="0" xfId="0" applyFont="1" applyAlignment="1">
      <alignment vertical="center"/>
    </xf>
    <xf numFmtId="6" fontId="0" fillId="0" borderId="0" xfId="0" applyNumberFormat="1"/>
    <xf numFmtId="0" fontId="0" fillId="0" borderId="1" xfId="0" applyBorder="1"/>
    <xf numFmtId="0" fontId="0" fillId="0" borderId="0" xfId="0" applyBorder="1"/>
    <xf numFmtId="6" fontId="7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2" fillId="0" borderId="6" xfId="0" applyFont="1" applyBorder="1" applyAlignment="1">
      <alignment vertical="center"/>
    </xf>
    <xf numFmtId="0" fontId="6" fillId="0" borderId="0" xfId="0" applyFont="1" applyBorder="1"/>
    <xf numFmtId="0" fontId="3" fillId="0" borderId="6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6" xfId="0" applyBorder="1" applyAlignment="1">
      <alignment vertical="center"/>
    </xf>
    <xf numFmtId="0" fontId="9" fillId="0" borderId="0" xfId="2" applyAlignment="1">
      <alignment horizontal="left" indent="5"/>
    </xf>
    <xf numFmtId="10" fontId="0" fillId="0" borderId="0" xfId="0" applyNumberFormat="1"/>
    <xf numFmtId="44" fontId="0" fillId="0" borderId="0" xfId="1" applyFont="1"/>
    <xf numFmtId="44" fontId="11" fillId="0" borderId="0" xfId="1" applyFont="1"/>
    <xf numFmtId="0" fontId="2" fillId="0" borderId="0" xfId="0" applyFont="1" applyBorder="1" applyAlignment="1">
      <alignment horizontal="center" vertical="center" wrapText="1"/>
    </xf>
    <xf numFmtId="0" fontId="6" fillId="0" borderId="6" xfId="0" applyFont="1" applyBorder="1"/>
    <xf numFmtId="0" fontId="2" fillId="0" borderId="7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3" fillId="0" borderId="1" xfId="0" applyFont="1" applyBorder="1"/>
    <xf numFmtId="0" fontId="6" fillId="0" borderId="1" xfId="0" applyFont="1" applyBorder="1"/>
    <xf numFmtId="6" fontId="6" fillId="0" borderId="1" xfId="0" applyNumberFormat="1" applyFont="1" applyBorder="1"/>
    <xf numFmtId="0" fontId="4" fillId="0" borderId="9" xfId="0" applyFont="1" applyBorder="1" applyAlignment="1">
      <alignment vertical="center"/>
    </xf>
    <xf numFmtId="6" fontId="6" fillId="0" borderId="8" xfId="0" applyNumberFormat="1" applyFont="1" applyBorder="1"/>
    <xf numFmtId="0" fontId="2" fillId="0" borderId="2" xfId="0" applyFont="1" applyBorder="1"/>
    <xf numFmtId="0" fontId="5" fillId="0" borderId="9" xfId="0" applyFont="1" applyBorder="1" applyAlignment="1">
      <alignment vertical="center"/>
    </xf>
    <xf numFmtId="0" fontId="2" fillId="0" borderId="6" xfId="0" applyFont="1" applyBorder="1" applyAlignment="1">
      <alignment horizontal="center" vertical="center" wrapText="1"/>
    </xf>
    <xf numFmtId="6" fontId="6" fillId="0" borderId="7" xfId="0" applyNumberFormat="1" applyFont="1" applyBorder="1"/>
    <xf numFmtId="0" fontId="0" fillId="0" borderId="0" xfId="0" applyBorder="1" applyAlignment="1"/>
    <xf numFmtId="0" fontId="0" fillId="0" borderId="7" xfId="0" applyBorder="1" applyAlignment="1"/>
    <xf numFmtId="0" fontId="8" fillId="0" borderId="8" xfId="0" applyFont="1" applyBorder="1" applyAlignment="1">
      <alignment horizontal="center"/>
    </xf>
    <xf numFmtId="0" fontId="14" fillId="0" borderId="1" xfId="0" applyFont="1" applyBorder="1" applyAlignment="1">
      <alignment vertical="center"/>
    </xf>
    <xf numFmtId="0" fontId="2" fillId="0" borderId="13" xfId="0" applyFont="1" applyBorder="1" applyAlignment="1">
      <alignment horizontal="left" vertical="center" wrapText="1"/>
    </xf>
    <xf numFmtId="44" fontId="6" fillId="0" borderId="1" xfId="0" applyNumberFormat="1" applyFont="1" applyBorder="1"/>
    <xf numFmtId="0" fontId="0" fillId="2" borderId="0" xfId="0" applyFill="1"/>
    <xf numFmtId="0" fontId="11" fillId="2" borderId="0" xfId="2" applyFont="1" applyFill="1" applyAlignment="1"/>
    <xf numFmtId="0" fontId="0" fillId="2" borderId="0" xfId="0" applyFill="1" applyBorder="1"/>
    <xf numFmtId="0" fontId="15" fillId="0" borderId="0" xfId="3"/>
    <xf numFmtId="0" fontId="15" fillId="0" borderId="0" xfId="3" applyAlignment="1">
      <alignment horizontal="left"/>
    </xf>
    <xf numFmtId="43" fontId="15" fillId="0" borderId="0" xfId="3" applyNumberFormat="1"/>
    <xf numFmtId="0" fontId="15" fillId="0" borderId="0" xfId="3" applyAlignment="1">
      <alignment horizontal="left" indent="1"/>
    </xf>
    <xf numFmtId="0" fontId="15" fillId="0" borderId="0" xfId="3" applyAlignment="1">
      <alignment horizontal="left" indent="2"/>
    </xf>
    <xf numFmtId="0" fontId="15" fillId="0" borderId="0" xfId="3" applyAlignment="1">
      <alignment horizontal="left" indent="3"/>
    </xf>
    <xf numFmtId="0" fontId="15" fillId="0" borderId="0" xfId="3" applyAlignment="1">
      <alignment horizontal="left" indent="4"/>
    </xf>
    <xf numFmtId="0" fontId="15" fillId="0" borderId="0" xfId="3" applyAlignment="1">
      <alignment horizontal="left" indent="5"/>
    </xf>
    <xf numFmtId="164" fontId="0" fillId="0" borderId="0" xfId="1" applyNumberFormat="1" applyFont="1"/>
    <xf numFmtId="164" fontId="15" fillId="0" borderId="0" xfId="1" applyNumberFormat="1" applyFont="1"/>
    <xf numFmtId="0" fontId="0" fillId="3" borderId="0" xfId="0" applyFill="1" applyBorder="1"/>
    <xf numFmtId="0" fontId="13" fillId="3" borderId="1" xfId="0" applyFont="1" applyFill="1" applyBorder="1"/>
    <xf numFmtId="44" fontId="6" fillId="3" borderId="1" xfId="0" applyNumberFormat="1" applyFont="1" applyFill="1" applyBorder="1"/>
    <xf numFmtId="0" fontId="0" fillId="3" borderId="1" xfId="0" applyFill="1" applyBorder="1"/>
    <xf numFmtId="6" fontId="6" fillId="3" borderId="1" xfId="0" applyNumberFormat="1" applyFont="1" applyFill="1" applyBorder="1"/>
    <xf numFmtId="6" fontId="7" fillId="3" borderId="0" xfId="0" applyNumberFormat="1" applyFont="1" applyFill="1" applyBorder="1"/>
    <xf numFmtId="0" fontId="0" fillId="3" borderId="0" xfId="0" applyFill="1" applyBorder="1" applyAlignment="1"/>
    <xf numFmtId="0" fontId="2" fillId="3" borderId="0" xfId="0" applyFont="1" applyFill="1" applyBorder="1" applyAlignment="1">
      <alignment horizontal="center" vertical="center" wrapText="1"/>
    </xf>
    <xf numFmtId="164" fontId="15" fillId="4" borderId="0" xfId="1" applyNumberFormat="1" applyFont="1" applyFill="1"/>
    <xf numFmtId="43" fontId="15" fillId="4" borderId="0" xfId="3" applyNumberFormat="1" applyFill="1"/>
    <xf numFmtId="14" fontId="16" fillId="0" borderId="1" xfId="3" applyNumberFormat="1" applyFont="1" applyBorder="1" applyAlignment="1" applyProtection="1">
      <alignment vertical="center"/>
    </xf>
    <xf numFmtId="4" fontId="16" fillId="0" borderId="1" xfId="3" applyNumberFormat="1" applyFont="1" applyBorder="1"/>
    <xf numFmtId="4" fontId="17" fillId="0" borderId="1" xfId="3" applyNumberFormat="1" applyFont="1" applyBorder="1"/>
    <xf numFmtId="6" fontId="0" fillId="0" borderId="0" xfId="0" applyNumberFormat="1" applyBorder="1"/>
    <xf numFmtId="4" fontId="16" fillId="0" borderId="0" xfId="2" applyNumberFormat="1" applyFont="1"/>
    <xf numFmtId="14" fontId="16" fillId="0" borderId="0" xfId="2" applyNumberFormat="1" applyFont="1" applyAlignment="1" applyProtection="1">
      <alignment vertical="center"/>
    </xf>
    <xf numFmtId="14" fontId="16" fillId="4" borderId="0" xfId="2" applyNumberFormat="1" applyFont="1" applyFill="1" applyAlignment="1" applyProtection="1">
      <alignment vertical="center"/>
    </xf>
    <xf numFmtId="4" fontId="16" fillId="4" borderId="0" xfId="2" applyNumberFormat="1" applyFont="1" applyFill="1"/>
    <xf numFmtId="0" fontId="0" fillId="4" borderId="0" xfId="0" applyFill="1" applyBorder="1"/>
    <xf numFmtId="0" fontId="0" fillId="4" borderId="0" xfId="0" applyFill="1"/>
    <xf numFmtId="14" fontId="16" fillId="2" borderId="0" xfId="2" applyNumberFormat="1" applyFont="1" applyFill="1" applyAlignment="1" applyProtection="1">
      <alignment vertical="center"/>
    </xf>
    <xf numFmtId="4" fontId="16" fillId="2" borderId="0" xfId="2" applyNumberFormat="1" applyFont="1" applyFill="1"/>
    <xf numFmtId="4" fontId="0" fillId="0" borderId="0" xfId="0" applyNumberFormat="1"/>
    <xf numFmtId="14" fontId="16" fillId="5" borderId="0" xfId="2" applyNumberFormat="1" applyFont="1" applyFill="1" applyAlignment="1" applyProtection="1">
      <alignment vertical="center"/>
    </xf>
    <xf numFmtId="4" fontId="16" fillId="5" borderId="0" xfId="2" applyNumberFormat="1" applyFont="1" applyFill="1"/>
    <xf numFmtId="0" fontId="0" fillId="5" borderId="0" xfId="0" applyFill="1" applyBorder="1"/>
    <xf numFmtId="0" fontId="0" fillId="5" borderId="0" xfId="0" applyFill="1"/>
    <xf numFmtId="0" fontId="0" fillId="3" borderId="6" xfId="0" applyFill="1" applyBorder="1"/>
    <xf numFmtId="4" fontId="16" fillId="0" borderId="0" xfId="3" applyNumberFormat="1" applyFont="1"/>
    <xf numFmtId="14" fontId="16" fillId="0" borderId="0" xfId="3" applyNumberFormat="1" applyFont="1" applyAlignment="1" applyProtection="1">
      <alignment vertical="center"/>
    </xf>
    <xf numFmtId="0" fontId="4" fillId="6" borderId="0" xfId="0" applyFont="1" applyFill="1" applyAlignment="1">
      <alignment vertical="center"/>
    </xf>
    <xf numFmtId="0" fontId="0" fillId="6" borderId="0" xfId="0" applyFill="1"/>
    <xf numFmtId="0" fontId="15" fillId="0" borderId="0" xfId="3"/>
    <xf numFmtId="0" fontId="15" fillId="0" borderId="0" xfId="3" applyAlignment="1">
      <alignment horizontal="left"/>
    </xf>
    <xf numFmtId="43" fontId="15" fillId="0" borderId="0" xfId="3" applyNumberFormat="1"/>
    <xf numFmtId="0" fontId="15" fillId="0" borderId="0" xfId="3" applyAlignment="1">
      <alignment horizontal="left" indent="1"/>
    </xf>
    <xf numFmtId="0" fontId="15" fillId="0" borderId="0" xfId="3" applyAlignment="1">
      <alignment horizontal="left" indent="2"/>
    </xf>
    <xf numFmtId="0" fontId="15" fillId="0" borderId="0" xfId="3" applyAlignment="1">
      <alignment horizontal="left" indent="3"/>
    </xf>
    <xf numFmtId="0" fontId="15" fillId="0" borderId="0" xfId="3" applyAlignment="1">
      <alignment horizontal="left" indent="4"/>
    </xf>
    <xf numFmtId="0" fontId="15" fillId="0" borderId="0" xfId="3" applyAlignment="1">
      <alignment horizontal="left" indent="5"/>
    </xf>
    <xf numFmtId="0" fontId="15" fillId="0" borderId="0" xfId="3" applyAlignment="1">
      <alignment horizontal="left" indent="6"/>
    </xf>
    <xf numFmtId="0" fontId="18" fillId="0" borderId="0" xfId="0" applyFont="1" applyBorder="1"/>
    <xf numFmtId="4" fontId="16" fillId="0" borderId="0" xfId="3" applyNumberFormat="1" applyFont="1"/>
    <xf numFmtId="4" fontId="18" fillId="0" borderId="0" xfId="0" applyNumberFormat="1" applyFont="1"/>
    <xf numFmtId="0" fontId="18" fillId="0" borderId="0" xfId="0" applyFont="1"/>
    <xf numFmtId="0" fontId="9" fillId="0" borderId="0" xfId="3" applyFont="1" applyAlignment="1">
      <alignment horizontal="left" indent="6"/>
    </xf>
    <xf numFmtId="0" fontId="0" fillId="0" borderId="0" xfId="0" quotePrefix="1"/>
    <xf numFmtId="0" fontId="9" fillId="0" borderId="0" xfId="2"/>
    <xf numFmtId="4" fontId="16" fillId="0" borderId="0" xfId="2" applyNumberFormat="1" applyFont="1"/>
    <xf numFmtId="14" fontId="16" fillId="0" borderId="0" xfId="2" applyNumberFormat="1" applyFont="1" applyAlignment="1" applyProtection="1">
      <alignment vertical="center"/>
    </xf>
    <xf numFmtId="14" fontId="0" fillId="0" borderId="0" xfId="0" applyNumberFormat="1" applyAlignment="1" applyProtection="1">
      <alignment vertical="center"/>
    </xf>
    <xf numFmtId="14" fontId="0" fillId="0" borderId="0" xfId="0" applyNumberFormat="1"/>
    <xf numFmtId="6" fontId="4" fillId="6" borderId="0" xfId="0" applyNumberFormat="1" applyFont="1" applyFill="1" applyAlignment="1">
      <alignment vertical="center"/>
    </xf>
    <xf numFmtId="4" fontId="16" fillId="0" borderId="0" xfId="3" applyNumberFormat="1" applyFont="1"/>
    <xf numFmtId="164" fontId="15" fillId="2" borderId="0" xfId="1" applyNumberFormat="1" applyFont="1" applyFill="1"/>
    <xf numFmtId="164" fontId="9" fillId="2" borderId="0" xfId="1" applyNumberFormat="1" applyFont="1" applyFill="1"/>
    <xf numFmtId="0" fontId="8" fillId="3" borderId="8" xfId="0" applyFont="1" applyFill="1" applyBorder="1" applyAlignment="1">
      <alignment horizontal="center"/>
    </xf>
    <xf numFmtId="43" fontId="0" fillId="0" borderId="0" xfId="0" applyNumberFormat="1"/>
    <xf numFmtId="4" fontId="0" fillId="0" borderId="0" xfId="0" applyNumberFormat="1" applyBorder="1"/>
    <xf numFmtId="43" fontId="15" fillId="0" borderId="0" xfId="3" applyNumberFormat="1"/>
    <xf numFmtId="0" fontId="15" fillId="0" borderId="0" xfId="3" applyAlignment="1">
      <alignment horizontal="left" indent="4"/>
    </xf>
    <xf numFmtId="0" fontId="15" fillId="0" borderId="0" xfId="3" applyAlignment="1">
      <alignment horizontal="left" indent="5"/>
    </xf>
    <xf numFmtId="0" fontId="10" fillId="0" borderId="0" xfId="3" applyFont="1" applyAlignment="1">
      <alignment horizontal="center"/>
    </xf>
    <xf numFmtId="0" fontId="15" fillId="0" borderId="0" xfId="3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12" fillId="0" borderId="6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43" fontId="15" fillId="2" borderId="0" xfId="3" applyNumberFormat="1" applyFill="1"/>
  </cellXfs>
  <cellStyles count="4">
    <cellStyle name="Moneda" xfId="1" builtinId="4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cubillos/Downloads/CUENTAS%20DE%20COBRO%20GRAFICENTRO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"/>
      <sheetName val="JUNIO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1"/>
      <sheetName val="112"/>
      <sheetName val="113"/>
      <sheetName val="114"/>
      <sheetName val="115"/>
      <sheetName val="116"/>
      <sheetName val="117"/>
      <sheetName val="201"/>
      <sheetName val="202"/>
      <sheetName val="204"/>
      <sheetName val="205"/>
      <sheetName val="206"/>
      <sheetName val="210"/>
      <sheetName val="211"/>
      <sheetName val="212"/>
      <sheetName val="213"/>
      <sheetName val="214"/>
      <sheetName val="215"/>
      <sheetName val="216"/>
      <sheetName val="217"/>
      <sheetName val="CONTTOL"/>
      <sheetName val="YESENIA"/>
    </sheetNames>
    <sheetDataSet>
      <sheetData sheetId="0"/>
      <sheetData sheetId="1">
        <row r="12">
          <cell r="B12" t="str">
            <v>STUDIOSELECTION LIMITADA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opLeftCell="A25" workbookViewId="0">
      <selection activeCell="C36" sqref="C36:F36"/>
    </sheetView>
  </sheetViews>
  <sheetFormatPr baseColWidth="10" defaultRowHeight="15" x14ac:dyDescent="0.25"/>
  <cols>
    <col min="1" max="1" width="11.42578125" style="37"/>
    <col min="2" max="2" width="50.28515625" customWidth="1"/>
    <col min="3" max="3" width="27.5703125" customWidth="1"/>
    <col min="4" max="4" width="23" customWidth="1"/>
    <col min="5" max="5" width="16.5703125" customWidth="1"/>
    <col min="6" max="6" width="14.85546875" customWidth="1"/>
    <col min="7" max="7" width="14.85546875" style="16" customWidth="1"/>
  </cols>
  <sheetData>
    <row r="1" spans="1:18" x14ac:dyDescent="0.25">
      <c r="B1" s="112" t="s">
        <v>10</v>
      </c>
      <c r="C1" s="113"/>
      <c r="D1" s="113"/>
      <c r="E1" s="113"/>
      <c r="F1" s="113"/>
    </row>
    <row r="2" spans="1:18" x14ac:dyDescent="0.25">
      <c r="B2" s="112" t="s">
        <v>11</v>
      </c>
      <c r="C2" s="113"/>
      <c r="D2" s="113"/>
      <c r="E2" s="113"/>
      <c r="F2" s="113"/>
    </row>
    <row r="3" spans="1:18" x14ac:dyDescent="0.25">
      <c r="B3" s="112" t="s">
        <v>293</v>
      </c>
      <c r="C3" s="113"/>
      <c r="D3" s="113"/>
      <c r="E3" s="113"/>
      <c r="F3" s="113"/>
      <c r="Q3" t="s">
        <v>64</v>
      </c>
      <c r="R3" t="s">
        <v>65</v>
      </c>
    </row>
    <row r="4" spans="1:18" x14ac:dyDescent="0.25">
      <c r="Q4" t="s">
        <v>60</v>
      </c>
      <c r="R4" t="s">
        <v>60</v>
      </c>
    </row>
    <row r="5" spans="1:18" x14ac:dyDescent="0.25">
      <c r="A5" s="37" t="s">
        <v>47</v>
      </c>
      <c r="B5" s="82"/>
      <c r="C5" s="82" t="s">
        <v>12</v>
      </c>
      <c r="D5" s="82" t="s">
        <v>13</v>
      </c>
      <c r="E5" s="82" t="s">
        <v>14</v>
      </c>
      <c r="F5" s="82" t="s">
        <v>15</v>
      </c>
      <c r="Q5" s="37">
        <v>103</v>
      </c>
      <c r="R5" s="37">
        <v>103</v>
      </c>
    </row>
    <row r="6" spans="1:18" x14ac:dyDescent="0.25">
      <c r="B6" s="83" t="s">
        <v>16</v>
      </c>
      <c r="C6" s="84"/>
      <c r="D6" s="84"/>
      <c r="E6" s="84"/>
      <c r="F6" s="84"/>
      <c r="Q6" s="37">
        <v>104</v>
      </c>
      <c r="R6" s="37">
        <v>104</v>
      </c>
    </row>
    <row r="7" spans="1:18" x14ac:dyDescent="0.25">
      <c r="B7" s="85" t="s">
        <v>17</v>
      </c>
      <c r="C7" s="84"/>
      <c r="D7" s="84"/>
      <c r="E7" s="84"/>
      <c r="F7" s="84"/>
      <c r="Q7">
        <v>105</v>
      </c>
      <c r="R7" s="37">
        <v>107</v>
      </c>
    </row>
    <row r="8" spans="1:18" x14ac:dyDescent="0.25">
      <c r="B8" s="86" t="s">
        <v>18</v>
      </c>
      <c r="C8" s="84"/>
      <c r="D8" s="84"/>
      <c r="E8" s="84"/>
      <c r="F8" s="84"/>
      <c r="Q8">
        <v>106</v>
      </c>
      <c r="R8" s="37">
        <v>111</v>
      </c>
    </row>
    <row r="9" spans="1:18" x14ac:dyDescent="0.25">
      <c r="B9" s="87" t="s">
        <v>19</v>
      </c>
      <c r="C9" s="84"/>
      <c r="D9" s="84"/>
      <c r="E9" s="84"/>
      <c r="F9" s="84"/>
      <c r="Q9" s="37">
        <v>111</v>
      </c>
      <c r="R9" s="37">
        <v>112</v>
      </c>
    </row>
    <row r="10" spans="1:18" ht="15.75" customHeight="1" x14ac:dyDescent="0.25">
      <c r="A10" s="38" t="s">
        <v>47</v>
      </c>
      <c r="B10" s="88" t="s">
        <v>20</v>
      </c>
      <c r="C10" s="84"/>
      <c r="D10" s="84"/>
      <c r="E10" s="84"/>
      <c r="F10" s="84"/>
      <c r="G10" s="17" t="s">
        <v>48</v>
      </c>
      <c r="H10" s="15">
        <v>1.6E-2</v>
      </c>
      <c r="Q10" s="37">
        <v>112</v>
      </c>
      <c r="R10" s="37">
        <v>113</v>
      </c>
    </row>
    <row r="11" spans="1:18" x14ac:dyDescent="0.25">
      <c r="A11" s="37">
        <v>113</v>
      </c>
      <c r="B11" s="111" t="s">
        <v>88</v>
      </c>
      <c r="C11" s="109">
        <v>450045</v>
      </c>
      <c r="D11" s="109">
        <v>142300</v>
      </c>
      <c r="E11" s="109">
        <v>0</v>
      </c>
      <c r="F11" s="109">
        <v>592345</v>
      </c>
      <c r="G11" s="16">
        <v>0</v>
      </c>
      <c r="K11">
        <v>113</v>
      </c>
      <c r="L11" s="14" t="s">
        <v>21</v>
      </c>
      <c r="Q11" s="37">
        <v>113</v>
      </c>
      <c r="R11" s="37">
        <v>115</v>
      </c>
    </row>
    <row r="12" spans="1:18" x14ac:dyDescent="0.25">
      <c r="A12" s="37">
        <v>105</v>
      </c>
      <c r="B12" s="111" t="s">
        <v>89</v>
      </c>
      <c r="C12" s="109">
        <v>1382492</v>
      </c>
      <c r="D12" s="109">
        <v>160200</v>
      </c>
      <c r="E12" s="109">
        <v>0</v>
      </c>
      <c r="F12" s="109">
        <v>1542692</v>
      </c>
      <c r="K12">
        <v>105</v>
      </c>
      <c r="L12" s="14" t="s">
        <v>22</v>
      </c>
      <c r="Q12" s="37">
        <v>115</v>
      </c>
      <c r="R12" s="37">
        <v>205</v>
      </c>
    </row>
    <row r="13" spans="1:18" x14ac:dyDescent="0.25">
      <c r="A13" s="37">
        <v>211</v>
      </c>
      <c r="B13" s="111" t="s">
        <v>90</v>
      </c>
      <c r="C13" s="109">
        <v>0</v>
      </c>
      <c r="D13" s="109">
        <v>178350</v>
      </c>
      <c r="E13" s="109">
        <v>0</v>
      </c>
      <c r="F13" s="109">
        <v>178350</v>
      </c>
      <c r="K13">
        <v>211</v>
      </c>
      <c r="L13" s="14" t="s">
        <v>23</v>
      </c>
      <c r="Q13">
        <v>202</v>
      </c>
      <c r="R13" s="37">
        <v>204</v>
      </c>
    </row>
    <row r="14" spans="1:18" x14ac:dyDescent="0.25">
      <c r="A14" s="37">
        <v>106</v>
      </c>
      <c r="B14" s="111" t="s">
        <v>91</v>
      </c>
      <c r="C14" s="109">
        <v>148959</v>
      </c>
      <c r="D14" s="109">
        <v>143400</v>
      </c>
      <c r="E14" s="109">
        <v>0</v>
      </c>
      <c r="F14" s="109">
        <v>292359</v>
      </c>
      <c r="K14">
        <v>106</v>
      </c>
      <c r="L14" s="14" t="s">
        <v>24</v>
      </c>
      <c r="Q14">
        <v>206</v>
      </c>
      <c r="R14" s="37">
        <v>210</v>
      </c>
    </row>
    <row r="15" spans="1:18" x14ac:dyDescent="0.25">
      <c r="A15" s="37">
        <v>201</v>
      </c>
      <c r="B15" s="111" t="s">
        <v>92</v>
      </c>
      <c r="C15" s="109">
        <v>0</v>
      </c>
      <c r="D15" s="109">
        <v>319600</v>
      </c>
      <c r="E15" s="109">
        <v>0</v>
      </c>
      <c r="F15" s="109">
        <v>319600</v>
      </c>
      <c r="K15">
        <v>201</v>
      </c>
      <c r="L15" s="14" t="s">
        <v>25</v>
      </c>
      <c r="Q15">
        <v>213</v>
      </c>
      <c r="R15" s="37">
        <v>215</v>
      </c>
    </row>
    <row r="16" spans="1:18" x14ac:dyDescent="0.25">
      <c r="A16" s="37">
        <v>101</v>
      </c>
      <c r="B16" s="111" t="s">
        <v>93</v>
      </c>
      <c r="C16" s="109">
        <v>0</v>
      </c>
      <c r="D16" s="109">
        <v>6028530</v>
      </c>
      <c r="E16" s="109">
        <v>0</v>
      </c>
      <c r="F16" s="109">
        <v>6028530</v>
      </c>
      <c r="K16">
        <v>101</v>
      </c>
      <c r="L16" s="14" t="s">
        <v>26</v>
      </c>
      <c r="Q16" s="37">
        <v>215</v>
      </c>
      <c r="R16" s="37">
        <v>216</v>
      </c>
    </row>
    <row r="17" spans="1:17" x14ac:dyDescent="0.25">
      <c r="A17" s="37">
        <v>217</v>
      </c>
      <c r="B17" s="111" t="s">
        <v>94</v>
      </c>
      <c r="C17" s="109">
        <v>0</v>
      </c>
      <c r="D17" s="109">
        <v>263500</v>
      </c>
      <c r="E17" s="109">
        <v>0</v>
      </c>
      <c r="F17" s="109">
        <v>263500</v>
      </c>
      <c r="K17">
        <v>217</v>
      </c>
      <c r="L17" s="14" t="s">
        <v>27</v>
      </c>
      <c r="Q17" s="37">
        <v>216</v>
      </c>
    </row>
    <row r="18" spans="1:17" x14ac:dyDescent="0.25">
      <c r="A18" s="37">
        <v>212</v>
      </c>
      <c r="B18" s="111" t="s">
        <v>95</v>
      </c>
      <c r="C18" s="109">
        <v>0</v>
      </c>
      <c r="D18" s="109">
        <v>173400</v>
      </c>
      <c r="E18" s="109">
        <v>0</v>
      </c>
      <c r="F18" s="109">
        <v>173400</v>
      </c>
      <c r="K18">
        <v>212</v>
      </c>
      <c r="L18" s="14" t="s">
        <v>28</v>
      </c>
      <c r="Q18" s="37">
        <v>107</v>
      </c>
    </row>
    <row r="19" spans="1:17" x14ac:dyDescent="0.25">
      <c r="A19" s="37">
        <v>202</v>
      </c>
      <c r="B19" s="111" t="s">
        <v>96</v>
      </c>
      <c r="C19" s="109">
        <v>175298</v>
      </c>
      <c r="D19" s="109">
        <v>166950</v>
      </c>
      <c r="E19" s="109">
        <v>0</v>
      </c>
      <c r="F19" s="109">
        <v>342248</v>
      </c>
      <c r="K19">
        <v>202</v>
      </c>
      <c r="L19" s="14" t="s">
        <v>29</v>
      </c>
      <c r="Q19" s="37">
        <v>210</v>
      </c>
    </row>
    <row r="20" spans="1:17" x14ac:dyDescent="0.25">
      <c r="A20" s="37" t="s">
        <v>61</v>
      </c>
      <c r="B20" s="111" t="s">
        <v>97</v>
      </c>
      <c r="C20" s="109">
        <v>4504945</v>
      </c>
      <c r="D20" s="109">
        <v>480700</v>
      </c>
      <c r="E20" s="109">
        <v>0</v>
      </c>
      <c r="F20" s="109">
        <v>4985645</v>
      </c>
      <c r="K20" t="s">
        <v>61</v>
      </c>
      <c r="L20" s="14" t="s">
        <v>30</v>
      </c>
      <c r="Q20" s="37">
        <v>205</v>
      </c>
    </row>
    <row r="21" spans="1:17" x14ac:dyDescent="0.25">
      <c r="A21" s="37">
        <v>116</v>
      </c>
      <c r="B21" s="111" t="s">
        <v>98</v>
      </c>
      <c r="C21" s="109">
        <v>0</v>
      </c>
      <c r="D21" s="109">
        <v>196700</v>
      </c>
      <c r="E21" s="109">
        <v>0</v>
      </c>
      <c r="F21" s="109">
        <v>196700</v>
      </c>
      <c r="K21">
        <v>116</v>
      </c>
      <c r="L21" s="14" t="s">
        <v>31</v>
      </c>
      <c r="Q21" s="37">
        <v>204</v>
      </c>
    </row>
    <row r="22" spans="1:17" x14ac:dyDescent="0.25">
      <c r="A22" s="37">
        <v>109</v>
      </c>
      <c r="B22" s="111" t="s">
        <v>99</v>
      </c>
      <c r="C22" s="109">
        <v>0</v>
      </c>
      <c r="D22" s="109">
        <v>203900</v>
      </c>
      <c r="E22" s="109">
        <v>0</v>
      </c>
      <c r="F22" s="109">
        <v>203900</v>
      </c>
      <c r="K22">
        <v>109</v>
      </c>
      <c r="L22" s="14" t="s">
        <v>32</v>
      </c>
    </row>
    <row r="23" spans="1:17" x14ac:dyDescent="0.25">
      <c r="A23" s="37">
        <v>102</v>
      </c>
      <c r="B23" s="111" t="s">
        <v>100</v>
      </c>
      <c r="C23" s="109">
        <v>0</v>
      </c>
      <c r="D23" s="109">
        <v>209550</v>
      </c>
      <c r="E23" s="109">
        <v>0</v>
      </c>
      <c r="F23" s="109">
        <v>209550</v>
      </c>
      <c r="K23">
        <v>102</v>
      </c>
      <c r="L23" s="14" t="s">
        <v>33</v>
      </c>
    </row>
    <row r="24" spans="1:17" x14ac:dyDescent="0.25">
      <c r="A24" s="37" t="s">
        <v>62</v>
      </c>
      <c r="B24" s="111" t="s">
        <v>101</v>
      </c>
      <c r="C24" s="109">
        <v>0</v>
      </c>
      <c r="D24" s="109">
        <v>453550</v>
      </c>
      <c r="E24" s="109">
        <v>0</v>
      </c>
      <c r="F24" s="109">
        <v>453550</v>
      </c>
      <c r="K24" t="s">
        <v>62</v>
      </c>
      <c r="L24" s="14" t="s">
        <v>34</v>
      </c>
    </row>
    <row r="25" spans="1:17" x14ac:dyDescent="0.25">
      <c r="A25" s="37">
        <v>115</v>
      </c>
      <c r="B25" s="111" t="s">
        <v>102</v>
      </c>
      <c r="C25" s="109">
        <v>1949768</v>
      </c>
      <c r="D25" s="109">
        <v>205700</v>
      </c>
      <c r="E25" s="109">
        <v>0</v>
      </c>
      <c r="F25" s="109">
        <v>2155468</v>
      </c>
      <c r="K25">
        <v>115</v>
      </c>
      <c r="L25" s="14" t="s">
        <v>35</v>
      </c>
    </row>
    <row r="26" spans="1:17" x14ac:dyDescent="0.25">
      <c r="A26" s="37">
        <v>114</v>
      </c>
      <c r="B26" s="111" t="s">
        <v>103</v>
      </c>
      <c r="C26" s="109">
        <v>0</v>
      </c>
      <c r="D26" s="109">
        <v>231750</v>
      </c>
      <c r="E26" s="109">
        <v>0</v>
      </c>
      <c r="F26" s="109">
        <v>231750</v>
      </c>
      <c r="K26">
        <v>114</v>
      </c>
      <c r="L26" s="14" t="s">
        <v>36</v>
      </c>
    </row>
    <row r="27" spans="1:17" x14ac:dyDescent="0.25">
      <c r="A27" s="37">
        <v>103</v>
      </c>
      <c r="B27" s="111" t="s">
        <v>104</v>
      </c>
      <c r="C27" s="109">
        <v>1628620</v>
      </c>
      <c r="D27" s="109">
        <v>151850</v>
      </c>
      <c r="E27" s="109">
        <v>0</v>
      </c>
      <c r="F27" s="109">
        <v>1780470</v>
      </c>
      <c r="K27">
        <v>103</v>
      </c>
      <c r="L27" s="14" t="s">
        <v>37</v>
      </c>
    </row>
    <row r="28" spans="1:17" x14ac:dyDescent="0.25">
      <c r="A28" s="37">
        <v>213</v>
      </c>
      <c r="B28" s="111" t="s">
        <v>105</v>
      </c>
      <c r="C28" s="109">
        <v>323375</v>
      </c>
      <c r="D28" s="109">
        <v>131500</v>
      </c>
      <c r="E28" s="109">
        <v>0</v>
      </c>
      <c r="F28" s="109">
        <v>454875</v>
      </c>
      <c r="K28">
        <v>213</v>
      </c>
      <c r="L28" s="14" t="s">
        <v>38</v>
      </c>
    </row>
    <row r="29" spans="1:17" x14ac:dyDescent="0.25">
      <c r="A29" s="37">
        <v>206</v>
      </c>
      <c r="B29" s="111" t="s">
        <v>106</v>
      </c>
      <c r="C29" s="109">
        <v>3434570</v>
      </c>
      <c r="D29" s="109">
        <v>132150</v>
      </c>
      <c r="E29" s="109">
        <v>0</v>
      </c>
      <c r="F29" s="109">
        <v>3566720</v>
      </c>
      <c r="K29">
        <v>206</v>
      </c>
      <c r="L29" s="14" t="s">
        <v>39</v>
      </c>
    </row>
    <row r="30" spans="1:17" x14ac:dyDescent="0.25">
      <c r="A30" s="37">
        <v>210</v>
      </c>
      <c r="B30" s="111" t="s">
        <v>107</v>
      </c>
      <c r="C30" s="109">
        <v>0</v>
      </c>
      <c r="D30" s="109">
        <v>198950</v>
      </c>
      <c r="E30" s="109">
        <v>0</v>
      </c>
      <c r="F30" s="109">
        <v>198950</v>
      </c>
      <c r="K30">
        <v>210</v>
      </c>
      <c r="L30" s="14" t="s">
        <v>40</v>
      </c>
    </row>
    <row r="31" spans="1:17" x14ac:dyDescent="0.25">
      <c r="A31" s="37">
        <v>117</v>
      </c>
      <c r="B31" s="111" t="s">
        <v>108</v>
      </c>
      <c r="C31" s="109">
        <v>0</v>
      </c>
      <c r="D31" s="109">
        <v>227600</v>
      </c>
      <c r="E31" s="109">
        <v>0</v>
      </c>
      <c r="F31" s="109">
        <v>227600</v>
      </c>
      <c r="K31">
        <v>117</v>
      </c>
      <c r="L31" s="14" t="s">
        <v>41</v>
      </c>
    </row>
    <row r="32" spans="1:17" x14ac:dyDescent="0.25">
      <c r="A32" s="37">
        <v>214</v>
      </c>
      <c r="B32" s="111" t="s">
        <v>109</v>
      </c>
      <c r="C32" s="109">
        <v>0</v>
      </c>
      <c r="D32" s="109">
        <v>192200</v>
      </c>
      <c r="E32" s="109">
        <v>0</v>
      </c>
      <c r="F32" s="109">
        <v>192200</v>
      </c>
      <c r="K32">
        <v>214</v>
      </c>
      <c r="L32" s="14" t="s">
        <v>42</v>
      </c>
    </row>
    <row r="33" spans="1:12" x14ac:dyDescent="0.25">
      <c r="A33" s="37" t="s">
        <v>63</v>
      </c>
      <c r="B33" s="111" t="s">
        <v>110</v>
      </c>
      <c r="C33" s="109">
        <v>6537804</v>
      </c>
      <c r="D33" s="109">
        <v>441300</v>
      </c>
      <c r="E33" s="109">
        <v>0</v>
      </c>
      <c r="F33" s="109">
        <v>6979104</v>
      </c>
      <c r="K33" t="s">
        <v>63</v>
      </c>
      <c r="L33" s="14" t="s">
        <v>43</v>
      </c>
    </row>
    <row r="34" spans="1:12" x14ac:dyDescent="0.25">
      <c r="A34" s="37">
        <v>205</v>
      </c>
      <c r="B34" s="111" t="s">
        <v>111</v>
      </c>
      <c r="C34" s="109">
        <v>0</v>
      </c>
      <c r="D34" s="109">
        <v>115950</v>
      </c>
      <c r="E34" s="109">
        <v>0</v>
      </c>
      <c r="F34" s="109">
        <v>115950</v>
      </c>
      <c r="K34">
        <v>205</v>
      </c>
      <c r="L34" s="14" t="s">
        <v>44</v>
      </c>
    </row>
    <row r="35" spans="1:12" x14ac:dyDescent="0.25">
      <c r="A35" s="37">
        <v>204</v>
      </c>
      <c r="B35" s="111" t="s">
        <v>112</v>
      </c>
      <c r="C35" s="109">
        <v>0</v>
      </c>
      <c r="D35" s="109">
        <v>115950</v>
      </c>
      <c r="E35" s="109">
        <v>0</v>
      </c>
      <c r="F35" s="109">
        <v>115950</v>
      </c>
      <c r="K35">
        <v>204</v>
      </c>
      <c r="L35" s="14" t="s">
        <v>45</v>
      </c>
    </row>
    <row r="36" spans="1:12" x14ac:dyDescent="0.25">
      <c r="B36" s="110" t="s">
        <v>46</v>
      </c>
      <c r="C36" s="134">
        <f>SUM(C11:C35)</f>
        <v>20535876</v>
      </c>
      <c r="D36" s="134">
        <v>11265530</v>
      </c>
      <c r="E36" s="134">
        <v>0</v>
      </c>
      <c r="F36" s="134">
        <v>31801406</v>
      </c>
    </row>
    <row r="37" spans="1:12" x14ac:dyDescent="0.25">
      <c r="B37" s="88" t="s">
        <v>46</v>
      </c>
      <c r="C37" s="84"/>
      <c r="D37" s="84"/>
      <c r="E37" s="84"/>
      <c r="F37" s="84"/>
    </row>
    <row r="38" spans="1:12" x14ac:dyDescent="0.25">
      <c r="B38" s="88"/>
      <c r="C38" s="84"/>
      <c r="D38" s="84"/>
      <c r="E38" s="84"/>
      <c r="F38" s="84"/>
    </row>
    <row r="39" spans="1:12" x14ac:dyDescent="0.25">
      <c r="B39" s="87"/>
      <c r="C39" s="84"/>
      <c r="D39" s="84"/>
      <c r="E39" s="84"/>
      <c r="F39" s="84"/>
    </row>
    <row r="40" spans="1:12" x14ac:dyDescent="0.25">
      <c r="B40" s="86"/>
      <c r="C40" s="84"/>
      <c r="D40" s="84"/>
      <c r="E40" s="84"/>
      <c r="F40" s="84"/>
    </row>
    <row r="41" spans="1:12" x14ac:dyDescent="0.25">
      <c r="B41" s="85"/>
      <c r="C41" s="84"/>
      <c r="D41" s="84"/>
      <c r="E41" s="84"/>
      <c r="F41" s="84"/>
    </row>
    <row r="42" spans="1:12" x14ac:dyDescent="0.25">
      <c r="B42" s="83"/>
      <c r="C42" s="84"/>
      <c r="D42" s="84"/>
      <c r="E42" s="84"/>
      <c r="F42" s="84"/>
    </row>
    <row r="43" spans="1:12" x14ac:dyDescent="0.25">
      <c r="B43" s="83"/>
      <c r="C43" s="84"/>
      <c r="D43" s="84"/>
      <c r="E43" s="84"/>
      <c r="F43" s="84"/>
    </row>
  </sheetData>
  <autoFilter ref="A5:R5"/>
  <mergeCells count="3">
    <mergeCell ref="B2:F2"/>
    <mergeCell ref="B3:F3"/>
    <mergeCell ref="B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Normal="100" workbookViewId="0">
      <selection activeCell="D5" sqref="D5"/>
    </sheetView>
  </sheetViews>
  <sheetFormatPr baseColWidth="10" defaultRowHeight="15" x14ac:dyDescent="0.25"/>
  <cols>
    <col min="1" max="1" width="63.42578125" style="4" customWidth="1"/>
    <col min="2" max="2" width="17" style="4" customWidth="1"/>
    <col min="3" max="3" width="18" style="4" bestFit="1" customWidth="1"/>
    <col min="4" max="4" width="20.85546875" style="4" customWidth="1"/>
    <col min="5" max="5" width="18.28515625" customWidth="1"/>
  </cols>
  <sheetData>
    <row r="1" spans="1:9" ht="15.75" x14ac:dyDescent="0.25">
      <c r="A1" s="120" t="s">
        <v>0</v>
      </c>
      <c r="B1" s="121"/>
      <c r="C1" s="121"/>
      <c r="D1" s="122"/>
      <c r="E1" s="1"/>
      <c r="F1" s="1"/>
      <c r="G1" s="1"/>
      <c r="H1" s="1"/>
      <c r="I1" s="1"/>
    </row>
    <row r="2" spans="1:9" ht="15.75" x14ac:dyDescent="0.25">
      <c r="A2" s="123" t="s">
        <v>2</v>
      </c>
      <c r="B2" s="124"/>
      <c r="C2" s="124"/>
      <c r="D2" s="125"/>
      <c r="E2" s="1"/>
      <c r="F2" s="1"/>
      <c r="G2" s="1"/>
      <c r="H2" s="1"/>
      <c r="I2" s="1"/>
    </row>
    <row r="3" spans="1:9" ht="15.75" x14ac:dyDescent="0.25">
      <c r="A3" s="123" t="s">
        <v>55</v>
      </c>
      <c r="B3" s="124"/>
      <c r="C3" s="124"/>
      <c r="D3" s="125"/>
      <c r="E3" s="1"/>
      <c r="F3" s="1"/>
      <c r="G3" s="1"/>
      <c r="H3" s="1"/>
      <c r="I3" s="1"/>
    </row>
    <row r="4" spans="1:9" x14ac:dyDescent="0.25">
      <c r="A4" s="6" t="str">
        <f>+'104'!A4</f>
        <v>Bogota, 1 de octubre de 2018</v>
      </c>
      <c r="D4" s="7"/>
    </row>
    <row r="5" spans="1:9" ht="15.75" x14ac:dyDescent="0.25">
      <c r="A5" s="8" t="s">
        <v>56</v>
      </c>
      <c r="B5" s="126" t="s">
        <v>3</v>
      </c>
      <c r="C5" s="127"/>
      <c r="D5" s="33">
        <f>+'107'!D5+1</f>
        <v>2140</v>
      </c>
    </row>
    <row r="6" spans="1:9" ht="21" x14ac:dyDescent="0.35">
      <c r="A6" s="19" t="str">
        <f>+'OCTUBRE '!B13</f>
        <v>STUDIOSELECTION LIMITADA</v>
      </c>
      <c r="B6" s="22" t="s">
        <v>54</v>
      </c>
      <c r="C6" s="22">
        <v>108</v>
      </c>
      <c r="D6" s="7"/>
    </row>
    <row r="7" spans="1:9" ht="15.75" x14ac:dyDescent="0.25">
      <c r="A7" s="6" t="str">
        <f>+'107'!A7</f>
        <v>NIT 830.510.447-8</v>
      </c>
      <c r="B7" s="34" t="s">
        <v>256</v>
      </c>
      <c r="D7" s="7"/>
    </row>
    <row r="8" spans="1:9" ht="6.75" customHeight="1" x14ac:dyDescent="0.25">
      <c r="A8" s="10"/>
      <c r="D8" s="7"/>
    </row>
    <row r="9" spans="1:9" ht="15.75" x14ac:dyDescent="0.25">
      <c r="A9" s="11" t="s">
        <v>58</v>
      </c>
      <c r="B9" s="9" t="str">
        <f>+'104'!B9</f>
        <v>OCTUBRE   DE 2018</v>
      </c>
      <c r="D9" s="7"/>
    </row>
    <row r="10" spans="1:9" ht="5.25" customHeight="1" x14ac:dyDescent="0.25">
      <c r="A10" s="11"/>
      <c r="B10" s="9"/>
      <c r="D10" s="7"/>
    </row>
    <row r="11" spans="1:9" ht="16.5" thickBot="1" x14ac:dyDescent="0.3">
      <c r="A11" s="25" t="s">
        <v>49</v>
      </c>
      <c r="B11" s="23"/>
      <c r="C11" s="52">
        <f>+'107'!F27+'107'!F29</f>
        <v>0</v>
      </c>
      <c r="D11" s="7"/>
    </row>
    <row r="12" spans="1:9" ht="16.5" thickBot="1" x14ac:dyDescent="0.3">
      <c r="A12" s="28" t="s">
        <v>7</v>
      </c>
      <c r="B12" s="23"/>
      <c r="C12" s="3"/>
      <c r="D12" s="27" t="s">
        <v>57</v>
      </c>
    </row>
    <row r="13" spans="1:9" ht="15.75" x14ac:dyDescent="0.25">
      <c r="A13" s="12" t="s">
        <v>4</v>
      </c>
      <c r="B13" s="3" t="s">
        <v>50</v>
      </c>
      <c r="C13" s="24">
        <f>+C14-(C14*5%)</f>
        <v>219165</v>
      </c>
      <c r="D13" s="26">
        <f>+C11+C13</f>
        <v>219165</v>
      </c>
      <c r="E13" s="2">
        <f>+C13-C14</f>
        <v>-11535</v>
      </c>
      <c r="F13" s="2"/>
    </row>
    <row r="14" spans="1:9" ht="15.75" x14ac:dyDescent="0.25">
      <c r="A14" s="12" t="s">
        <v>8</v>
      </c>
      <c r="B14" s="3" t="s">
        <v>51</v>
      </c>
      <c r="C14" s="24">
        <v>230700</v>
      </c>
      <c r="D14" s="26">
        <f>+C11+C14</f>
        <v>230700</v>
      </c>
    </row>
    <row r="15" spans="1:9" ht="15.75" x14ac:dyDescent="0.25">
      <c r="A15" s="12" t="s">
        <v>5</v>
      </c>
      <c r="B15" s="3" t="s">
        <v>52</v>
      </c>
      <c r="C15" s="24">
        <f>+C14*10%+C14</f>
        <v>253770</v>
      </c>
      <c r="D15" s="26">
        <f>+C11+C15</f>
        <v>253770</v>
      </c>
      <c r="E15" s="2"/>
      <c r="F15" s="2"/>
    </row>
    <row r="16" spans="1:9" ht="15.75" x14ac:dyDescent="0.25">
      <c r="A16" s="13"/>
      <c r="C16" s="5"/>
      <c r="D16" s="30"/>
      <c r="E16" s="2"/>
      <c r="F16" s="2"/>
    </row>
    <row r="17" spans="1:4" ht="21" x14ac:dyDescent="0.25">
      <c r="A17" s="8" t="s">
        <v>53</v>
      </c>
      <c r="B17" s="31"/>
      <c r="C17" s="31"/>
      <c r="D17" s="32"/>
    </row>
    <row r="18" spans="1:4" ht="18.75" x14ac:dyDescent="0.25">
      <c r="A18" s="128" t="s">
        <v>0</v>
      </c>
      <c r="B18" s="129"/>
      <c r="C18" s="129"/>
      <c r="D18" s="130"/>
    </row>
    <row r="19" spans="1:4" x14ac:dyDescent="0.25">
      <c r="A19" s="8" t="s">
        <v>1</v>
      </c>
      <c r="D19" s="7"/>
    </row>
    <row r="20" spans="1:4" x14ac:dyDescent="0.25">
      <c r="A20" s="131" t="s">
        <v>9</v>
      </c>
      <c r="B20" s="132"/>
      <c r="C20" s="132"/>
      <c r="D20" s="133"/>
    </row>
    <row r="21" spans="1:4" x14ac:dyDescent="0.25">
      <c r="A21" s="114" t="s">
        <v>6</v>
      </c>
      <c r="B21" s="115"/>
      <c r="C21" s="115"/>
      <c r="D21" s="116"/>
    </row>
    <row r="22" spans="1:4" x14ac:dyDescent="0.25">
      <c r="A22" s="35" t="s">
        <v>59</v>
      </c>
      <c r="B22" s="18"/>
      <c r="C22" s="18"/>
      <c r="D22" s="20"/>
    </row>
    <row r="23" spans="1:4" ht="15.75" thickBot="1" x14ac:dyDescent="0.3">
      <c r="A23" s="117"/>
      <c r="B23" s="118"/>
      <c r="C23" s="118"/>
      <c r="D23" s="119"/>
    </row>
    <row r="24" spans="1:4" x14ac:dyDescent="0.25">
      <c r="A24" s="21"/>
    </row>
    <row r="25" spans="1:4" x14ac:dyDescent="0.25">
      <c r="A25" s="21"/>
    </row>
    <row r="26" spans="1:4" x14ac:dyDescent="0.25">
      <c r="A26" s="21"/>
    </row>
  </sheetData>
  <mergeCells count="8">
    <mergeCell ref="A21:D21"/>
    <mergeCell ref="A23:D23"/>
    <mergeCell ref="A1:D1"/>
    <mergeCell ref="A2:D2"/>
    <mergeCell ref="A3:D3"/>
    <mergeCell ref="B5:C5"/>
    <mergeCell ref="A18:D18"/>
    <mergeCell ref="A20:D20"/>
  </mergeCells>
  <pageMargins left="0.7" right="0.7" top="0.75" bottom="0.75" header="0.3" footer="0.3"/>
  <pageSetup paperSize="9" scale="73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Normal="100" workbookViewId="0">
      <selection activeCell="D14" sqref="D14"/>
    </sheetView>
  </sheetViews>
  <sheetFormatPr baseColWidth="10" defaultRowHeight="15" x14ac:dyDescent="0.25"/>
  <cols>
    <col min="1" max="1" width="63.42578125" style="4" customWidth="1"/>
    <col min="2" max="2" width="17" style="4" customWidth="1"/>
    <col min="3" max="3" width="18" style="4" bestFit="1" customWidth="1"/>
    <col min="4" max="4" width="20.85546875" style="4" customWidth="1"/>
    <col min="5" max="5" width="18.28515625" customWidth="1"/>
  </cols>
  <sheetData>
    <row r="1" spans="1:9" ht="15.75" x14ac:dyDescent="0.25">
      <c r="A1" s="120" t="s">
        <v>0</v>
      </c>
      <c r="B1" s="121"/>
      <c r="C1" s="121"/>
      <c r="D1" s="122"/>
      <c r="E1" s="1"/>
      <c r="F1" s="1"/>
      <c r="G1" s="1"/>
      <c r="H1" s="1"/>
      <c r="I1" s="1"/>
    </row>
    <row r="2" spans="1:9" ht="15.75" x14ac:dyDescent="0.25">
      <c r="A2" s="123" t="s">
        <v>2</v>
      </c>
      <c r="B2" s="124"/>
      <c r="C2" s="124"/>
      <c r="D2" s="125"/>
      <c r="E2" s="1"/>
      <c r="F2" s="1"/>
      <c r="G2" s="1"/>
      <c r="H2" s="1"/>
      <c r="I2" s="1"/>
    </row>
    <row r="3" spans="1:9" ht="15.75" x14ac:dyDescent="0.25">
      <c r="A3" s="123" t="s">
        <v>55</v>
      </c>
      <c r="B3" s="124"/>
      <c r="C3" s="124"/>
      <c r="D3" s="125"/>
      <c r="E3" s="1"/>
      <c r="F3" s="1"/>
      <c r="G3" s="1"/>
      <c r="H3" s="1"/>
      <c r="I3" s="1"/>
    </row>
    <row r="4" spans="1:9" x14ac:dyDescent="0.25">
      <c r="A4" s="6" t="str">
        <f>+'104'!A4</f>
        <v>Bogota, 1 de octubre de 2018</v>
      </c>
      <c r="D4" s="7"/>
    </row>
    <row r="5" spans="1:9" ht="15.75" x14ac:dyDescent="0.25">
      <c r="A5" s="8" t="s">
        <v>56</v>
      </c>
      <c r="B5" s="126" t="s">
        <v>3</v>
      </c>
      <c r="C5" s="127"/>
      <c r="D5" s="33">
        <f>+'108'!D5+1</f>
        <v>2141</v>
      </c>
    </row>
    <row r="6" spans="1:9" ht="21" x14ac:dyDescent="0.35">
      <c r="A6" s="19" t="str">
        <f>+'OCTUBRE '!B14</f>
        <v>STUDIOSELECTION LIMITADA</v>
      </c>
      <c r="B6" s="22" t="s">
        <v>54</v>
      </c>
      <c r="C6" s="22">
        <v>109</v>
      </c>
      <c r="D6" s="7"/>
    </row>
    <row r="7" spans="1:9" ht="15.75" x14ac:dyDescent="0.25">
      <c r="A7" s="6" t="str">
        <f>+'108'!A7</f>
        <v>NIT 830.510.447-8</v>
      </c>
      <c r="B7" s="34" t="s">
        <v>257</v>
      </c>
      <c r="D7" s="7"/>
    </row>
    <row r="8" spans="1:9" ht="6.75" customHeight="1" x14ac:dyDescent="0.25">
      <c r="A8" s="10"/>
      <c r="D8" s="7"/>
    </row>
    <row r="9" spans="1:9" ht="15.75" x14ac:dyDescent="0.25">
      <c r="A9" s="11" t="s">
        <v>58</v>
      </c>
      <c r="B9" s="9" t="str">
        <f>+'104'!B9</f>
        <v>OCTUBRE   DE 2018</v>
      </c>
      <c r="D9" s="7"/>
    </row>
    <row r="10" spans="1:9" ht="5.25" customHeight="1" x14ac:dyDescent="0.25">
      <c r="A10" s="11"/>
      <c r="B10" s="9"/>
      <c r="D10" s="7"/>
    </row>
    <row r="11" spans="1:9" ht="16.5" thickBot="1" x14ac:dyDescent="0.3">
      <c r="A11" s="25" t="s">
        <v>49</v>
      </c>
      <c r="B11" s="23"/>
      <c r="C11" s="52">
        <f>+'OCTUBRE '!C14</f>
        <v>0</v>
      </c>
      <c r="D11" s="7"/>
    </row>
    <row r="12" spans="1:9" ht="16.5" thickBot="1" x14ac:dyDescent="0.3">
      <c r="A12" s="28" t="s">
        <v>7</v>
      </c>
      <c r="B12" s="23"/>
      <c r="C12" s="3"/>
      <c r="D12" s="27" t="s">
        <v>57</v>
      </c>
    </row>
    <row r="13" spans="1:9" ht="15.75" x14ac:dyDescent="0.25">
      <c r="A13" s="12" t="s">
        <v>4</v>
      </c>
      <c r="B13" s="3" t="s">
        <v>50</v>
      </c>
      <c r="C13" s="24">
        <f>+C14-(C14*5%)</f>
        <v>193705</v>
      </c>
      <c r="D13" s="26">
        <f>+C11+C13</f>
        <v>193705</v>
      </c>
      <c r="E13" s="2">
        <f>+C14-C13</f>
        <v>10195</v>
      </c>
      <c r="F13" s="2"/>
    </row>
    <row r="14" spans="1:9" ht="15.75" x14ac:dyDescent="0.25">
      <c r="A14" s="12" t="s">
        <v>8</v>
      </c>
      <c r="B14" s="3" t="s">
        <v>51</v>
      </c>
      <c r="C14" s="24">
        <f>+'OCTUBRE '!D14</f>
        <v>203900</v>
      </c>
      <c r="D14" s="26">
        <f>+C11+C14</f>
        <v>203900</v>
      </c>
    </row>
    <row r="15" spans="1:9" ht="15.75" x14ac:dyDescent="0.25">
      <c r="A15" s="12" t="s">
        <v>5</v>
      </c>
      <c r="B15" s="3" t="s">
        <v>52</v>
      </c>
      <c r="C15" s="24">
        <f>+C14*10%+C14</f>
        <v>224290</v>
      </c>
      <c r="D15" s="26">
        <f>+C11+C15</f>
        <v>224290</v>
      </c>
      <c r="E15" s="2"/>
      <c r="F15" s="2"/>
    </row>
    <row r="16" spans="1:9" ht="15.75" x14ac:dyDescent="0.25">
      <c r="A16" s="13"/>
      <c r="C16" s="5"/>
      <c r="D16" s="30"/>
      <c r="E16" s="2"/>
      <c r="F16" s="2"/>
    </row>
    <row r="17" spans="1:4" ht="21" x14ac:dyDescent="0.25">
      <c r="A17" s="8" t="s">
        <v>53</v>
      </c>
      <c r="B17" s="31"/>
      <c r="C17" s="31"/>
      <c r="D17" s="32"/>
    </row>
    <row r="18" spans="1:4" ht="18.75" x14ac:dyDescent="0.25">
      <c r="A18" s="128" t="s">
        <v>0</v>
      </c>
      <c r="B18" s="129"/>
      <c r="C18" s="129"/>
      <c r="D18" s="130"/>
    </row>
    <row r="19" spans="1:4" x14ac:dyDescent="0.25">
      <c r="A19" s="8" t="s">
        <v>1</v>
      </c>
      <c r="D19" s="7"/>
    </row>
    <row r="20" spans="1:4" x14ac:dyDescent="0.25">
      <c r="A20" s="131" t="s">
        <v>9</v>
      </c>
      <c r="B20" s="132"/>
      <c r="C20" s="132"/>
      <c r="D20" s="133"/>
    </row>
    <row r="21" spans="1:4" x14ac:dyDescent="0.25">
      <c r="A21" s="114" t="s">
        <v>6</v>
      </c>
      <c r="B21" s="115"/>
      <c r="C21" s="115"/>
      <c r="D21" s="116"/>
    </row>
    <row r="22" spans="1:4" x14ac:dyDescent="0.25">
      <c r="A22" s="35" t="s">
        <v>59</v>
      </c>
      <c r="B22" s="18"/>
      <c r="C22" s="18"/>
      <c r="D22" s="20"/>
    </row>
    <row r="23" spans="1:4" ht="15.75" thickBot="1" x14ac:dyDescent="0.3">
      <c r="A23" s="117"/>
      <c r="B23" s="118"/>
      <c r="C23" s="118"/>
      <c r="D23" s="119"/>
    </row>
    <row r="24" spans="1:4" x14ac:dyDescent="0.25">
      <c r="A24" s="21"/>
    </row>
    <row r="25" spans="1:4" x14ac:dyDescent="0.25">
      <c r="A25" s="21"/>
    </row>
    <row r="26" spans="1:4" x14ac:dyDescent="0.25">
      <c r="A26" s="21"/>
    </row>
  </sheetData>
  <mergeCells count="8">
    <mergeCell ref="A21:D21"/>
    <mergeCell ref="A23:D23"/>
    <mergeCell ref="A1:D1"/>
    <mergeCell ref="A2:D2"/>
    <mergeCell ref="A3:D3"/>
    <mergeCell ref="B5:C5"/>
    <mergeCell ref="A18:D18"/>
    <mergeCell ref="A20:D20"/>
  </mergeCells>
  <pageMargins left="0.7" right="0.7" top="0.75" bottom="0.75" header="0.3" footer="0.3"/>
  <pageSetup paperSize="9" scale="73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zoomScaleNormal="100" workbookViewId="0">
      <selection activeCell="D50" sqref="D50"/>
    </sheetView>
  </sheetViews>
  <sheetFormatPr baseColWidth="10" defaultRowHeight="15" x14ac:dyDescent="0.25"/>
  <cols>
    <col min="1" max="1" width="63.42578125" style="4" customWidth="1"/>
    <col min="2" max="2" width="17" style="4" customWidth="1"/>
    <col min="3" max="3" width="31.7109375" style="4" customWidth="1"/>
    <col min="4" max="4" width="20.85546875" style="4" customWidth="1"/>
    <col min="5" max="5" width="18.28515625" customWidth="1"/>
  </cols>
  <sheetData>
    <row r="1" spans="1:9" ht="15.75" x14ac:dyDescent="0.25">
      <c r="A1" s="120" t="s">
        <v>0</v>
      </c>
      <c r="B1" s="121"/>
      <c r="C1" s="121"/>
      <c r="D1" s="122"/>
      <c r="E1" s="80"/>
      <c r="F1" s="1"/>
      <c r="G1" s="1"/>
      <c r="H1" s="1"/>
      <c r="I1" s="1"/>
    </row>
    <row r="2" spans="1:9" ht="15.75" x14ac:dyDescent="0.25">
      <c r="A2" s="123" t="s">
        <v>2</v>
      </c>
      <c r="B2" s="124"/>
      <c r="C2" s="124"/>
      <c r="D2" s="125"/>
      <c r="E2" s="1"/>
      <c r="F2" s="1"/>
      <c r="G2" s="1"/>
      <c r="H2" s="1"/>
      <c r="I2" s="1"/>
    </row>
    <row r="3" spans="1:9" ht="15.75" x14ac:dyDescent="0.25">
      <c r="A3" s="123" t="s">
        <v>55</v>
      </c>
      <c r="B3" s="124"/>
      <c r="C3" s="124"/>
      <c r="D3" s="125"/>
      <c r="E3" s="1"/>
      <c r="F3" s="1"/>
      <c r="G3" s="1"/>
      <c r="H3" s="1"/>
      <c r="I3" s="1"/>
    </row>
    <row r="4" spans="1:9" x14ac:dyDescent="0.25">
      <c r="A4" s="6" t="str">
        <f>+'104'!A4</f>
        <v>Bogota, 1 de octubre de 2018</v>
      </c>
      <c r="D4" s="7"/>
    </row>
    <row r="5" spans="1:9" ht="15.75" x14ac:dyDescent="0.25">
      <c r="A5" s="8" t="s">
        <v>56</v>
      </c>
      <c r="B5" s="126" t="s">
        <v>3</v>
      </c>
      <c r="C5" s="127"/>
      <c r="D5" s="33">
        <f>+'109'!D5+1</f>
        <v>2142</v>
      </c>
    </row>
    <row r="6" spans="1:9" ht="21" x14ac:dyDescent="0.35">
      <c r="A6" s="19" t="str">
        <f>+'OCTUBRE '!B15</f>
        <v>SANCHEZ BUITRAGO  JUAN ALBERTO CC  79686344</v>
      </c>
      <c r="B6" s="22" t="s">
        <v>54</v>
      </c>
      <c r="C6" s="22">
        <v>111</v>
      </c>
      <c r="D6" s="7"/>
    </row>
    <row r="7" spans="1:9" ht="15.75" x14ac:dyDescent="0.25">
      <c r="A7" s="6" t="s">
        <v>132</v>
      </c>
      <c r="B7" s="34" t="s">
        <v>258</v>
      </c>
      <c r="D7" s="7"/>
    </row>
    <row r="8" spans="1:9" ht="6.75" customHeight="1" x14ac:dyDescent="0.25">
      <c r="A8" s="10"/>
      <c r="D8" s="7"/>
    </row>
    <row r="9" spans="1:9" ht="15.75" x14ac:dyDescent="0.25">
      <c r="A9" s="11" t="s">
        <v>58</v>
      </c>
      <c r="B9" s="9" t="str">
        <f>+'104'!B9</f>
        <v>OCTUBRE   DE 2018</v>
      </c>
      <c r="D9" s="7"/>
    </row>
    <row r="10" spans="1:9" ht="5.25" customHeight="1" x14ac:dyDescent="0.25">
      <c r="A10" s="11"/>
      <c r="B10" s="9"/>
      <c r="D10" s="7"/>
    </row>
    <row r="11" spans="1:9" ht="16.5" thickBot="1" x14ac:dyDescent="0.3">
      <c r="A11" s="25" t="s">
        <v>49</v>
      </c>
      <c r="B11" s="23"/>
      <c r="C11" s="54">
        <f>D49</f>
        <v>1856940</v>
      </c>
      <c r="D11" s="7"/>
    </row>
    <row r="12" spans="1:9" ht="16.5" thickBot="1" x14ac:dyDescent="0.3">
      <c r="A12" s="28" t="s">
        <v>7</v>
      </c>
      <c r="B12" s="23"/>
      <c r="C12" s="3"/>
      <c r="D12" s="27" t="s">
        <v>57</v>
      </c>
    </row>
    <row r="13" spans="1:9" ht="15.75" x14ac:dyDescent="0.25">
      <c r="A13" s="12" t="s">
        <v>4</v>
      </c>
      <c r="B13" s="3" t="s">
        <v>50</v>
      </c>
      <c r="C13" s="24">
        <f>+C14-(C14*5%)</f>
        <v>212562.5</v>
      </c>
      <c r="D13" s="26">
        <f>+C11+C13</f>
        <v>2069502.5</v>
      </c>
      <c r="F13" s="2"/>
    </row>
    <row r="14" spans="1:9" ht="15.75" x14ac:dyDescent="0.25">
      <c r="A14" s="12" t="s">
        <v>8</v>
      </c>
      <c r="B14" s="3" t="s">
        <v>51</v>
      </c>
      <c r="C14" s="24">
        <v>223750</v>
      </c>
      <c r="D14" s="26">
        <f>+C11+C14</f>
        <v>2080690</v>
      </c>
    </row>
    <row r="15" spans="1:9" ht="15.75" x14ac:dyDescent="0.25">
      <c r="A15" s="12" t="s">
        <v>5</v>
      </c>
      <c r="B15" s="3" t="s">
        <v>52</v>
      </c>
      <c r="C15" s="24">
        <f>+C14*10%+C14</f>
        <v>246125</v>
      </c>
      <c r="D15" s="26">
        <f>+C11+C15</f>
        <v>2103065</v>
      </c>
      <c r="E15" s="2"/>
      <c r="F15" s="2"/>
    </row>
    <row r="16" spans="1:9" ht="15.75" x14ac:dyDescent="0.25">
      <c r="A16" s="13"/>
      <c r="C16" s="5"/>
      <c r="D16" s="30"/>
      <c r="E16" s="2"/>
      <c r="F16" s="2"/>
    </row>
    <row r="17" spans="1:5" ht="21" x14ac:dyDescent="0.25">
      <c r="A17" s="8" t="s">
        <v>53</v>
      </c>
      <c r="B17" s="31"/>
      <c r="C17" s="31"/>
      <c r="D17" s="32"/>
    </row>
    <row r="18" spans="1:5" ht="18.75" x14ac:dyDescent="0.25">
      <c r="A18" s="128" t="s">
        <v>0</v>
      </c>
      <c r="B18" s="129"/>
      <c r="C18" s="129"/>
      <c r="D18" s="130"/>
    </row>
    <row r="19" spans="1:5" x14ac:dyDescent="0.25">
      <c r="A19" s="8" t="s">
        <v>1</v>
      </c>
      <c r="D19" s="7"/>
    </row>
    <row r="20" spans="1:5" x14ac:dyDescent="0.25">
      <c r="A20" s="131" t="s">
        <v>9</v>
      </c>
      <c r="B20" s="132"/>
      <c r="C20" s="132"/>
      <c r="D20" s="133"/>
    </row>
    <row r="21" spans="1:5" x14ac:dyDescent="0.25">
      <c r="A21" s="114" t="s">
        <v>6</v>
      </c>
      <c r="B21" s="115"/>
      <c r="C21" s="115"/>
      <c r="D21" s="116"/>
    </row>
    <row r="22" spans="1:5" x14ac:dyDescent="0.25">
      <c r="A22" s="35" t="s">
        <v>59</v>
      </c>
      <c r="B22" s="18"/>
      <c r="C22" s="18"/>
      <c r="D22" s="20"/>
    </row>
    <row r="23" spans="1:5" ht="15.75" thickBot="1" x14ac:dyDescent="0.3">
      <c r="A23" s="117"/>
      <c r="B23" s="118"/>
      <c r="C23" s="118"/>
      <c r="D23" s="119"/>
    </row>
    <row r="24" spans="1:5" x14ac:dyDescent="0.25">
      <c r="A24" s="21"/>
    </row>
    <row r="25" spans="1:5" x14ac:dyDescent="0.25">
      <c r="A25" s="21"/>
    </row>
    <row r="26" spans="1:5" x14ac:dyDescent="0.25">
      <c r="A26" s="21"/>
    </row>
    <row r="27" spans="1:5" x14ac:dyDescent="0.25">
      <c r="A27" s="4" t="s">
        <v>137</v>
      </c>
    </row>
    <row r="31" spans="1:5" x14ac:dyDescent="0.25">
      <c r="A31" s="79">
        <v>43132</v>
      </c>
      <c r="B31" s="78" t="s">
        <v>181</v>
      </c>
      <c r="C31" s="78" t="s">
        <v>182</v>
      </c>
      <c r="D31" s="78">
        <v>126674</v>
      </c>
      <c r="E31" s="78" t="s">
        <v>211</v>
      </c>
    </row>
    <row r="32" spans="1:5" x14ac:dyDescent="0.25">
      <c r="A32" s="79">
        <v>43159</v>
      </c>
      <c r="B32" s="78" t="s">
        <v>185</v>
      </c>
      <c r="C32" s="78" t="s">
        <v>186</v>
      </c>
      <c r="D32" s="78">
        <v>21126</v>
      </c>
      <c r="E32" s="78" t="s">
        <v>211</v>
      </c>
    </row>
    <row r="33" spans="1:5" x14ac:dyDescent="0.25">
      <c r="A33" s="79">
        <v>43160</v>
      </c>
      <c r="B33" s="78" t="s">
        <v>188</v>
      </c>
      <c r="C33" s="78" t="s">
        <v>189</v>
      </c>
      <c r="D33" s="78">
        <v>211264</v>
      </c>
      <c r="E33" s="78" t="s">
        <v>211</v>
      </c>
    </row>
    <row r="34" spans="1:5" x14ac:dyDescent="0.25">
      <c r="A34" s="79">
        <v>43190</v>
      </c>
      <c r="B34" s="78" t="s">
        <v>192</v>
      </c>
      <c r="C34" s="78" t="s">
        <v>193</v>
      </c>
      <c r="D34" s="78">
        <v>21126</v>
      </c>
      <c r="E34" s="78" t="s">
        <v>211</v>
      </c>
    </row>
    <row r="35" spans="1:5" x14ac:dyDescent="0.25">
      <c r="A35" s="79">
        <v>43191</v>
      </c>
      <c r="B35" s="78" t="s">
        <v>195</v>
      </c>
      <c r="C35" s="78" t="s">
        <v>196</v>
      </c>
      <c r="D35" s="78">
        <v>223750</v>
      </c>
      <c r="E35" s="78" t="s">
        <v>211</v>
      </c>
    </row>
    <row r="36" spans="1:5" x14ac:dyDescent="0.25">
      <c r="A36" s="79">
        <v>43220</v>
      </c>
      <c r="B36" s="78" t="s">
        <v>198</v>
      </c>
      <c r="C36" s="78" t="s">
        <v>199</v>
      </c>
      <c r="D36" s="78">
        <v>22375</v>
      </c>
      <c r="E36" s="78" t="s">
        <v>211</v>
      </c>
    </row>
    <row r="37" spans="1:5" x14ac:dyDescent="0.25">
      <c r="A37" s="79">
        <v>43221</v>
      </c>
      <c r="B37" s="78" t="s">
        <v>201</v>
      </c>
      <c r="C37" s="78" t="s">
        <v>202</v>
      </c>
      <c r="D37" s="78">
        <v>223750</v>
      </c>
      <c r="E37" s="78" t="s">
        <v>211</v>
      </c>
    </row>
    <row r="38" spans="1:5" x14ac:dyDescent="0.25">
      <c r="A38" s="79">
        <v>43221</v>
      </c>
      <c r="B38" s="78" t="s">
        <v>205</v>
      </c>
      <c r="C38" s="78" t="s">
        <v>206</v>
      </c>
      <c r="D38" s="78">
        <v>22375</v>
      </c>
      <c r="E38" s="78" t="s">
        <v>211</v>
      </c>
    </row>
    <row r="39" spans="1:5" x14ac:dyDescent="0.25">
      <c r="A39" s="100">
        <v>43252</v>
      </c>
      <c r="B39" s="96" t="s">
        <v>273</v>
      </c>
      <c r="C39" s="96" t="s">
        <v>272</v>
      </c>
      <c r="D39" s="92">
        <v>223750</v>
      </c>
      <c r="E39" s="78"/>
    </row>
    <row r="40" spans="1:5" x14ac:dyDescent="0.25">
      <c r="A40" s="100">
        <v>43252</v>
      </c>
      <c r="B40" s="96" t="s">
        <v>267</v>
      </c>
      <c r="C40" s="96" t="s">
        <v>276</v>
      </c>
      <c r="D40" s="92">
        <v>22375</v>
      </c>
      <c r="E40" s="78"/>
    </row>
    <row r="41" spans="1:5" x14ac:dyDescent="0.25">
      <c r="A41" s="100">
        <v>43282</v>
      </c>
      <c r="B41" s="96"/>
      <c r="C41" s="96" t="s">
        <v>272</v>
      </c>
      <c r="D41" s="103">
        <v>223750</v>
      </c>
      <c r="E41" s="103"/>
    </row>
    <row r="42" spans="1:5" x14ac:dyDescent="0.25">
      <c r="A42" s="100">
        <v>43282</v>
      </c>
      <c r="B42" s="96"/>
      <c r="C42" s="96" t="s">
        <v>283</v>
      </c>
      <c r="D42" s="103">
        <v>22375</v>
      </c>
      <c r="E42" s="103"/>
    </row>
    <row r="43" spans="1:5" x14ac:dyDescent="0.25">
      <c r="A43" s="100">
        <v>43313</v>
      </c>
      <c r="B43" s="96"/>
      <c r="C43" s="96" t="s">
        <v>272</v>
      </c>
      <c r="D43" s="103">
        <v>223750</v>
      </c>
    </row>
    <row r="44" spans="1:5" x14ac:dyDescent="0.25">
      <c r="A44" s="100">
        <v>43313</v>
      </c>
      <c r="B44" s="96"/>
      <c r="C44" s="96" t="s">
        <v>283</v>
      </c>
      <c r="D44" s="103">
        <v>22375</v>
      </c>
    </row>
    <row r="45" spans="1:5" x14ac:dyDescent="0.25">
      <c r="A45" s="100">
        <v>43344</v>
      </c>
      <c r="B45" s="96"/>
      <c r="C45" s="96"/>
      <c r="D45" s="103">
        <v>223750</v>
      </c>
    </row>
    <row r="46" spans="1:5" x14ac:dyDescent="0.25">
      <c r="A46" s="100">
        <v>43344</v>
      </c>
      <c r="B46" s="96"/>
      <c r="C46" s="96"/>
      <c r="D46" s="103">
        <v>22375</v>
      </c>
    </row>
    <row r="49" spans="4:4" x14ac:dyDescent="0.25">
      <c r="D49" s="108">
        <f>SUM(D31:D48)</f>
        <v>1856940</v>
      </c>
    </row>
  </sheetData>
  <mergeCells count="8">
    <mergeCell ref="A21:D21"/>
    <mergeCell ref="A23:D23"/>
    <mergeCell ref="A1:D1"/>
    <mergeCell ref="A2:D2"/>
    <mergeCell ref="A3:D3"/>
    <mergeCell ref="B5:C5"/>
    <mergeCell ref="A18:D18"/>
    <mergeCell ref="A20:D20"/>
  </mergeCells>
  <pageMargins left="0.7" right="0.7" top="0.75" bottom="0.75" header="0.3" footer="0.3"/>
  <pageSetup paperSize="9" scale="73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zoomScaleNormal="100" workbookViewId="0">
      <selection activeCell="D75" sqref="D75"/>
    </sheetView>
  </sheetViews>
  <sheetFormatPr baseColWidth="10" defaultRowHeight="15" x14ac:dyDescent="0.25"/>
  <cols>
    <col min="1" max="1" width="63.42578125" style="4" customWidth="1"/>
    <col min="2" max="2" width="17" style="4" customWidth="1"/>
    <col min="3" max="3" width="18" style="4" bestFit="1" customWidth="1"/>
    <col min="4" max="4" width="20.85546875" style="4" customWidth="1"/>
    <col min="5" max="5" width="18.28515625" customWidth="1"/>
  </cols>
  <sheetData>
    <row r="1" spans="1:9" ht="15.75" x14ac:dyDescent="0.25">
      <c r="A1" s="120" t="s">
        <v>0</v>
      </c>
      <c r="B1" s="121"/>
      <c r="C1" s="121"/>
      <c r="D1" s="122"/>
      <c r="E1" s="102">
        <f>+'111'!D14+'112'!D14</f>
        <v>6979104</v>
      </c>
      <c r="F1" s="1"/>
      <c r="G1" s="1"/>
      <c r="H1" s="1"/>
      <c r="I1" s="1"/>
    </row>
    <row r="2" spans="1:9" ht="15.75" x14ac:dyDescent="0.25">
      <c r="A2" s="123" t="s">
        <v>2</v>
      </c>
      <c r="B2" s="124"/>
      <c r="C2" s="124"/>
      <c r="D2" s="125"/>
      <c r="E2" s="1"/>
      <c r="F2" s="1"/>
      <c r="G2" s="1"/>
      <c r="H2" s="1"/>
      <c r="I2" s="1"/>
    </row>
    <row r="3" spans="1:9" ht="15.75" x14ac:dyDescent="0.25">
      <c r="A3" s="123" t="s">
        <v>55</v>
      </c>
      <c r="B3" s="124"/>
      <c r="C3" s="124"/>
      <c r="D3" s="125"/>
      <c r="E3" s="1"/>
      <c r="F3" s="1"/>
      <c r="G3" s="1"/>
      <c r="H3" s="1"/>
      <c r="I3" s="1"/>
    </row>
    <row r="4" spans="1:9" x14ac:dyDescent="0.25">
      <c r="A4" s="6" t="str">
        <f>+'104'!A4</f>
        <v>Bogota, 1 de octubre de 2018</v>
      </c>
      <c r="D4" s="7"/>
    </row>
    <row r="5" spans="1:9" ht="15.75" x14ac:dyDescent="0.25">
      <c r="A5" s="8" t="s">
        <v>56</v>
      </c>
      <c r="B5" s="126" t="s">
        <v>3</v>
      </c>
      <c r="C5" s="127"/>
      <c r="D5" s="33">
        <f>+'111'!D5+1</f>
        <v>2143</v>
      </c>
    </row>
    <row r="6" spans="1:9" ht="21" x14ac:dyDescent="0.35">
      <c r="A6" s="19" t="str">
        <f>+'OCTUBRE '!B16</f>
        <v>SANCHEZ BUITRAGO  JUAN ALBERTO CC  79686344</v>
      </c>
      <c r="B6" s="22" t="s">
        <v>54</v>
      </c>
      <c r="C6" s="22">
        <v>112</v>
      </c>
      <c r="D6" s="7"/>
    </row>
    <row r="7" spans="1:9" ht="15.75" x14ac:dyDescent="0.25">
      <c r="A7" s="6" t="s">
        <v>132</v>
      </c>
      <c r="B7" s="34" t="s">
        <v>259</v>
      </c>
      <c r="D7" s="7"/>
    </row>
    <row r="8" spans="1:9" ht="6.75" customHeight="1" x14ac:dyDescent="0.25">
      <c r="A8" s="10"/>
      <c r="D8" s="7"/>
    </row>
    <row r="9" spans="1:9" ht="15.75" x14ac:dyDescent="0.25">
      <c r="A9" s="11" t="s">
        <v>58</v>
      </c>
      <c r="B9" s="9" t="str">
        <f>+'104'!B9</f>
        <v>OCTUBRE   DE 2018</v>
      </c>
      <c r="D9" s="7"/>
    </row>
    <row r="10" spans="1:9" ht="5.25" customHeight="1" x14ac:dyDescent="0.25">
      <c r="A10" s="11"/>
      <c r="B10" s="9"/>
      <c r="D10" s="7"/>
    </row>
    <row r="11" spans="1:9" ht="16.5" thickBot="1" x14ac:dyDescent="0.3">
      <c r="A11" s="25" t="s">
        <v>49</v>
      </c>
      <c r="B11" s="23"/>
      <c r="C11" s="52">
        <f>+D74</f>
        <v>4680864</v>
      </c>
      <c r="D11" s="7"/>
    </row>
    <row r="12" spans="1:9" ht="16.5" thickBot="1" x14ac:dyDescent="0.3">
      <c r="A12" s="28" t="s">
        <v>7</v>
      </c>
      <c r="B12" s="23"/>
      <c r="C12" s="3"/>
      <c r="D12" s="27" t="s">
        <v>57</v>
      </c>
    </row>
    <row r="13" spans="1:9" ht="15.75" x14ac:dyDescent="0.25">
      <c r="A13" s="12" t="s">
        <v>4</v>
      </c>
      <c r="B13" s="3" t="s">
        <v>50</v>
      </c>
      <c r="C13" s="24">
        <f>+C14-(C14*5%)</f>
        <v>206672.5</v>
      </c>
      <c r="D13" s="26">
        <f>+C11+C13</f>
        <v>4887536.5</v>
      </c>
      <c r="F13" s="2"/>
    </row>
    <row r="14" spans="1:9" ht="15.75" x14ac:dyDescent="0.25">
      <c r="A14" s="12" t="s">
        <v>8</v>
      </c>
      <c r="B14" s="3" t="s">
        <v>51</v>
      </c>
      <c r="C14" s="24">
        <v>217550</v>
      </c>
      <c r="D14" s="26">
        <f>+C11+C14</f>
        <v>4898414</v>
      </c>
    </row>
    <row r="15" spans="1:9" ht="15.75" x14ac:dyDescent="0.25">
      <c r="A15" s="12" t="s">
        <v>5</v>
      </c>
      <c r="B15" s="3" t="s">
        <v>52</v>
      </c>
      <c r="C15" s="24">
        <f>+C14*10%+C14</f>
        <v>239305</v>
      </c>
      <c r="D15" s="26">
        <f>+C11+C15</f>
        <v>4920169</v>
      </c>
      <c r="E15" s="2"/>
      <c r="F15" s="2"/>
    </row>
    <row r="16" spans="1:9" ht="15.75" x14ac:dyDescent="0.25">
      <c r="A16" s="13"/>
      <c r="C16" s="5"/>
      <c r="D16" s="30"/>
      <c r="E16" s="2"/>
      <c r="F16" s="2"/>
    </row>
    <row r="17" spans="1:4" ht="21" x14ac:dyDescent="0.25">
      <c r="A17" s="8" t="s">
        <v>53</v>
      </c>
      <c r="B17" s="31"/>
      <c r="C17" s="31"/>
      <c r="D17" s="32"/>
    </row>
    <row r="18" spans="1:4" ht="18.75" x14ac:dyDescent="0.25">
      <c r="A18" s="128" t="s">
        <v>0</v>
      </c>
      <c r="B18" s="129"/>
      <c r="C18" s="129"/>
      <c r="D18" s="130"/>
    </row>
    <row r="19" spans="1:4" x14ac:dyDescent="0.25">
      <c r="A19" s="8" t="s">
        <v>1</v>
      </c>
      <c r="D19" s="7"/>
    </row>
    <row r="20" spans="1:4" x14ac:dyDescent="0.25">
      <c r="A20" s="131" t="s">
        <v>9</v>
      </c>
      <c r="B20" s="132"/>
      <c r="C20" s="132"/>
      <c r="D20" s="133"/>
    </row>
    <row r="21" spans="1:4" x14ac:dyDescent="0.25">
      <c r="A21" s="114" t="s">
        <v>6</v>
      </c>
      <c r="B21" s="115"/>
      <c r="C21" s="115"/>
      <c r="D21" s="116"/>
    </row>
    <row r="22" spans="1:4" x14ac:dyDescent="0.25">
      <c r="A22" s="35" t="s">
        <v>59</v>
      </c>
      <c r="B22" s="18"/>
      <c r="C22" s="18"/>
      <c r="D22" s="20"/>
    </row>
    <row r="23" spans="1:4" ht="15.75" thickBot="1" x14ac:dyDescent="0.3">
      <c r="A23" s="117"/>
      <c r="B23" s="118"/>
      <c r="C23" s="118"/>
      <c r="D23" s="119"/>
    </row>
    <row r="24" spans="1:4" x14ac:dyDescent="0.25">
      <c r="A24" s="21"/>
    </row>
    <row r="25" spans="1:4" x14ac:dyDescent="0.25">
      <c r="A25" s="21"/>
    </row>
    <row r="26" spans="1:4" x14ac:dyDescent="0.25">
      <c r="A26" s="21"/>
    </row>
    <row r="27" spans="1:4" x14ac:dyDescent="0.25">
      <c r="D27" s="63">
        <f>+'111'!D14+'112'!D14</f>
        <v>6979104</v>
      </c>
    </row>
    <row r="28" spans="1:4" x14ac:dyDescent="0.25">
      <c r="A28" s="4" t="s">
        <v>137</v>
      </c>
    </row>
    <row r="30" spans="1:4" x14ac:dyDescent="0.25">
      <c r="A30" s="60">
        <v>42736</v>
      </c>
      <c r="B30" s="61" t="s">
        <v>138</v>
      </c>
      <c r="C30" s="61" t="s">
        <v>139</v>
      </c>
      <c r="D30" s="61">
        <v>61137</v>
      </c>
    </row>
    <row r="31" spans="1:4" x14ac:dyDescent="0.25">
      <c r="A31" s="60">
        <v>42767</v>
      </c>
      <c r="B31" s="61" t="s">
        <v>140</v>
      </c>
      <c r="C31" s="61" t="s">
        <v>139</v>
      </c>
      <c r="D31" s="61">
        <v>205413</v>
      </c>
    </row>
    <row r="32" spans="1:4" x14ac:dyDescent="0.25">
      <c r="A32" s="60">
        <v>42795</v>
      </c>
      <c r="B32" s="61" t="s">
        <v>141</v>
      </c>
      <c r="C32" s="61" t="s">
        <v>139</v>
      </c>
      <c r="D32" s="61">
        <v>205413</v>
      </c>
    </row>
    <row r="33" spans="1:4" x14ac:dyDescent="0.25">
      <c r="A33" s="60">
        <v>42826</v>
      </c>
      <c r="B33" s="61" t="s">
        <v>142</v>
      </c>
      <c r="C33" s="61" t="s">
        <v>143</v>
      </c>
      <c r="D33" s="61">
        <v>205413</v>
      </c>
    </row>
    <row r="34" spans="1:4" x14ac:dyDescent="0.25">
      <c r="A34" s="60">
        <v>42856</v>
      </c>
      <c r="B34" s="61" t="s">
        <v>144</v>
      </c>
      <c r="C34" s="61" t="s">
        <v>145</v>
      </c>
      <c r="D34" s="61">
        <v>205413</v>
      </c>
    </row>
    <row r="35" spans="1:4" x14ac:dyDescent="0.25">
      <c r="A35" s="60">
        <v>42887</v>
      </c>
      <c r="B35" s="61" t="s">
        <v>146</v>
      </c>
      <c r="C35" s="61" t="s">
        <v>147</v>
      </c>
      <c r="D35" s="61">
        <v>205413</v>
      </c>
    </row>
    <row r="36" spans="1:4" x14ac:dyDescent="0.25">
      <c r="A36" s="60">
        <v>42917</v>
      </c>
      <c r="B36" s="61" t="s">
        <v>148</v>
      </c>
      <c r="C36" s="61" t="s">
        <v>149</v>
      </c>
      <c r="D36" s="61">
        <v>205413</v>
      </c>
    </row>
    <row r="37" spans="1:4" x14ac:dyDescent="0.25">
      <c r="A37" s="60">
        <v>42948</v>
      </c>
      <c r="B37" s="61" t="s">
        <v>150</v>
      </c>
      <c r="C37" s="61" t="s">
        <v>151</v>
      </c>
      <c r="D37" s="61">
        <v>205413</v>
      </c>
    </row>
    <row r="38" spans="1:4" x14ac:dyDescent="0.25">
      <c r="A38" s="60">
        <v>42978</v>
      </c>
      <c r="B38" s="61" t="s">
        <v>152</v>
      </c>
      <c r="C38" s="61" t="s">
        <v>153</v>
      </c>
      <c r="D38" s="61">
        <v>20541</v>
      </c>
    </row>
    <row r="39" spans="1:4" x14ac:dyDescent="0.25">
      <c r="A39" s="60">
        <v>42978</v>
      </c>
      <c r="B39" s="61" t="s">
        <v>152</v>
      </c>
      <c r="C39" s="61" t="s">
        <v>154</v>
      </c>
      <c r="D39" s="61">
        <v>20541</v>
      </c>
    </row>
    <row r="40" spans="1:4" x14ac:dyDescent="0.25">
      <c r="A40" s="60">
        <v>42978</v>
      </c>
      <c r="B40" s="61" t="s">
        <v>152</v>
      </c>
      <c r="C40" s="61" t="s">
        <v>155</v>
      </c>
      <c r="D40" s="61">
        <v>20541</v>
      </c>
    </row>
    <row r="41" spans="1:4" x14ac:dyDescent="0.25">
      <c r="A41" s="60">
        <v>42978</v>
      </c>
      <c r="B41" s="61" t="s">
        <v>152</v>
      </c>
      <c r="C41" s="61" t="s">
        <v>156</v>
      </c>
      <c r="D41" s="61">
        <v>20541</v>
      </c>
    </row>
    <row r="42" spans="1:4" x14ac:dyDescent="0.25">
      <c r="A42" s="60">
        <v>42978</v>
      </c>
      <c r="B42" s="61" t="s">
        <v>152</v>
      </c>
      <c r="C42" s="61" t="s">
        <v>157</v>
      </c>
      <c r="D42" s="61">
        <v>20541</v>
      </c>
    </row>
    <row r="43" spans="1:4" x14ac:dyDescent="0.25">
      <c r="A43" s="60">
        <v>42978</v>
      </c>
      <c r="B43" s="61" t="s">
        <v>152</v>
      </c>
      <c r="C43" s="61" t="s">
        <v>158</v>
      </c>
      <c r="D43" s="61">
        <v>20541</v>
      </c>
    </row>
    <row r="44" spans="1:4" x14ac:dyDescent="0.25">
      <c r="A44" s="60">
        <v>42978</v>
      </c>
      <c r="B44" s="61" t="s">
        <v>152</v>
      </c>
      <c r="C44" s="61" t="s">
        <v>159</v>
      </c>
      <c r="D44" s="61">
        <v>20541</v>
      </c>
    </row>
    <row r="45" spans="1:4" x14ac:dyDescent="0.25">
      <c r="A45" s="60">
        <v>42978</v>
      </c>
      <c r="B45" s="61" t="s">
        <v>152</v>
      </c>
      <c r="C45" s="61" t="s">
        <v>160</v>
      </c>
      <c r="D45" s="61">
        <v>20541</v>
      </c>
    </row>
    <row r="46" spans="1:4" x14ac:dyDescent="0.25">
      <c r="A46" s="60">
        <v>42979</v>
      </c>
      <c r="B46" s="61" t="s">
        <v>161</v>
      </c>
      <c r="C46" s="61" t="s">
        <v>162</v>
      </c>
      <c r="D46" s="61">
        <v>205413</v>
      </c>
    </row>
    <row r="47" spans="1:4" x14ac:dyDescent="0.25">
      <c r="A47" s="60">
        <v>43008</v>
      </c>
      <c r="B47" s="61" t="s">
        <v>163</v>
      </c>
      <c r="C47" s="61" t="s">
        <v>164</v>
      </c>
      <c r="D47" s="61">
        <v>20541</v>
      </c>
    </row>
    <row r="48" spans="1:4" x14ac:dyDescent="0.25">
      <c r="A48" s="60">
        <v>43009</v>
      </c>
      <c r="B48" s="61" t="s">
        <v>165</v>
      </c>
      <c r="C48" s="61" t="s">
        <v>166</v>
      </c>
      <c r="D48" s="61">
        <v>205413</v>
      </c>
    </row>
    <row r="49" spans="1:4" x14ac:dyDescent="0.25">
      <c r="A49" s="60">
        <v>43039</v>
      </c>
      <c r="B49" s="61" t="s">
        <v>167</v>
      </c>
      <c r="C49" s="61" t="s">
        <v>168</v>
      </c>
      <c r="D49" s="61">
        <v>20541</v>
      </c>
    </row>
    <row r="50" spans="1:4" x14ac:dyDescent="0.25">
      <c r="A50" s="60">
        <v>43040</v>
      </c>
      <c r="B50" s="61" t="s">
        <v>169</v>
      </c>
      <c r="C50" s="61" t="s">
        <v>170</v>
      </c>
      <c r="D50" s="61">
        <v>205413</v>
      </c>
    </row>
    <row r="51" spans="1:4" x14ac:dyDescent="0.25">
      <c r="A51" s="60">
        <v>43069</v>
      </c>
      <c r="B51" s="61" t="s">
        <v>171</v>
      </c>
      <c r="C51" s="61" t="s">
        <v>172</v>
      </c>
      <c r="D51" s="61">
        <v>20541</v>
      </c>
    </row>
    <row r="52" spans="1:4" x14ac:dyDescent="0.25">
      <c r="A52" s="60">
        <v>43070</v>
      </c>
      <c r="B52" s="61" t="s">
        <v>173</v>
      </c>
      <c r="C52" s="61" t="s">
        <v>174</v>
      </c>
      <c r="D52" s="61">
        <v>205413</v>
      </c>
    </row>
    <row r="53" spans="1:4" x14ac:dyDescent="0.25">
      <c r="A53" s="60">
        <v>43099</v>
      </c>
      <c r="B53" s="61" t="s">
        <v>175</v>
      </c>
      <c r="C53" s="61" t="s">
        <v>176</v>
      </c>
      <c r="D53" s="61">
        <v>20541</v>
      </c>
    </row>
    <row r="54" spans="1:4" x14ac:dyDescent="0.25">
      <c r="A54" s="60">
        <v>43101</v>
      </c>
      <c r="B54" s="61" t="s">
        <v>177</v>
      </c>
      <c r="C54" s="61" t="s">
        <v>178</v>
      </c>
      <c r="D54" s="61">
        <v>205413</v>
      </c>
    </row>
    <row r="55" spans="1:4" x14ac:dyDescent="0.25">
      <c r="A55" s="60">
        <v>43131</v>
      </c>
      <c r="B55" s="61" t="s">
        <v>179</v>
      </c>
      <c r="C55" s="61" t="s">
        <v>180</v>
      </c>
      <c r="D55" s="61">
        <v>20541</v>
      </c>
    </row>
    <row r="56" spans="1:4" x14ac:dyDescent="0.25">
      <c r="A56" s="60">
        <v>43132</v>
      </c>
      <c r="B56" s="61" t="s">
        <v>183</v>
      </c>
      <c r="C56" s="61" t="s">
        <v>184</v>
      </c>
      <c r="D56" s="61">
        <v>205413</v>
      </c>
    </row>
    <row r="57" spans="1:4" x14ac:dyDescent="0.25">
      <c r="A57" s="60">
        <v>43159</v>
      </c>
      <c r="B57" s="61" t="s">
        <v>185</v>
      </c>
      <c r="C57" s="61" t="s">
        <v>187</v>
      </c>
      <c r="D57" s="61">
        <v>20541</v>
      </c>
    </row>
    <row r="58" spans="1:4" x14ac:dyDescent="0.25">
      <c r="A58" s="60">
        <v>43160</v>
      </c>
      <c r="B58" s="61" t="s">
        <v>190</v>
      </c>
      <c r="C58" s="61" t="s">
        <v>191</v>
      </c>
      <c r="D58" s="61">
        <v>205413</v>
      </c>
    </row>
    <row r="59" spans="1:4" x14ac:dyDescent="0.25">
      <c r="A59" s="60">
        <v>43190</v>
      </c>
      <c r="B59" s="61" t="s">
        <v>192</v>
      </c>
      <c r="C59" s="61" t="s">
        <v>194</v>
      </c>
      <c r="D59" s="61">
        <v>20541</v>
      </c>
    </row>
    <row r="60" spans="1:4" x14ac:dyDescent="0.25">
      <c r="A60" s="60">
        <v>43191</v>
      </c>
      <c r="B60" s="61" t="s">
        <v>197</v>
      </c>
      <c r="C60" s="61" t="s">
        <v>143</v>
      </c>
      <c r="D60" s="61">
        <v>217550</v>
      </c>
    </row>
    <row r="61" spans="1:4" x14ac:dyDescent="0.25">
      <c r="A61" s="60">
        <v>43220</v>
      </c>
      <c r="B61" s="61" t="s">
        <v>198</v>
      </c>
      <c r="C61" s="61" t="s">
        <v>200</v>
      </c>
      <c r="D61" s="61">
        <v>21755</v>
      </c>
    </row>
    <row r="62" spans="1:4" x14ac:dyDescent="0.25">
      <c r="A62" s="60">
        <v>43221</v>
      </c>
      <c r="B62" s="61" t="s">
        <v>203</v>
      </c>
      <c r="C62" s="61" t="s">
        <v>204</v>
      </c>
      <c r="D62" s="61">
        <v>217550</v>
      </c>
    </row>
    <row r="63" spans="1:4" x14ac:dyDescent="0.25">
      <c r="A63" s="60">
        <v>43221</v>
      </c>
      <c r="B63" s="61" t="s">
        <v>205</v>
      </c>
      <c r="C63" s="61" t="s">
        <v>207</v>
      </c>
      <c r="D63" s="61">
        <v>21755</v>
      </c>
    </row>
    <row r="64" spans="1:4" x14ac:dyDescent="0.25">
      <c r="A64" s="100">
        <v>43252</v>
      </c>
      <c r="B64" s="96" t="s">
        <v>275</v>
      </c>
      <c r="C64" s="96" t="s">
        <v>274</v>
      </c>
      <c r="D64" s="61">
        <v>217550</v>
      </c>
    </row>
    <row r="65" spans="1:9" x14ac:dyDescent="0.25">
      <c r="A65" s="100">
        <v>43252</v>
      </c>
      <c r="B65" s="96" t="s">
        <v>267</v>
      </c>
      <c r="C65" s="96" t="s">
        <v>277</v>
      </c>
      <c r="D65" s="61">
        <v>21755</v>
      </c>
    </row>
    <row r="66" spans="1:9" x14ac:dyDescent="0.25">
      <c r="A66" s="100">
        <v>43282</v>
      </c>
      <c r="B66" s="96"/>
      <c r="C66" s="96" t="s">
        <v>274</v>
      </c>
      <c r="D66" s="61">
        <v>217550</v>
      </c>
    </row>
    <row r="67" spans="1:9" x14ac:dyDescent="0.25">
      <c r="A67" s="100">
        <v>43282</v>
      </c>
      <c r="B67" s="96"/>
      <c r="C67" s="96" t="s">
        <v>277</v>
      </c>
      <c r="D67" s="61">
        <v>21755</v>
      </c>
    </row>
    <row r="68" spans="1:9" x14ac:dyDescent="0.25">
      <c r="A68" s="100">
        <v>43313</v>
      </c>
      <c r="B68" s="96"/>
      <c r="C68" s="96" t="s">
        <v>274</v>
      </c>
      <c r="D68" s="61">
        <v>217550</v>
      </c>
    </row>
    <row r="69" spans="1:9" x14ac:dyDescent="0.25">
      <c r="A69" s="100">
        <v>43313</v>
      </c>
      <c r="B69" s="96"/>
      <c r="C69" s="96" t="s">
        <v>277</v>
      </c>
      <c r="D69" s="61">
        <v>21755</v>
      </c>
    </row>
    <row r="70" spans="1:9" x14ac:dyDescent="0.25">
      <c r="A70" s="100">
        <v>43344</v>
      </c>
      <c r="B70" s="96"/>
      <c r="C70" s="96" t="s">
        <v>274</v>
      </c>
      <c r="D70" s="61">
        <v>217550</v>
      </c>
    </row>
    <row r="71" spans="1:9" x14ac:dyDescent="0.25">
      <c r="A71" s="100">
        <v>43344</v>
      </c>
      <c r="B71" s="96"/>
      <c r="C71" s="96" t="s">
        <v>277</v>
      </c>
      <c r="D71" s="61">
        <v>21755</v>
      </c>
    </row>
    <row r="72" spans="1:9" x14ac:dyDescent="0.25">
      <c r="A72" s="100"/>
      <c r="B72" s="96"/>
      <c r="C72" s="96"/>
      <c r="D72" s="61"/>
    </row>
    <row r="73" spans="1:9" x14ac:dyDescent="0.25">
      <c r="A73" s="100"/>
      <c r="B73" s="96"/>
      <c r="C73" s="96"/>
      <c r="D73" s="61"/>
    </row>
    <row r="74" spans="1:9" x14ac:dyDescent="0.25">
      <c r="A74" s="60"/>
      <c r="B74" s="61" t="s">
        <v>208</v>
      </c>
      <c r="C74" s="61"/>
      <c r="D74" s="62">
        <f>SUM(D30:D73)</f>
        <v>4680864</v>
      </c>
    </row>
    <row r="75" spans="1:9" x14ac:dyDescent="0.25">
      <c r="A75" s="3"/>
      <c r="B75" s="3"/>
      <c r="C75" s="3"/>
      <c r="D75" s="3"/>
    </row>
    <row r="76" spans="1:9" x14ac:dyDescent="0.25">
      <c r="A76" s="3"/>
      <c r="B76" s="3"/>
      <c r="C76" s="3"/>
      <c r="D76" s="3"/>
    </row>
    <row r="79" spans="1:9" x14ac:dyDescent="0.25">
      <c r="A79" s="96" t="s">
        <v>20</v>
      </c>
      <c r="B79"/>
      <c r="C79" s="100">
        <v>43251</v>
      </c>
      <c r="D79" s="96" t="s">
        <v>270</v>
      </c>
      <c r="G79">
        <v>4596084</v>
      </c>
      <c r="H79">
        <v>0</v>
      </c>
      <c r="I79">
        <v>4596084</v>
      </c>
    </row>
    <row r="80" spans="1:9" x14ac:dyDescent="0.25">
      <c r="A80" s="96" t="s">
        <v>20</v>
      </c>
      <c r="B80" s="96" t="s">
        <v>271</v>
      </c>
      <c r="C80" s="100">
        <v>43252</v>
      </c>
      <c r="D80" s="96" t="s">
        <v>272</v>
      </c>
      <c r="F80" s="96" t="s">
        <v>273</v>
      </c>
      <c r="G80">
        <v>223750</v>
      </c>
      <c r="H80">
        <v>0</v>
      </c>
      <c r="I80">
        <v>223750</v>
      </c>
    </row>
    <row r="81" spans="1:9" x14ac:dyDescent="0.25">
      <c r="A81" s="96" t="s">
        <v>20</v>
      </c>
      <c r="B81" s="96" t="s">
        <v>271</v>
      </c>
      <c r="C81" s="100">
        <v>43252</v>
      </c>
      <c r="D81" s="96" t="s">
        <v>274</v>
      </c>
      <c r="F81" s="96" t="s">
        <v>275</v>
      </c>
      <c r="G81">
        <v>217550</v>
      </c>
      <c r="H81">
        <v>0</v>
      </c>
      <c r="I81">
        <v>217550</v>
      </c>
    </row>
    <row r="82" spans="1:9" x14ac:dyDescent="0.25">
      <c r="A82" s="96" t="s">
        <v>20</v>
      </c>
      <c r="B82" s="96" t="s">
        <v>271</v>
      </c>
      <c r="C82" s="100">
        <v>43252</v>
      </c>
      <c r="D82" s="96" t="s">
        <v>276</v>
      </c>
      <c r="F82" s="96" t="s">
        <v>267</v>
      </c>
      <c r="G82">
        <v>22375</v>
      </c>
      <c r="H82">
        <v>0</v>
      </c>
      <c r="I82">
        <v>22375</v>
      </c>
    </row>
    <row r="83" spans="1:9" x14ac:dyDescent="0.25">
      <c r="A83" s="96" t="s">
        <v>20</v>
      </c>
      <c r="B83" s="96" t="s">
        <v>271</v>
      </c>
      <c r="C83" s="100">
        <v>43252</v>
      </c>
      <c r="D83" s="96" t="s">
        <v>277</v>
      </c>
      <c r="F83" s="96" t="s">
        <v>267</v>
      </c>
      <c r="G83">
        <v>21755</v>
      </c>
      <c r="H83">
        <v>0</v>
      </c>
      <c r="I83">
        <v>21755</v>
      </c>
    </row>
    <row r="84" spans="1:9" x14ac:dyDescent="0.25">
      <c r="A84" s="96" t="s">
        <v>20</v>
      </c>
      <c r="B84" s="96" t="s">
        <v>271</v>
      </c>
      <c r="C84" s="100">
        <v>43282</v>
      </c>
      <c r="D84" s="96" t="s">
        <v>272</v>
      </c>
      <c r="F84" s="96" t="s">
        <v>278</v>
      </c>
      <c r="G84">
        <v>223750</v>
      </c>
      <c r="H84">
        <v>0</v>
      </c>
      <c r="I84">
        <v>223750</v>
      </c>
    </row>
    <row r="85" spans="1:9" x14ac:dyDescent="0.25">
      <c r="A85" s="96" t="s">
        <v>20</v>
      </c>
      <c r="B85" s="96" t="s">
        <v>271</v>
      </c>
      <c r="C85" s="101">
        <v>43282</v>
      </c>
      <c r="D85" s="96" t="s">
        <v>274</v>
      </c>
      <c r="F85" s="96" t="s">
        <v>279</v>
      </c>
      <c r="G85">
        <v>217550</v>
      </c>
      <c r="H85">
        <v>0</v>
      </c>
      <c r="I85">
        <v>217550</v>
      </c>
    </row>
    <row r="86" spans="1:9" x14ac:dyDescent="0.25">
      <c r="A86"/>
      <c r="B86"/>
      <c r="C86"/>
      <c r="D86"/>
    </row>
    <row r="87" spans="1:9" x14ac:dyDescent="0.25">
      <c r="A87"/>
      <c r="B87"/>
      <c r="C87"/>
      <c r="D87"/>
    </row>
  </sheetData>
  <mergeCells count="8">
    <mergeCell ref="A21:D21"/>
    <mergeCell ref="A23:D23"/>
    <mergeCell ref="A1:D1"/>
    <mergeCell ref="A2:D2"/>
    <mergeCell ref="A3:D3"/>
    <mergeCell ref="B5:C5"/>
    <mergeCell ref="A18:D18"/>
    <mergeCell ref="A20:D20"/>
  </mergeCells>
  <pageMargins left="0.7" right="0.7" top="0.75" bottom="0.75" header="0.3" footer="0.3"/>
  <pageSetup paperSize="9" scale="73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Normal="100" workbookViewId="0">
      <selection activeCell="C11" sqref="C11"/>
    </sheetView>
  </sheetViews>
  <sheetFormatPr baseColWidth="10" defaultRowHeight="15" x14ac:dyDescent="0.25"/>
  <cols>
    <col min="1" max="1" width="63.42578125" style="4" customWidth="1"/>
    <col min="2" max="2" width="17" style="4" customWidth="1"/>
    <col min="3" max="3" width="18" style="4" bestFit="1" customWidth="1"/>
    <col min="4" max="4" width="20.85546875" style="4" customWidth="1"/>
    <col min="5" max="5" width="18.28515625" customWidth="1"/>
  </cols>
  <sheetData>
    <row r="1" spans="1:9" ht="15.75" x14ac:dyDescent="0.25">
      <c r="A1" s="120" t="s">
        <v>0</v>
      </c>
      <c r="B1" s="121"/>
      <c r="C1" s="121"/>
      <c r="D1" s="122"/>
      <c r="E1" s="80"/>
      <c r="F1" s="1"/>
      <c r="G1" s="1"/>
      <c r="H1" s="1"/>
      <c r="I1" s="1"/>
    </row>
    <row r="2" spans="1:9" ht="15.75" x14ac:dyDescent="0.25">
      <c r="A2" s="123" t="s">
        <v>2</v>
      </c>
      <c r="B2" s="124"/>
      <c r="C2" s="124"/>
      <c r="D2" s="125"/>
      <c r="E2" s="1"/>
      <c r="F2" s="1"/>
      <c r="G2" s="1"/>
      <c r="H2" s="1"/>
      <c r="I2" s="1"/>
    </row>
    <row r="3" spans="1:9" ht="15.75" x14ac:dyDescent="0.25">
      <c r="A3" s="123" t="s">
        <v>55</v>
      </c>
      <c r="B3" s="124"/>
      <c r="C3" s="124"/>
      <c r="D3" s="125"/>
      <c r="E3" s="1"/>
      <c r="F3" s="1"/>
      <c r="G3" s="1"/>
      <c r="H3" s="1"/>
      <c r="I3" s="1"/>
    </row>
    <row r="4" spans="1:9" x14ac:dyDescent="0.25">
      <c r="A4" s="6" t="str">
        <f>+'104'!A4</f>
        <v>Bogota, 1 de octubre de 2018</v>
      </c>
      <c r="D4" s="7"/>
    </row>
    <row r="5" spans="1:9" ht="15.75" x14ac:dyDescent="0.25">
      <c r="A5" s="8" t="s">
        <v>56</v>
      </c>
      <c r="B5" s="126" t="s">
        <v>3</v>
      </c>
      <c r="C5" s="127"/>
      <c r="D5" s="33">
        <f>+'112'!D5+1</f>
        <v>2144</v>
      </c>
    </row>
    <row r="6" spans="1:9" ht="21" x14ac:dyDescent="0.35">
      <c r="A6" s="19" t="str">
        <f>+'OCTUBRE '!B17</f>
        <v>ARIAS ARTUNDUAGA  CARLOS CC  79733698</v>
      </c>
      <c r="B6" s="22" t="s">
        <v>54</v>
      </c>
      <c r="C6" s="22">
        <v>113</v>
      </c>
      <c r="D6" s="7"/>
    </row>
    <row r="7" spans="1:9" ht="15.75" x14ac:dyDescent="0.25">
      <c r="A7" s="6" t="s">
        <v>113</v>
      </c>
      <c r="B7" s="34" t="s">
        <v>68</v>
      </c>
      <c r="D7" s="7"/>
    </row>
    <row r="8" spans="1:9" ht="6.75" customHeight="1" x14ac:dyDescent="0.25">
      <c r="A8" s="10"/>
      <c r="D8" s="7"/>
    </row>
    <row r="9" spans="1:9" ht="15.75" x14ac:dyDescent="0.25">
      <c r="A9" s="11" t="s">
        <v>58</v>
      </c>
      <c r="B9" s="9" t="str">
        <f>+'104'!B9</f>
        <v>OCTUBRE   DE 2018</v>
      </c>
      <c r="D9" s="7"/>
    </row>
    <row r="10" spans="1:9" ht="5.25" customHeight="1" x14ac:dyDescent="0.25">
      <c r="A10" s="11"/>
      <c r="B10" s="9"/>
      <c r="D10" s="7"/>
    </row>
    <row r="11" spans="1:9" ht="16.5" thickBot="1" x14ac:dyDescent="0.3">
      <c r="A11" s="25" t="s">
        <v>49</v>
      </c>
      <c r="B11" s="23"/>
      <c r="C11" s="52">
        <f>+'OCTUBRE '!C17</f>
        <v>450045</v>
      </c>
      <c r="D11" s="7"/>
    </row>
    <row r="12" spans="1:9" ht="16.5" thickBot="1" x14ac:dyDescent="0.3">
      <c r="A12" s="28" t="s">
        <v>7</v>
      </c>
      <c r="B12" s="23"/>
      <c r="C12" s="3"/>
      <c r="D12" s="27" t="s">
        <v>57</v>
      </c>
    </row>
    <row r="13" spans="1:9" ht="15.75" x14ac:dyDescent="0.25">
      <c r="A13" s="12" t="s">
        <v>4</v>
      </c>
      <c r="B13" s="3" t="s">
        <v>50</v>
      </c>
      <c r="C13" s="24">
        <f>+C14-(C14*5%)</f>
        <v>135185</v>
      </c>
      <c r="D13" s="26">
        <f>+C11+C13</f>
        <v>585230</v>
      </c>
      <c r="E13" s="2">
        <f>+D13-D14</f>
        <v>-7115</v>
      </c>
      <c r="F13" s="2"/>
    </row>
    <row r="14" spans="1:9" ht="15.75" x14ac:dyDescent="0.25">
      <c r="A14" s="12" t="s">
        <v>8</v>
      </c>
      <c r="B14" s="3" t="s">
        <v>51</v>
      </c>
      <c r="C14" s="24">
        <f>+'OCTUBRE '!D17</f>
        <v>142300</v>
      </c>
      <c r="D14" s="26">
        <f>+C11+C14</f>
        <v>592345</v>
      </c>
    </row>
    <row r="15" spans="1:9" ht="15.75" x14ac:dyDescent="0.25">
      <c r="A15" s="12" t="s">
        <v>5</v>
      </c>
      <c r="B15" s="3" t="s">
        <v>52</v>
      </c>
      <c r="C15" s="24">
        <f>+C14*10%+C14</f>
        <v>156530</v>
      </c>
      <c r="D15" s="26">
        <f>+C11+C15</f>
        <v>606575</v>
      </c>
      <c r="E15" s="2"/>
      <c r="F15" s="2"/>
    </row>
    <row r="16" spans="1:9" ht="15.75" x14ac:dyDescent="0.25">
      <c r="A16" s="13"/>
      <c r="C16" s="5"/>
      <c r="D16" s="30"/>
      <c r="E16" s="2"/>
      <c r="F16" s="2"/>
    </row>
    <row r="17" spans="1:4" ht="21" x14ac:dyDescent="0.25">
      <c r="A17" s="8" t="s">
        <v>53</v>
      </c>
      <c r="B17" s="31"/>
      <c r="C17" s="31"/>
      <c r="D17" s="32"/>
    </row>
    <row r="18" spans="1:4" ht="18.75" x14ac:dyDescent="0.25">
      <c r="A18" s="128" t="s">
        <v>0</v>
      </c>
      <c r="B18" s="129"/>
      <c r="C18" s="129"/>
      <c r="D18" s="130"/>
    </row>
    <row r="19" spans="1:4" x14ac:dyDescent="0.25">
      <c r="A19" s="8" t="s">
        <v>1</v>
      </c>
      <c r="D19" s="7"/>
    </row>
    <row r="20" spans="1:4" x14ac:dyDescent="0.25">
      <c r="A20" s="131" t="s">
        <v>9</v>
      </c>
      <c r="B20" s="132"/>
      <c r="C20" s="132"/>
      <c r="D20" s="133"/>
    </row>
    <row r="21" spans="1:4" x14ac:dyDescent="0.25">
      <c r="A21" s="114" t="s">
        <v>6</v>
      </c>
      <c r="B21" s="115"/>
      <c r="C21" s="115"/>
      <c r="D21" s="116"/>
    </row>
    <row r="22" spans="1:4" x14ac:dyDescent="0.25">
      <c r="A22" s="35" t="s">
        <v>59</v>
      </c>
      <c r="B22" s="18"/>
      <c r="C22" s="18"/>
      <c r="D22" s="20"/>
    </row>
    <row r="23" spans="1:4" ht="15.75" thickBot="1" x14ac:dyDescent="0.3">
      <c r="A23" s="117"/>
      <c r="B23" s="118"/>
      <c r="C23" s="118"/>
      <c r="D23" s="119"/>
    </row>
    <row r="24" spans="1:4" x14ac:dyDescent="0.25">
      <c r="A24" s="21"/>
    </row>
    <row r="25" spans="1:4" x14ac:dyDescent="0.25">
      <c r="A25" s="21"/>
    </row>
    <row r="26" spans="1:4" x14ac:dyDescent="0.25">
      <c r="A26" s="21"/>
    </row>
  </sheetData>
  <mergeCells count="8">
    <mergeCell ref="A21:D21"/>
    <mergeCell ref="A23:D23"/>
    <mergeCell ref="A1:D1"/>
    <mergeCell ref="A2:D2"/>
    <mergeCell ref="A3:D3"/>
    <mergeCell ref="B5:C5"/>
    <mergeCell ref="A18:D18"/>
    <mergeCell ref="A20:D20"/>
  </mergeCells>
  <pageMargins left="0.7" right="0.7" top="0.75" bottom="0.75" header="0.3" footer="0.3"/>
  <pageSetup paperSize="9" scale="73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Normal="100" workbookViewId="0">
      <selection activeCell="A6" sqref="A6"/>
    </sheetView>
  </sheetViews>
  <sheetFormatPr baseColWidth="10" defaultRowHeight="15" x14ac:dyDescent="0.25"/>
  <cols>
    <col min="1" max="1" width="63.42578125" style="4" customWidth="1"/>
    <col min="2" max="2" width="17" style="4" customWidth="1"/>
    <col min="3" max="3" width="18" style="4" bestFit="1" customWidth="1"/>
    <col min="4" max="4" width="20.85546875" style="4" customWidth="1"/>
    <col min="5" max="5" width="18.28515625" customWidth="1"/>
  </cols>
  <sheetData>
    <row r="1" spans="1:9" ht="15.75" x14ac:dyDescent="0.25">
      <c r="A1" s="120" t="s">
        <v>0</v>
      </c>
      <c r="B1" s="121"/>
      <c r="C1" s="121"/>
      <c r="D1" s="122"/>
      <c r="E1" s="1"/>
      <c r="F1" s="1"/>
      <c r="G1" s="1"/>
      <c r="H1" s="1"/>
      <c r="I1" s="1"/>
    </row>
    <row r="2" spans="1:9" ht="15.75" x14ac:dyDescent="0.25">
      <c r="A2" s="123" t="s">
        <v>2</v>
      </c>
      <c r="B2" s="124"/>
      <c r="C2" s="124"/>
      <c r="D2" s="125"/>
      <c r="E2" s="1"/>
      <c r="F2" s="1"/>
      <c r="G2" s="1"/>
      <c r="H2" s="1"/>
      <c r="I2" s="1"/>
    </row>
    <row r="3" spans="1:9" ht="15.75" x14ac:dyDescent="0.25">
      <c r="A3" s="123" t="s">
        <v>55</v>
      </c>
      <c r="B3" s="124"/>
      <c r="C3" s="124"/>
      <c r="D3" s="125"/>
      <c r="E3" s="1"/>
      <c r="F3" s="1"/>
      <c r="G3" s="1"/>
      <c r="H3" s="1"/>
      <c r="I3" s="1"/>
    </row>
    <row r="4" spans="1:9" x14ac:dyDescent="0.25">
      <c r="A4" s="6" t="str">
        <f>+'104'!A4</f>
        <v>Bogota, 1 de octubre de 2018</v>
      </c>
      <c r="D4" s="7"/>
    </row>
    <row r="5" spans="1:9" ht="15.75" x14ac:dyDescent="0.25">
      <c r="A5" s="8" t="s">
        <v>56</v>
      </c>
      <c r="B5" s="126" t="s">
        <v>3</v>
      </c>
      <c r="C5" s="127"/>
      <c r="D5" s="33">
        <f>+'113'!D5+1</f>
        <v>2145</v>
      </c>
    </row>
    <row r="6" spans="1:9" ht="21" x14ac:dyDescent="0.35">
      <c r="A6" s="19" t="str">
        <f>+'OCTUBRE '!B18</f>
        <v>PANCHE LOZADA  JAIR CC  79685963</v>
      </c>
      <c r="B6" s="22" t="s">
        <v>54</v>
      </c>
      <c r="C6" s="22">
        <v>114</v>
      </c>
      <c r="D6" s="7"/>
    </row>
    <row r="7" spans="1:9" ht="15.75" x14ac:dyDescent="0.25">
      <c r="A7" s="6" t="s">
        <v>125</v>
      </c>
      <c r="B7" s="34" t="s">
        <v>69</v>
      </c>
      <c r="D7" s="7"/>
    </row>
    <row r="8" spans="1:9" ht="6.75" customHeight="1" x14ac:dyDescent="0.25">
      <c r="A8" s="10"/>
      <c r="D8" s="7"/>
    </row>
    <row r="9" spans="1:9" ht="15.75" x14ac:dyDescent="0.25">
      <c r="A9" s="11" t="s">
        <v>58</v>
      </c>
      <c r="B9" s="9" t="str">
        <f>+'104'!B9</f>
        <v>OCTUBRE   DE 2018</v>
      </c>
      <c r="D9" s="7"/>
    </row>
    <row r="10" spans="1:9" ht="5.25" customHeight="1" x14ac:dyDescent="0.25">
      <c r="A10" s="11"/>
      <c r="B10" s="9"/>
      <c r="D10" s="7"/>
    </row>
    <row r="11" spans="1:9" ht="16.5" thickBot="1" x14ac:dyDescent="0.3">
      <c r="A11" s="25" t="s">
        <v>49</v>
      </c>
      <c r="B11" s="23"/>
      <c r="C11" s="52">
        <f>+'OCTUBRE '!C18</f>
        <v>0</v>
      </c>
      <c r="D11" s="7"/>
    </row>
    <row r="12" spans="1:9" ht="16.5" thickBot="1" x14ac:dyDescent="0.3">
      <c r="A12" s="28" t="s">
        <v>7</v>
      </c>
      <c r="B12" s="23"/>
      <c r="C12" s="3"/>
      <c r="D12" s="27" t="s">
        <v>57</v>
      </c>
    </row>
    <row r="13" spans="1:9" ht="15.75" x14ac:dyDescent="0.25">
      <c r="A13" s="12" t="s">
        <v>4</v>
      </c>
      <c r="B13" s="3" t="s">
        <v>50</v>
      </c>
      <c r="C13" s="24">
        <f>+C14-(C14*5%)</f>
        <v>220162.5</v>
      </c>
      <c r="D13" s="26">
        <f>+C11+C13</f>
        <v>220162.5</v>
      </c>
      <c r="F13" s="2"/>
    </row>
    <row r="14" spans="1:9" ht="15.75" x14ac:dyDescent="0.25">
      <c r="A14" s="12" t="s">
        <v>8</v>
      </c>
      <c r="B14" s="3" t="s">
        <v>51</v>
      </c>
      <c r="C14" s="24">
        <f>+'OCTUBRE '!D18</f>
        <v>231750</v>
      </c>
      <c r="D14" s="26">
        <f>+C11+C14</f>
        <v>231750</v>
      </c>
    </row>
    <row r="15" spans="1:9" ht="15.75" x14ac:dyDescent="0.25">
      <c r="A15" s="12" t="s">
        <v>5</v>
      </c>
      <c r="B15" s="3" t="s">
        <v>52</v>
      </c>
      <c r="C15" s="24">
        <f>+C14*10%+C14</f>
        <v>254925</v>
      </c>
      <c r="D15" s="26">
        <f>+C11+C15</f>
        <v>254925</v>
      </c>
      <c r="E15" s="2"/>
      <c r="F15" s="2"/>
    </row>
    <row r="16" spans="1:9" ht="15.75" x14ac:dyDescent="0.25">
      <c r="A16" s="13"/>
      <c r="C16" s="5"/>
      <c r="D16" s="30"/>
      <c r="E16" s="2"/>
      <c r="F16" s="2"/>
    </row>
    <row r="17" spans="1:4" ht="21" x14ac:dyDescent="0.25">
      <c r="A17" s="8" t="s">
        <v>53</v>
      </c>
      <c r="B17" s="31"/>
      <c r="C17" s="31"/>
      <c r="D17" s="32"/>
    </row>
    <row r="18" spans="1:4" ht="18.75" x14ac:dyDescent="0.25">
      <c r="A18" s="128" t="s">
        <v>0</v>
      </c>
      <c r="B18" s="129"/>
      <c r="C18" s="129"/>
      <c r="D18" s="130"/>
    </row>
    <row r="19" spans="1:4" x14ac:dyDescent="0.25">
      <c r="A19" s="8" t="s">
        <v>1</v>
      </c>
      <c r="D19" s="7"/>
    </row>
    <row r="20" spans="1:4" x14ac:dyDescent="0.25">
      <c r="A20" s="131" t="s">
        <v>9</v>
      </c>
      <c r="B20" s="132"/>
      <c r="C20" s="132"/>
      <c r="D20" s="133"/>
    </row>
    <row r="21" spans="1:4" x14ac:dyDescent="0.25">
      <c r="A21" s="114" t="s">
        <v>6</v>
      </c>
      <c r="B21" s="115"/>
      <c r="C21" s="115"/>
      <c r="D21" s="116"/>
    </row>
    <row r="22" spans="1:4" x14ac:dyDescent="0.25">
      <c r="A22" s="35" t="s">
        <v>59</v>
      </c>
      <c r="B22" s="18"/>
      <c r="C22" s="18"/>
      <c r="D22" s="20"/>
    </row>
    <row r="23" spans="1:4" ht="15.75" thickBot="1" x14ac:dyDescent="0.3">
      <c r="A23" s="117"/>
      <c r="B23" s="118"/>
      <c r="C23" s="118"/>
      <c r="D23" s="119"/>
    </row>
    <row r="24" spans="1:4" x14ac:dyDescent="0.25">
      <c r="A24" s="21"/>
    </row>
    <row r="25" spans="1:4" x14ac:dyDescent="0.25">
      <c r="A25" s="21"/>
    </row>
    <row r="26" spans="1:4" x14ac:dyDescent="0.25">
      <c r="A26" s="21"/>
    </row>
  </sheetData>
  <mergeCells count="8">
    <mergeCell ref="A21:D21"/>
    <mergeCell ref="A23:D23"/>
    <mergeCell ref="A1:D1"/>
    <mergeCell ref="A2:D2"/>
    <mergeCell ref="A3:D3"/>
    <mergeCell ref="B5:C5"/>
    <mergeCell ref="A18:D18"/>
    <mergeCell ref="A20:D20"/>
  </mergeCells>
  <pageMargins left="0.7" right="0.7" top="0.75" bottom="0.75" header="0.3" footer="0.3"/>
  <pageSetup paperSize="9" scale="73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Normal="100" workbookViewId="0">
      <selection activeCell="A14" sqref="A14"/>
    </sheetView>
  </sheetViews>
  <sheetFormatPr baseColWidth="10" defaultRowHeight="15" x14ac:dyDescent="0.25"/>
  <cols>
    <col min="1" max="1" width="63.42578125" style="4" customWidth="1"/>
    <col min="2" max="2" width="17" style="4" customWidth="1"/>
    <col min="3" max="3" width="18" style="4" bestFit="1" customWidth="1"/>
    <col min="4" max="4" width="20.85546875" style="4" customWidth="1"/>
    <col min="5" max="5" width="18.28515625" customWidth="1"/>
  </cols>
  <sheetData>
    <row r="1" spans="1:9" ht="15.75" x14ac:dyDescent="0.25">
      <c r="A1" s="120" t="s">
        <v>0</v>
      </c>
      <c r="B1" s="121"/>
      <c r="C1" s="121"/>
      <c r="D1" s="122"/>
      <c r="E1" s="80"/>
      <c r="F1" s="1"/>
      <c r="G1" s="1"/>
      <c r="H1" s="1"/>
      <c r="I1" s="1"/>
    </row>
    <row r="2" spans="1:9" ht="15.75" x14ac:dyDescent="0.25">
      <c r="A2" s="123" t="s">
        <v>2</v>
      </c>
      <c r="B2" s="124"/>
      <c r="C2" s="124"/>
      <c r="D2" s="125"/>
      <c r="E2" s="1"/>
      <c r="F2" s="1"/>
      <c r="G2" s="1"/>
      <c r="H2" s="1"/>
      <c r="I2" s="1"/>
    </row>
    <row r="3" spans="1:9" ht="15.75" x14ac:dyDescent="0.25">
      <c r="A3" s="123" t="s">
        <v>55</v>
      </c>
      <c r="B3" s="124"/>
      <c r="C3" s="124"/>
      <c r="D3" s="125"/>
      <c r="E3" s="1"/>
      <c r="F3" s="1"/>
      <c r="G3" s="1"/>
      <c r="H3" s="1"/>
      <c r="I3" s="1"/>
    </row>
    <row r="4" spans="1:9" x14ac:dyDescent="0.25">
      <c r="A4" s="6" t="str">
        <f>+'104'!A4</f>
        <v>Bogota, 1 de octubre de 2018</v>
      </c>
      <c r="D4" s="7"/>
    </row>
    <row r="5" spans="1:9" ht="15.75" x14ac:dyDescent="0.25">
      <c r="A5" s="8" t="s">
        <v>56</v>
      </c>
      <c r="B5" s="126" t="s">
        <v>3</v>
      </c>
      <c r="C5" s="127"/>
      <c r="D5" s="33">
        <f>+'114'!D5+1</f>
        <v>2146</v>
      </c>
    </row>
    <row r="6" spans="1:9" ht="21" x14ac:dyDescent="0.35">
      <c r="A6" s="19" t="str">
        <f>+'OCTUBRE '!B19</f>
        <v>MORENO BECERRA  OSCAR ORLANDO CC  79576507</v>
      </c>
      <c r="B6" s="22" t="s">
        <v>54</v>
      </c>
      <c r="C6" s="22">
        <v>115</v>
      </c>
      <c r="D6" s="7"/>
    </row>
    <row r="7" spans="1:9" ht="15.75" x14ac:dyDescent="0.25">
      <c r="A7" s="6" t="s">
        <v>135</v>
      </c>
      <c r="B7" s="34" t="s">
        <v>70</v>
      </c>
      <c r="D7" s="7"/>
    </row>
    <row r="8" spans="1:9" ht="6.75" customHeight="1" x14ac:dyDescent="0.25">
      <c r="A8" s="10"/>
      <c r="D8" s="7"/>
    </row>
    <row r="9" spans="1:9" ht="15.75" x14ac:dyDescent="0.25">
      <c r="A9" s="11" t="s">
        <v>58</v>
      </c>
      <c r="B9" s="9" t="str">
        <f>+'104'!B9</f>
        <v>OCTUBRE   DE 2018</v>
      </c>
      <c r="D9" s="7"/>
    </row>
    <row r="10" spans="1:9" ht="5.25" customHeight="1" x14ac:dyDescent="0.25">
      <c r="A10" s="11"/>
      <c r="B10" s="9"/>
      <c r="D10" s="7"/>
    </row>
    <row r="11" spans="1:9" ht="16.5" thickBot="1" x14ac:dyDescent="0.3">
      <c r="A11" s="25" t="s">
        <v>49</v>
      </c>
      <c r="B11" s="23"/>
      <c r="C11" s="52">
        <f>+'OCTUBRE '!C19</f>
        <v>1949768</v>
      </c>
      <c r="D11" s="7"/>
    </row>
    <row r="12" spans="1:9" ht="16.5" thickBot="1" x14ac:dyDescent="0.3">
      <c r="A12" s="28" t="s">
        <v>7</v>
      </c>
      <c r="B12" s="23"/>
      <c r="C12" s="3"/>
      <c r="D12" s="27" t="s">
        <v>57</v>
      </c>
    </row>
    <row r="13" spans="1:9" ht="15.75" x14ac:dyDescent="0.25">
      <c r="A13" s="12" t="s">
        <v>4</v>
      </c>
      <c r="B13" s="3" t="s">
        <v>50</v>
      </c>
      <c r="C13" s="24">
        <f>+C14-(C14*5%)</f>
        <v>195415</v>
      </c>
      <c r="D13" s="26">
        <f>+C11+C13</f>
        <v>2145183</v>
      </c>
      <c r="E13" s="2">
        <f>+C13-C14</f>
        <v>-10285</v>
      </c>
      <c r="F13" s="2"/>
    </row>
    <row r="14" spans="1:9" ht="15.75" x14ac:dyDescent="0.25">
      <c r="A14" s="12" t="s">
        <v>8</v>
      </c>
      <c r="B14" s="3" t="s">
        <v>51</v>
      </c>
      <c r="C14" s="24">
        <f>+'OCTUBRE '!D19</f>
        <v>205700</v>
      </c>
      <c r="D14" s="26">
        <f>+C11+C14</f>
        <v>2155468</v>
      </c>
    </row>
    <row r="15" spans="1:9" ht="15.75" x14ac:dyDescent="0.25">
      <c r="A15" s="12" t="s">
        <v>5</v>
      </c>
      <c r="B15" s="3" t="s">
        <v>52</v>
      </c>
      <c r="C15" s="24">
        <f>+C14*10%+C14</f>
        <v>226270</v>
      </c>
      <c r="D15" s="26">
        <f>+C11+C15</f>
        <v>2176038</v>
      </c>
      <c r="E15" s="2"/>
      <c r="F15" s="2"/>
    </row>
    <row r="16" spans="1:9" ht="15.75" x14ac:dyDescent="0.25">
      <c r="A16" s="13"/>
      <c r="C16" s="5"/>
      <c r="D16" s="30"/>
      <c r="E16" s="2"/>
      <c r="F16" s="2"/>
    </row>
    <row r="17" spans="1:4" ht="21" x14ac:dyDescent="0.25">
      <c r="A17" s="8" t="s">
        <v>53</v>
      </c>
      <c r="B17" s="31"/>
      <c r="C17" s="31"/>
      <c r="D17" s="32"/>
    </row>
    <row r="18" spans="1:4" ht="18.75" x14ac:dyDescent="0.25">
      <c r="A18" s="128" t="s">
        <v>0</v>
      </c>
      <c r="B18" s="129"/>
      <c r="C18" s="129"/>
      <c r="D18" s="130"/>
    </row>
    <row r="19" spans="1:4" x14ac:dyDescent="0.25">
      <c r="A19" s="8" t="s">
        <v>1</v>
      </c>
      <c r="D19" s="7"/>
    </row>
    <row r="20" spans="1:4" x14ac:dyDescent="0.25">
      <c r="A20" s="131" t="s">
        <v>9</v>
      </c>
      <c r="B20" s="132"/>
      <c r="C20" s="132"/>
      <c r="D20" s="133"/>
    </row>
    <row r="21" spans="1:4" x14ac:dyDescent="0.25">
      <c r="A21" s="114" t="s">
        <v>6</v>
      </c>
      <c r="B21" s="115"/>
      <c r="C21" s="115"/>
      <c r="D21" s="116"/>
    </row>
    <row r="22" spans="1:4" x14ac:dyDescent="0.25">
      <c r="A22" s="35" t="s">
        <v>59</v>
      </c>
      <c r="B22" s="18"/>
      <c r="C22" s="18"/>
      <c r="D22" s="20"/>
    </row>
    <row r="23" spans="1:4" ht="15.75" thickBot="1" x14ac:dyDescent="0.3">
      <c r="A23" s="117"/>
      <c r="B23" s="118"/>
      <c r="C23" s="118"/>
      <c r="D23" s="119"/>
    </row>
    <row r="24" spans="1:4" x14ac:dyDescent="0.25">
      <c r="A24" s="21"/>
    </row>
    <row r="25" spans="1:4" x14ac:dyDescent="0.25">
      <c r="A25" s="21"/>
    </row>
    <row r="26" spans="1:4" x14ac:dyDescent="0.25">
      <c r="A26" s="21"/>
    </row>
  </sheetData>
  <mergeCells count="8">
    <mergeCell ref="A21:D21"/>
    <mergeCell ref="A23:D23"/>
    <mergeCell ref="A1:D1"/>
    <mergeCell ref="A2:D2"/>
    <mergeCell ref="A3:D3"/>
    <mergeCell ref="B5:C5"/>
    <mergeCell ref="A18:D18"/>
    <mergeCell ref="A20:D20"/>
  </mergeCells>
  <pageMargins left="0.7" right="0.7" top="0.75" bottom="0.75" header="0.3" footer="0.3"/>
  <pageSetup paperSize="9" scale="73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Normal="100" workbookViewId="0">
      <selection activeCell="A23" sqref="A23:D23"/>
    </sheetView>
  </sheetViews>
  <sheetFormatPr baseColWidth="10" defaultRowHeight="15" x14ac:dyDescent="0.25"/>
  <cols>
    <col min="1" max="1" width="63.42578125" style="4" customWidth="1"/>
    <col min="2" max="2" width="17" style="4" customWidth="1"/>
    <col min="3" max="3" width="18" style="4" bestFit="1" customWidth="1"/>
    <col min="4" max="4" width="20.85546875" style="4" customWidth="1"/>
    <col min="5" max="5" width="18.28515625" customWidth="1"/>
  </cols>
  <sheetData>
    <row r="1" spans="1:9" ht="15.75" x14ac:dyDescent="0.25">
      <c r="A1" s="120" t="s">
        <v>0</v>
      </c>
      <c r="B1" s="121"/>
      <c r="C1" s="121"/>
      <c r="D1" s="122"/>
      <c r="E1" s="1"/>
      <c r="F1" s="1"/>
      <c r="G1" s="1"/>
      <c r="H1" s="1"/>
      <c r="I1" s="1"/>
    </row>
    <row r="2" spans="1:9" ht="15.75" x14ac:dyDescent="0.25">
      <c r="A2" s="123" t="s">
        <v>2</v>
      </c>
      <c r="B2" s="124"/>
      <c r="C2" s="124"/>
      <c r="D2" s="125"/>
      <c r="E2" s="1"/>
      <c r="F2" s="1"/>
      <c r="G2" s="1"/>
      <c r="H2" s="1"/>
      <c r="I2" s="1"/>
    </row>
    <row r="3" spans="1:9" ht="15.75" x14ac:dyDescent="0.25">
      <c r="A3" s="123" t="s">
        <v>55</v>
      </c>
      <c r="B3" s="124"/>
      <c r="C3" s="124"/>
      <c r="D3" s="125"/>
      <c r="E3" s="1"/>
      <c r="F3" s="1"/>
      <c r="G3" s="1"/>
      <c r="H3" s="1"/>
      <c r="I3" s="1"/>
    </row>
    <row r="4" spans="1:9" x14ac:dyDescent="0.25">
      <c r="A4" s="6" t="str">
        <f>+'104'!A4</f>
        <v>Bogota, 1 de octubre de 2018</v>
      </c>
      <c r="D4" s="7"/>
    </row>
    <row r="5" spans="1:9" ht="15.75" x14ac:dyDescent="0.25">
      <c r="A5" s="8" t="s">
        <v>56</v>
      </c>
      <c r="B5" s="126" t="s">
        <v>3</v>
      </c>
      <c r="C5" s="127"/>
      <c r="D5" s="33">
        <f>+'115'!D5+1</f>
        <v>2147</v>
      </c>
    </row>
    <row r="6" spans="1:9" ht="21" x14ac:dyDescent="0.35">
      <c r="A6" s="19" t="str">
        <f>+'OCTUBRE '!B20</f>
        <v>GAMAPAPELES S.A.S NIT  900347411</v>
      </c>
      <c r="B6" s="22" t="s">
        <v>54</v>
      </c>
      <c r="C6" s="22">
        <v>116</v>
      </c>
      <c r="D6" s="7"/>
    </row>
    <row r="7" spans="1:9" ht="15.75" x14ac:dyDescent="0.25">
      <c r="A7" s="6" t="s">
        <v>123</v>
      </c>
      <c r="B7" s="34" t="s">
        <v>71</v>
      </c>
      <c r="D7" s="7"/>
    </row>
    <row r="8" spans="1:9" ht="6.75" customHeight="1" x14ac:dyDescent="0.25">
      <c r="A8" s="10"/>
      <c r="D8" s="7"/>
    </row>
    <row r="9" spans="1:9" ht="15.75" x14ac:dyDescent="0.25">
      <c r="A9" s="11" t="s">
        <v>58</v>
      </c>
      <c r="B9" s="9" t="str">
        <f>+'104'!B9</f>
        <v>OCTUBRE   DE 2018</v>
      </c>
      <c r="D9" s="7"/>
    </row>
    <row r="10" spans="1:9" ht="5.25" customHeight="1" x14ac:dyDescent="0.25">
      <c r="A10" s="11"/>
      <c r="B10" s="9"/>
      <c r="D10" s="7"/>
    </row>
    <row r="11" spans="1:9" ht="16.5" thickBot="1" x14ac:dyDescent="0.3">
      <c r="A11" s="25" t="s">
        <v>49</v>
      </c>
      <c r="B11" s="23"/>
      <c r="C11" s="52">
        <f>+'OCTUBRE '!C25</f>
        <v>0</v>
      </c>
      <c r="D11" s="7"/>
    </row>
    <row r="12" spans="1:9" ht="16.5" thickBot="1" x14ac:dyDescent="0.3">
      <c r="A12" s="28" t="s">
        <v>7</v>
      </c>
      <c r="B12" s="23"/>
      <c r="C12" s="3"/>
      <c r="D12" s="27" t="s">
        <v>57</v>
      </c>
    </row>
    <row r="13" spans="1:9" ht="15.75" x14ac:dyDescent="0.25">
      <c r="A13" s="12" t="s">
        <v>4</v>
      </c>
      <c r="B13" s="3" t="s">
        <v>50</v>
      </c>
      <c r="C13" s="24">
        <f>+C14-(C14*5%)</f>
        <v>186865</v>
      </c>
      <c r="D13" s="26">
        <f>+C11+C13</f>
        <v>186865</v>
      </c>
      <c r="F13" s="2"/>
    </row>
    <row r="14" spans="1:9" ht="15.75" x14ac:dyDescent="0.25">
      <c r="A14" s="12" t="s">
        <v>8</v>
      </c>
      <c r="B14" s="3" t="s">
        <v>51</v>
      </c>
      <c r="C14" s="24">
        <f>+'OCTUBRE '!D20</f>
        <v>196700</v>
      </c>
      <c r="D14" s="26">
        <f>+C11+C14</f>
        <v>196700</v>
      </c>
    </row>
    <row r="15" spans="1:9" ht="15.75" x14ac:dyDescent="0.25">
      <c r="A15" s="12" t="s">
        <v>5</v>
      </c>
      <c r="B15" s="3" t="s">
        <v>52</v>
      </c>
      <c r="C15" s="24">
        <f>+C14*10%+C14</f>
        <v>216370</v>
      </c>
      <c r="D15" s="26">
        <f>+C11+C15</f>
        <v>216370</v>
      </c>
      <c r="E15" s="2"/>
      <c r="F15" s="2"/>
    </row>
    <row r="16" spans="1:9" ht="15.75" x14ac:dyDescent="0.25">
      <c r="A16" s="13"/>
      <c r="C16" s="5"/>
      <c r="D16" s="30"/>
      <c r="E16" s="2"/>
      <c r="F16" s="2"/>
    </row>
    <row r="17" spans="1:4" ht="21" x14ac:dyDescent="0.25">
      <c r="A17" s="8" t="s">
        <v>53</v>
      </c>
      <c r="B17" s="31"/>
      <c r="C17" s="31"/>
      <c r="D17" s="32"/>
    </row>
    <row r="18" spans="1:4" ht="18.75" x14ac:dyDescent="0.25">
      <c r="A18" s="128" t="s">
        <v>0</v>
      </c>
      <c r="B18" s="129"/>
      <c r="C18" s="129"/>
      <c r="D18" s="130"/>
    </row>
    <row r="19" spans="1:4" x14ac:dyDescent="0.25">
      <c r="A19" s="8" t="s">
        <v>1</v>
      </c>
      <c r="D19" s="7"/>
    </row>
    <row r="20" spans="1:4" x14ac:dyDescent="0.25">
      <c r="A20" s="131" t="s">
        <v>9</v>
      </c>
      <c r="B20" s="132"/>
      <c r="C20" s="132"/>
      <c r="D20" s="133"/>
    </row>
    <row r="21" spans="1:4" x14ac:dyDescent="0.25">
      <c r="A21" s="114" t="s">
        <v>6</v>
      </c>
      <c r="B21" s="115"/>
      <c r="C21" s="115"/>
      <c r="D21" s="116"/>
    </row>
    <row r="22" spans="1:4" x14ac:dyDescent="0.25">
      <c r="A22" s="35" t="s">
        <v>59</v>
      </c>
      <c r="B22" s="18"/>
      <c r="C22" s="18"/>
      <c r="D22" s="20"/>
    </row>
    <row r="23" spans="1:4" ht="15.75" thickBot="1" x14ac:dyDescent="0.3">
      <c r="A23" s="117"/>
      <c r="B23" s="118"/>
      <c r="C23" s="118"/>
      <c r="D23" s="119"/>
    </row>
    <row r="24" spans="1:4" x14ac:dyDescent="0.25">
      <c r="A24" s="21"/>
    </row>
    <row r="25" spans="1:4" x14ac:dyDescent="0.25">
      <c r="A25" s="21"/>
    </row>
    <row r="26" spans="1:4" x14ac:dyDescent="0.25">
      <c r="A26" s="21"/>
    </row>
  </sheetData>
  <mergeCells count="8">
    <mergeCell ref="A21:D21"/>
    <mergeCell ref="A23:D23"/>
    <mergeCell ref="A1:D1"/>
    <mergeCell ref="A2:D2"/>
    <mergeCell ref="A3:D3"/>
    <mergeCell ref="B5:C5"/>
    <mergeCell ref="A18:D18"/>
    <mergeCell ref="A20:D20"/>
  </mergeCells>
  <pageMargins left="0.7" right="0.7" top="0.75" bottom="0.75" header="0.3" footer="0.3"/>
  <pageSetup paperSize="9" scale="73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Normal="100" workbookViewId="0">
      <selection activeCell="C16" sqref="C16"/>
    </sheetView>
  </sheetViews>
  <sheetFormatPr baseColWidth="10" defaultRowHeight="15" x14ac:dyDescent="0.25"/>
  <cols>
    <col min="1" max="1" width="63.42578125" style="4" customWidth="1"/>
    <col min="2" max="2" width="17" style="4" customWidth="1"/>
    <col min="3" max="3" width="18" style="4" bestFit="1" customWidth="1"/>
    <col min="4" max="4" width="20.85546875" style="4" customWidth="1"/>
    <col min="5" max="5" width="18.28515625" customWidth="1"/>
  </cols>
  <sheetData>
    <row r="1" spans="1:9" ht="15.75" x14ac:dyDescent="0.25">
      <c r="A1" s="120" t="s">
        <v>0</v>
      </c>
      <c r="B1" s="121"/>
      <c r="C1" s="121"/>
      <c r="D1" s="122"/>
      <c r="E1" s="1"/>
      <c r="F1" s="1"/>
      <c r="G1" s="1"/>
      <c r="H1" s="1"/>
      <c r="I1" s="1"/>
    </row>
    <row r="2" spans="1:9" ht="15.75" x14ac:dyDescent="0.25">
      <c r="A2" s="123" t="s">
        <v>2</v>
      </c>
      <c r="B2" s="124"/>
      <c r="C2" s="124"/>
      <c r="D2" s="125"/>
      <c r="E2" s="1"/>
      <c r="F2" s="1"/>
      <c r="G2" s="1"/>
      <c r="H2" s="1"/>
      <c r="I2" s="1"/>
    </row>
    <row r="3" spans="1:9" ht="15.75" x14ac:dyDescent="0.25">
      <c r="A3" s="123" t="s">
        <v>55</v>
      </c>
      <c r="B3" s="124"/>
      <c r="C3" s="124"/>
      <c r="D3" s="125"/>
      <c r="E3" s="1"/>
      <c r="F3" s="1"/>
      <c r="G3" s="1"/>
      <c r="H3" s="1"/>
      <c r="I3" s="1"/>
    </row>
    <row r="4" spans="1:9" x14ac:dyDescent="0.25">
      <c r="A4" s="6" t="str">
        <f>+'104'!A4</f>
        <v>Bogota, 1 de octubre de 2018</v>
      </c>
      <c r="D4" s="7"/>
    </row>
    <row r="5" spans="1:9" ht="15.75" x14ac:dyDescent="0.25">
      <c r="A5" s="8" t="s">
        <v>56</v>
      </c>
      <c r="B5" s="126" t="s">
        <v>3</v>
      </c>
      <c r="C5" s="127"/>
      <c r="D5" s="33">
        <f>+'116'!D5+1</f>
        <v>2148</v>
      </c>
    </row>
    <row r="6" spans="1:9" ht="21" x14ac:dyDescent="0.35">
      <c r="A6" s="19" t="str">
        <f>+'OCTUBRE '!B21</f>
        <v>RUEDA GUZMAN  RICARDO ERNESTO CC  19182627</v>
      </c>
      <c r="B6" s="22" t="s">
        <v>54</v>
      </c>
      <c r="C6" s="22">
        <v>117</v>
      </c>
      <c r="D6" s="7"/>
    </row>
    <row r="7" spans="1:9" ht="15.75" x14ac:dyDescent="0.25">
      <c r="A7" s="6" t="s">
        <v>130</v>
      </c>
      <c r="B7" s="34" t="s">
        <v>72</v>
      </c>
      <c r="D7" s="7"/>
    </row>
    <row r="8" spans="1:9" ht="6.75" customHeight="1" x14ac:dyDescent="0.25">
      <c r="A8" s="10"/>
      <c r="D8" s="7"/>
    </row>
    <row r="9" spans="1:9" ht="15.75" x14ac:dyDescent="0.25">
      <c r="A9" s="11" t="s">
        <v>58</v>
      </c>
      <c r="B9" s="9" t="str">
        <f>+'104'!B9</f>
        <v>OCTUBRE   DE 2018</v>
      </c>
      <c r="D9" s="7"/>
    </row>
    <row r="10" spans="1:9" ht="5.25" customHeight="1" x14ac:dyDescent="0.25">
      <c r="A10" s="11"/>
      <c r="B10" s="9"/>
      <c r="D10" s="7"/>
    </row>
    <row r="11" spans="1:9" ht="16.5" thickBot="1" x14ac:dyDescent="0.3">
      <c r="A11" s="25" t="s">
        <v>49</v>
      </c>
      <c r="B11" s="23"/>
      <c r="C11" s="52">
        <f>+'OCTUBRE '!C21</f>
        <v>0</v>
      </c>
      <c r="D11" s="7"/>
    </row>
    <row r="12" spans="1:9" ht="16.5" thickBot="1" x14ac:dyDescent="0.3">
      <c r="A12" s="28" t="s">
        <v>7</v>
      </c>
      <c r="B12" s="23"/>
      <c r="C12" s="3"/>
      <c r="D12" s="27" t="s">
        <v>57</v>
      </c>
    </row>
    <row r="13" spans="1:9" ht="15.75" x14ac:dyDescent="0.25">
      <c r="A13" s="12" t="s">
        <v>4</v>
      </c>
      <c r="B13" s="3" t="s">
        <v>50</v>
      </c>
      <c r="C13" s="24">
        <f>+C14-(C14*5%)</f>
        <v>216220</v>
      </c>
      <c r="D13" s="26">
        <f>+C11+C13</f>
        <v>216220</v>
      </c>
      <c r="F13" s="2"/>
    </row>
    <row r="14" spans="1:9" ht="15.75" x14ac:dyDescent="0.25">
      <c r="A14" s="12" t="s">
        <v>8</v>
      </c>
      <c r="B14" s="3" t="s">
        <v>51</v>
      </c>
      <c r="C14" s="24">
        <f>+'OCTUBRE '!D21</f>
        <v>227600</v>
      </c>
      <c r="D14" s="26">
        <f>+C11+C14</f>
        <v>227600</v>
      </c>
    </row>
    <row r="15" spans="1:9" ht="15.75" x14ac:dyDescent="0.25">
      <c r="A15" s="12" t="s">
        <v>5</v>
      </c>
      <c r="B15" s="3" t="s">
        <v>52</v>
      </c>
      <c r="C15" s="24">
        <f>+C14*10%+C14</f>
        <v>250360</v>
      </c>
      <c r="D15" s="26">
        <f>+C11+C15</f>
        <v>250360</v>
      </c>
      <c r="E15" s="2"/>
      <c r="F15" s="2"/>
    </row>
    <row r="16" spans="1:9" ht="15.75" x14ac:dyDescent="0.25">
      <c r="A16" s="13"/>
      <c r="C16" s="5"/>
      <c r="D16" s="30"/>
      <c r="E16" s="2"/>
      <c r="F16" s="2"/>
    </row>
    <row r="17" spans="1:4" ht="21" x14ac:dyDescent="0.25">
      <c r="A17" s="8" t="s">
        <v>53</v>
      </c>
      <c r="B17" s="31"/>
      <c r="C17" s="31"/>
      <c r="D17" s="32"/>
    </row>
    <row r="18" spans="1:4" ht="18.75" x14ac:dyDescent="0.25">
      <c r="A18" s="128" t="s">
        <v>0</v>
      </c>
      <c r="B18" s="129"/>
      <c r="C18" s="129"/>
      <c r="D18" s="130"/>
    </row>
    <row r="19" spans="1:4" x14ac:dyDescent="0.25">
      <c r="A19" s="8" t="s">
        <v>1</v>
      </c>
      <c r="D19" s="7"/>
    </row>
    <row r="20" spans="1:4" x14ac:dyDescent="0.25">
      <c r="A20" s="131" t="s">
        <v>9</v>
      </c>
      <c r="B20" s="132"/>
      <c r="C20" s="132"/>
      <c r="D20" s="133"/>
    </row>
    <row r="21" spans="1:4" x14ac:dyDescent="0.25">
      <c r="A21" s="114" t="s">
        <v>6</v>
      </c>
      <c r="B21" s="115"/>
      <c r="C21" s="115"/>
      <c r="D21" s="116"/>
    </row>
    <row r="22" spans="1:4" x14ac:dyDescent="0.25">
      <c r="A22" s="35" t="s">
        <v>59</v>
      </c>
      <c r="B22" s="18"/>
      <c r="C22" s="18"/>
      <c r="D22" s="20"/>
    </row>
    <row r="23" spans="1:4" ht="15.75" thickBot="1" x14ac:dyDescent="0.3">
      <c r="A23" s="117"/>
      <c r="B23" s="118"/>
      <c r="C23" s="118"/>
      <c r="D23" s="119"/>
    </row>
    <row r="24" spans="1:4" x14ac:dyDescent="0.25">
      <c r="A24" s="21"/>
    </row>
    <row r="25" spans="1:4" x14ac:dyDescent="0.25">
      <c r="A25" s="21"/>
    </row>
    <row r="26" spans="1:4" x14ac:dyDescent="0.25">
      <c r="A26" s="21"/>
    </row>
  </sheetData>
  <mergeCells count="8">
    <mergeCell ref="A21:D21"/>
    <mergeCell ref="A23:D23"/>
    <mergeCell ref="A1:D1"/>
    <mergeCell ref="A2:D2"/>
    <mergeCell ref="A3:D3"/>
    <mergeCell ref="B5:C5"/>
    <mergeCell ref="A18:D18"/>
    <mergeCell ref="A20:D20"/>
  </mergeCells>
  <pageMargins left="0.7" right="0.7" top="0.75" bottom="0.75" header="0.3" footer="0.3"/>
  <pageSetup paperSize="9" scale="73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4" zoomScaleNormal="100" workbookViewId="0">
      <selection activeCell="E14" sqref="E14"/>
    </sheetView>
  </sheetViews>
  <sheetFormatPr baseColWidth="10" defaultRowHeight="15" x14ac:dyDescent="0.25"/>
  <cols>
    <col min="1" max="1" width="63.42578125" style="4" customWidth="1"/>
    <col min="2" max="2" width="17" style="4" customWidth="1"/>
    <col min="3" max="3" width="18" style="4" bestFit="1" customWidth="1"/>
    <col min="4" max="4" width="20.85546875" style="4" customWidth="1"/>
    <col min="5" max="5" width="18.28515625" customWidth="1"/>
  </cols>
  <sheetData>
    <row r="1" spans="1:9" ht="15.75" x14ac:dyDescent="0.25">
      <c r="A1" s="120" t="s">
        <v>0</v>
      </c>
      <c r="B1" s="121"/>
      <c r="C1" s="121"/>
      <c r="D1" s="122"/>
      <c r="E1" s="1"/>
      <c r="F1" s="1"/>
      <c r="G1" s="1"/>
      <c r="H1" s="1"/>
      <c r="I1" s="1"/>
    </row>
    <row r="2" spans="1:9" ht="15.75" x14ac:dyDescent="0.25">
      <c r="A2" s="123" t="s">
        <v>2</v>
      </c>
      <c r="B2" s="124"/>
      <c r="C2" s="124"/>
      <c r="D2" s="125"/>
      <c r="E2" s="1"/>
      <c r="F2" s="1"/>
      <c r="G2" s="1"/>
      <c r="H2" s="1"/>
      <c r="I2" s="1"/>
    </row>
    <row r="3" spans="1:9" ht="15.75" x14ac:dyDescent="0.25">
      <c r="A3" s="123" t="s">
        <v>55</v>
      </c>
      <c r="B3" s="124"/>
      <c r="C3" s="124"/>
      <c r="D3" s="125"/>
      <c r="E3" s="1"/>
      <c r="F3" s="1"/>
      <c r="G3" s="1"/>
      <c r="H3" s="1"/>
      <c r="I3" s="1"/>
    </row>
    <row r="4" spans="1:9" x14ac:dyDescent="0.25">
      <c r="A4" s="6" t="str">
        <f>+'104'!A4</f>
        <v>Bogota, 1 de octubre de 2018</v>
      </c>
      <c r="D4" s="7"/>
    </row>
    <row r="5" spans="1:9" ht="15.75" x14ac:dyDescent="0.25">
      <c r="A5" s="8" t="s">
        <v>56</v>
      </c>
      <c r="B5" s="126" t="s">
        <v>3</v>
      </c>
      <c r="C5" s="127"/>
      <c r="D5" s="33">
        <f>+'117'!D5+1</f>
        <v>2149</v>
      </c>
    </row>
    <row r="6" spans="1:9" ht="21" x14ac:dyDescent="0.35">
      <c r="A6" s="19" t="str">
        <f>+'OCTUBRE '!B22</f>
        <v>COLPRINTER S.A.S NIT  800125222</v>
      </c>
      <c r="B6" s="22" t="s">
        <v>54</v>
      </c>
      <c r="C6" s="22">
        <v>201</v>
      </c>
      <c r="D6" s="7"/>
    </row>
    <row r="7" spans="1:9" ht="15.75" x14ac:dyDescent="0.25">
      <c r="A7" s="6" t="s">
        <v>117</v>
      </c>
      <c r="B7" s="34" t="s">
        <v>73</v>
      </c>
      <c r="D7" s="7"/>
    </row>
    <row r="8" spans="1:9" ht="6.75" customHeight="1" x14ac:dyDescent="0.25">
      <c r="A8" s="10"/>
      <c r="D8" s="7"/>
    </row>
    <row r="9" spans="1:9" ht="15.75" x14ac:dyDescent="0.25">
      <c r="A9" s="11" t="s">
        <v>58</v>
      </c>
      <c r="B9" s="9" t="str">
        <f>+'104'!B9</f>
        <v>OCTUBRE   DE 2018</v>
      </c>
      <c r="D9" s="7"/>
    </row>
    <row r="10" spans="1:9" ht="5.25" customHeight="1" x14ac:dyDescent="0.25">
      <c r="A10" s="11"/>
      <c r="B10" s="9"/>
      <c r="D10" s="7"/>
    </row>
    <row r="11" spans="1:9" ht="16.5" thickBot="1" x14ac:dyDescent="0.3">
      <c r="A11" s="25" t="s">
        <v>49</v>
      </c>
      <c r="B11" s="23"/>
      <c r="C11" s="52">
        <f>+'OCTUBRE '!C22</f>
        <v>0</v>
      </c>
      <c r="D11" s="7"/>
    </row>
    <row r="12" spans="1:9" ht="16.5" thickBot="1" x14ac:dyDescent="0.3">
      <c r="A12" s="28" t="s">
        <v>7</v>
      </c>
      <c r="B12" s="23"/>
      <c r="C12" s="3"/>
      <c r="D12" s="27" t="s">
        <v>57</v>
      </c>
    </row>
    <row r="13" spans="1:9" ht="15.75" x14ac:dyDescent="0.25">
      <c r="A13" s="12" t="s">
        <v>4</v>
      </c>
      <c r="B13" s="3" t="s">
        <v>50</v>
      </c>
      <c r="C13" s="24">
        <f>+C14-(C14*5%)</f>
        <v>303620</v>
      </c>
      <c r="D13" s="26">
        <f>+C11+C13</f>
        <v>303620</v>
      </c>
      <c r="E13" s="2">
        <f>+C13-C14</f>
        <v>-15980</v>
      </c>
      <c r="F13" s="2"/>
    </row>
    <row r="14" spans="1:9" ht="15.75" x14ac:dyDescent="0.25">
      <c r="A14" s="12" t="s">
        <v>8</v>
      </c>
      <c r="B14" s="3" t="s">
        <v>51</v>
      </c>
      <c r="C14" s="24">
        <f>+'OCTUBRE '!D22</f>
        <v>319600</v>
      </c>
      <c r="D14" s="26">
        <f>+C11+C14</f>
        <v>319600</v>
      </c>
    </row>
    <row r="15" spans="1:9" ht="15.75" x14ac:dyDescent="0.25">
      <c r="A15" s="12" t="s">
        <v>5</v>
      </c>
      <c r="B15" s="3" t="s">
        <v>52</v>
      </c>
      <c r="C15" s="24">
        <f>+C14*10%+C14</f>
        <v>351560</v>
      </c>
      <c r="D15" s="26">
        <f>+C11+C15</f>
        <v>351560</v>
      </c>
      <c r="E15" s="2"/>
      <c r="F15" s="2"/>
    </row>
    <row r="16" spans="1:9" ht="15.75" x14ac:dyDescent="0.25">
      <c r="A16" s="13"/>
      <c r="C16" s="5"/>
      <c r="D16" s="30"/>
      <c r="E16" s="2"/>
      <c r="F16" s="2"/>
    </row>
    <row r="17" spans="1:4" ht="21" x14ac:dyDescent="0.25">
      <c r="A17" s="8" t="s">
        <v>53</v>
      </c>
      <c r="B17" s="31"/>
      <c r="C17" s="31"/>
      <c r="D17" s="32"/>
    </row>
    <row r="18" spans="1:4" ht="18.75" x14ac:dyDescent="0.25">
      <c r="A18" s="128" t="s">
        <v>0</v>
      </c>
      <c r="B18" s="129"/>
      <c r="C18" s="129"/>
      <c r="D18" s="130"/>
    </row>
    <row r="19" spans="1:4" x14ac:dyDescent="0.25">
      <c r="A19" s="8" t="s">
        <v>1</v>
      </c>
      <c r="D19" s="7"/>
    </row>
    <row r="20" spans="1:4" x14ac:dyDescent="0.25">
      <c r="A20" s="131" t="s">
        <v>9</v>
      </c>
      <c r="B20" s="132"/>
      <c r="C20" s="132"/>
      <c r="D20" s="133"/>
    </row>
    <row r="21" spans="1:4" x14ac:dyDescent="0.25">
      <c r="A21" s="114" t="s">
        <v>6</v>
      </c>
      <c r="B21" s="115"/>
      <c r="C21" s="115"/>
      <c r="D21" s="116"/>
    </row>
    <row r="22" spans="1:4" x14ac:dyDescent="0.25">
      <c r="A22" s="35" t="s">
        <v>59</v>
      </c>
      <c r="B22" s="18"/>
      <c r="C22" s="18"/>
      <c r="D22" s="20"/>
    </row>
    <row r="23" spans="1:4" ht="15.75" thickBot="1" x14ac:dyDescent="0.3">
      <c r="A23" s="117"/>
      <c r="B23" s="118"/>
      <c r="C23" s="118"/>
      <c r="D23" s="119"/>
    </row>
    <row r="24" spans="1:4" x14ac:dyDescent="0.25">
      <c r="A24" s="21"/>
    </row>
    <row r="25" spans="1:4" x14ac:dyDescent="0.25">
      <c r="A25" s="21"/>
    </row>
    <row r="26" spans="1:4" x14ac:dyDescent="0.25">
      <c r="A26" s="21"/>
    </row>
  </sheetData>
  <mergeCells count="8">
    <mergeCell ref="A21:D21"/>
    <mergeCell ref="A23:D23"/>
    <mergeCell ref="A1:D1"/>
    <mergeCell ref="A2:D2"/>
    <mergeCell ref="A3:D3"/>
    <mergeCell ref="B5:C5"/>
    <mergeCell ref="A18:D18"/>
    <mergeCell ref="A20:D20"/>
  </mergeCells>
  <pageMargins left="0.7" right="0.7" top="0.75" bottom="0.75" header="0.3" footer="0.3"/>
  <pageSetup paperSize="9" scale="73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opLeftCell="A22" zoomScaleNormal="100" workbookViewId="0">
      <selection activeCell="E43" sqref="E43"/>
    </sheetView>
  </sheetViews>
  <sheetFormatPr baseColWidth="10" defaultRowHeight="15" x14ac:dyDescent="0.25"/>
  <cols>
    <col min="1" max="1" width="11.42578125" style="37"/>
    <col min="2" max="2" width="49.5703125" customWidth="1"/>
    <col min="3" max="3" width="16.85546875" style="48" customWidth="1"/>
    <col min="4" max="4" width="14.7109375" style="48" customWidth="1"/>
    <col min="5" max="5" width="9.42578125" customWidth="1"/>
    <col min="6" max="6" width="18.140625" style="16" customWidth="1"/>
    <col min="7" max="7" width="11.42578125" style="16"/>
  </cols>
  <sheetData>
    <row r="1" spans="1:18" x14ac:dyDescent="0.25">
      <c r="B1" s="112" t="s">
        <v>10</v>
      </c>
      <c r="C1" s="113"/>
      <c r="D1" s="113"/>
      <c r="E1" s="113"/>
      <c r="F1" s="113"/>
    </row>
    <row r="2" spans="1:18" x14ac:dyDescent="0.25">
      <c r="B2" s="112" t="s">
        <v>11</v>
      </c>
      <c r="C2" s="113"/>
      <c r="D2" s="113"/>
      <c r="E2" s="113"/>
      <c r="F2" s="113"/>
    </row>
    <row r="3" spans="1:18" x14ac:dyDescent="0.25">
      <c r="B3" s="112" t="s">
        <v>293</v>
      </c>
      <c r="C3" s="113"/>
      <c r="D3" s="113"/>
      <c r="E3" s="113"/>
      <c r="F3" s="113"/>
      <c r="Q3" t="s">
        <v>64</v>
      </c>
      <c r="R3" t="s">
        <v>65</v>
      </c>
    </row>
    <row r="4" spans="1:18" x14ac:dyDescent="0.25">
      <c r="Q4" t="s">
        <v>60</v>
      </c>
      <c r="R4" t="s">
        <v>60</v>
      </c>
    </row>
    <row r="5" spans="1:18" x14ac:dyDescent="0.25">
      <c r="A5" s="37" t="s">
        <v>47</v>
      </c>
      <c r="B5" s="40"/>
      <c r="C5" s="49" t="s">
        <v>12</v>
      </c>
      <c r="D5" s="49" t="s">
        <v>13</v>
      </c>
      <c r="E5" s="40" t="s">
        <v>14</v>
      </c>
      <c r="F5" s="40" t="s">
        <v>15</v>
      </c>
      <c r="Q5" s="37">
        <v>103</v>
      </c>
      <c r="R5" s="37">
        <v>103</v>
      </c>
    </row>
    <row r="6" spans="1:18" x14ac:dyDescent="0.25">
      <c r="A6" s="37">
        <v>101</v>
      </c>
      <c r="B6" s="95" t="s">
        <v>93</v>
      </c>
      <c r="C6" s="49">
        <f>+'BALANCE '!C16</f>
        <v>0</v>
      </c>
      <c r="D6" s="49">
        <f>+'BALANCE '!D16</f>
        <v>6028530</v>
      </c>
      <c r="E6" s="49">
        <f>+'BALANCE '!E16</f>
        <v>0</v>
      </c>
      <c r="F6" s="49">
        <f>+'BALANCE '!F16</f>
        <v>6028530</v>
      </c>
      <c r="K6">
        <v>106</v>
      </c>
      <c r="L6" s="14" t="s">
        <v>24</v>
      </c>
      <c r="Q6">
        <v>206</v>
      </c>
      <c r="R6" s="37">
        <v>210</v>
      </c>
    </row>
    <row r="7" spans="1:18" x14ac:dyDescent="0.25">
      <c r="A7" s="37">
        <v>102</v>
      </c>
      <c r="B7" s="90" t="s">
        <v>100</v>
      </c>
      <c r="C7" s="49">
        <f>+'BALANCE '!C23</f>
        <v>0</v>
      </c>
      <c r="D7" s="49">
        <f>+'BALANCE '!D23</f>
        <v>209550</v>
      </c>
      <c r="E7" s="49">
        <f>+'BALANCE '!E23</f>
        <v>0</v>
      </c>
      <c r="F7" s="49">
        <f>+'BALANCE '!F23</f>
        <v>209550</v>
      </c>
      <c r="K7">
        <v>114</v>
      </c>
      <c r="L7" s="14" t="s">
        <v>36</v>
      </c>
    </row>
    <row r="8" spans="1:18" x14ac:dyDescent="0.25">
      <c r="A8" s="37">
        <v>103</v>
      </c>
      <c r="B8" s="90" t="s">
        <v>104</v>
      </c>
      <c r="C8" s="49">
        <f>+'BALANCE '!C27</f>
        <v>1628620</v>
      </c>
      <c r="D8" s="49">
        <f>+'BALANCE '!D27</f>
        <v>151850</v>
      </c>
      <c r="E8" s="49">
        <f>+'BALANCE '!E27</f>
        <v>0</v>
      </c>
      <c r="F8" s="49">
        <f>+'BALANCE '!F27</f>
        <v>1780470</v>
      </c>
      <c r="K8">
        <v>201</v>
      </c>
      <c r="L8" s="14" t="s">
        <v>25</v>
      </c>
      <c r="Q8">
        <v>213</v>
      </c>
      <c r="R8" s="37">
        <v>215</v>
      </c>
    </row>
    <row r="9" spans="1:18" x14ac:dyDescent="0.25">
      <c r="A9" s="37">
        <v>104</v>
      </c>
      <c r="B9" s="90" t="s">
        <v>97</v>
      </c>
      <c r="C9" s="49">
        <f>+'BALANCE '!C20</f>
        <v>4504945</v>
      </c>
      <c r="D9" s="58">
        <v>159400</v>
      </c>
      <c r="E9" s="49">
        <f>+'BALANCE '!E20</f>
        <v>0</v>
      </c>
      <c r="F9" s="49">
        <f>+'BALANCE '!F20</f>
        <v>4985645</v>
      </c>
      <c r="K9" t="s">
        <v>62</v>
      </c>
      <c r="L9" s="14" t="s">
        <v>34</v>
      </c>
    </row>
    <row r="10" spans="1:18" x14ac:dyDescent="0.25">
      <c r="A10" s="37">
        <v>105</v>
      </c>
      <c r="B10" s="90" t="s">
        <v>89</v>
      </c>
      <c r="C10" s="49">
        <f>+'BALANCE '!C12</f>
        <v>1382492</v>
      </c>
      <c r="D10" s="49">
        <f>+'BALANCE '!D12</f>
        <v>160200</v>
      </c>
      <c r="E10" s="49">
        <f>+'BALANCE '!E12</f>
        <v>0</v>
      </c>
      <c r="F10" s="49">
        <f>+'BALANCE '!F12</f>
        <v>1542692</v>
      </c>
      <c r="K10">
        <v>102</v>
      </c>
      <c r="L10" s="14" t="s">
        <v>33</v>
      </c>
    </row>
    <row r="11" spans="1:18" ht="15.75" customHeight="1" x14ac:dyDescent="0.25">
      <c r="A11" s="37">
        <v>106</v>
      </c>
      <c r="B11" s="90" t="s">
        <v>91</v>
      </c>
      <c r="C11" s="49">
        <f>+'BALANCE '!C14</f>
        <v>148959</v>
      </c>
      <c r="D11" s="49">
        <f>+'BALANCE '!D14</f>
        <v>143400</v>
      </c>
      <c r="E11" s="49">
        <f>+'BALANCE '!E14</f>
        <v>0</v>
      </c>
      <c r="F11" s="49">
        <f>+'BALANCE '!F14</f>
        <v>292359</v>
      </c>
      <c r="K11" t="s">
        <v>61</v>
      </c>
      <c r="L11" s="14" t="s">
        <v>30</v>
      </c>
      <c r="Q11" s="37">
        <v>205</v>
      </c>
    </row>
    <row r="12" spans="1:18" ht="15.75" x14ac:dyDescent="0.25">
      <c r="A12" s="37">
        <v>107</v>
      </c>
      <c r="B12" s="19" t="s">
        <v>281</v>
      </c>
      <c r="C12" s="49">
        <f>+'BALANCE '!C24</f>
        <v>0</v>
      </c>
      <c r="D12" s="58">
        <v>222850</v>
      </c>
      <c r="E12" s="49">
        <f>+'BALANCE '!E24</f>
        <v>0</v>
      </c>
      <c r="F12" s="49">
        <f>+'BALANCE '!F24</f>
        <v>453550</v>
      </c>
      <c r="K12">
        <v>115</v>
      </c>
      <c r="L12" s="14" t="s">
        <v>35</v>
      </c>
    </row>
    <row r="13" spans="1:18" ht="15.75" x14ac:dyDescent="0.25">
      <c r="A13" s="37">
        <v>108</v>
      </c>
      <c r="B13" s="19" t="s">
        <v>281</v>
      </c>
      <c r="C13" s="49">
        <f>+'BALANCE '!C24</f>
        <v>0</v>
      </c>
      <c r="D13" s="58">
        <v>230700</v>
      </c>
      <c r="E13" s="49">
        <f>+'BALANCE '!E24</f>
        <v>0</v>
      </c>
      <c r="F13" s="49">
        <f>+'BALANCE '!F24</f>
        <v>453550</v>
      </c>
      <c r="K13">
        <v>115</v>
      </c>
      <c r="L13" s="14" t="s">
        <v>35</v>
      </c>
    </row>
    <row r="14" spans="1:18" ht="15.75" x14ac:dyDescent="0.25">
      <c r="A14" s="37">
        <v>109</v>
      </c>
      <c r="B14" s="19" t="s">
        <v>281</v>
      </c>
      <c r="C14" s="49">
        <f>+'BALANCE '!C22</f>
        <v>0</v>
      </c>
      <c r="D14" s="49">
        <f>+'BALANCE '!D22</f>
        <v>203900</v>
      </c>
      <c r="E14" s="49">
        <f>+'BALANCE '!E22</f>
        <v>0</v>
      </c>
      <c r="F14" s="49">
        <f>+'BALANCE '!F22</f>
        <v>203900</v>
      </c>
      <c r="G14" s="16">
        <f>+F14*H11</f>
        <v>0</v>
      </c>
      <c r="K14">
        <v>113</v>
      </c>
      <c r="L14" s="14" t="s">
        <v>21</v>
      </c>
      <c r="Q14" s="37">
        <v>113</v>
      </c>
      <c r="R14" s="37">
        <v>115</v>
      </c>
    </row>
    <row r="15" spans="1:18" x14ac:dyDescent="0.25">
      <c r="A15" s="37">
        <v>111</v>
      </c>
      <c r="B15" s="90" t="s">
        <v>110</v>
      </c>
      <c r="C15" s="49">
        <f>+'BALANCE '!C33</f>
        <v>6537804</v>
      </c>
      <c r="D15" s="58">
        <v>223750</v>
      </c>
      <c r="E15" s="49">
        <f>+'BALANCE '!E33</f>
        <v>0</v>
      </c>
      <c r="F15" s="49">
        <f>+'BALANCE '!F33</f>
        <v>6979104</v>
      </c>
      <c r="K15">
        <v>211</v>
      </c>
      <c r="L15" s="14" t="s">
        <v>23</v>
      </c>
      <c r="Q15">
        <v>202</v>
      </c>
      <c r="R15" s="37">
        <v>204</v>
      </c>
    </row>
    <row r="16" spans="1:18" x14ac:dyDescent="0.25">
      <c r="A16" s="37">
        <v>112</v>
      </c>
      <c r="B16" s="90" t="s">
        <v>110</v>
      </c>
      <c r="C16" s="104">
        <v>0</v>
      </c>
      <c r="D16" s="49">
        <v>217550</v>
      </c>
      <c r="E16" s="49">
        <v>0</v>
      </c>
      <c r="F16" s="49">
        <f t="shared" ref="F16:F33" si="0">+C16+D16-E16</f>
        <v>217550</v>
      </c>
      <c r="K16">
        <v>211</v>
      </c>
      <c r="L16" s="14" t="s">
        <v>23</v>
      </c>
      <c r="Q16">
        <v>202</v>
      </c>
      <c r="R16" s="37">
        <v>204</v>
      </c>
    </row>
    <row r="17" spans="1:18" x14ac:dyDescent="0.25">
      <c r="A17" s="37">
        <v>113</v>
      </c>
      <c r="B17" s="90" t="s">
        <v>88</v>
      </c>
      <c r="C17" s="49">
        <f>+'BALANCE '!C11</f>
        <v>450045</v>
      </c>
      <c r="D17" s="49">
        <f>+'BALANCE '!D11</f>
        <v>142300</v>
      </c>
      <c r="E17" s="49">
        <f>+'BALANCE '!E11</f>
        <v>0</v>
      </c>
      <c r="F17" s="49">
        <f>+'BALANCE '!F11</f>
        <v>592345</v>
      </c>
      <c r="K17">
        <v>101</v>
      </c>
      <c r="L17" s="14" t="s">
        <v>26</v>
      </c>
      <c r="Q17" s="37">
        <v>215</v>
      </c>
      <c r="R17" s="37">
        <v>216</v>
      </c>
    </row>
    <row r="18" spans="1:18" x14ac:dyDescent="0.25">
      <c r="A18" s="37">
        <v>114</v>
      </c>
      <c r="B18" s="90" t="s">
        <v>103</v>
      </c>
      <c r="C18" s="49">
        <f>+'BALANCE '!C26</f>
        <v>0</v>
      </c>
      <c r="D18" s="49">
        <f>+'BALANCE '!D26</f>
        <v>231750</v>
      </c>
      <c r="E18" s="49">
        <f>+'BALANCE '!E26</f>
        <v>0</v>
      </c>
      <c r="F18" s="49">
        <f>+'BALANCE '!F26</f>
        <v>231750</v>
      </c>
      <c r="K18">
        <v>117</v>
      </c>
      <c r="L18" s="14" t="s">
        <v>41</v>
      </c>
    </row>
    <row r="19" spans="1:18" x14ac:dyDescent="0.25">
      <c r="A19" s="37">
        <v>115</v>
      </c>
      <c r="B19" s="90" t="s">
        <v>102</v>
      </c>
      <c r="C19" s="49">
        <f>+'BALANCE '!C25</f>
        <v>1949768</v>
      </c>
      <c r="D19" s="49">
        <f>+'BALANCE '!D25</f>
        <v>205700</v>
      </c>
      <c r="E19" s="49">
        <f>+'BALANCE '!E25</f>
        <v>0</v>
      </c>
      <c r="F19" s="49">
        <f>+'BALANCE '!F25</f>
        <v>2155468</v>
      </c>
      <c r="K19">
        <v>116</v>
      </c>
      <c r="L19" s="14" t="s">
        <v>31</v>
      </c>
      <c r="Q19" s="37">
        <v>204</v>
      </c>
    </row>
    <row r="20" spans="1:18" x14ac:dyDescent="0.25">
      <c r="A20" s="37">
        <v>116</v>
      </c>
      <c r="B20" s="90" t="s">
        <v>98</v>
      </c>
      <c r="C20" s="49">
        <f>+'BALANCE '!C21</f>
        <v>0</v>
      </c>
      <c r="D20" s="49">
        <f>+'BALANCE '!D21</f>
        <v>196700</v>
      </c>
      <c r="E20" s="49">
        <f>+'BALANCE '!E21</f>
        <v>0</v>
      </c>
      <c r="F20" s="49">
        <f>+'BALANCE '!F21</f>
        <v>196700</v>
      </c>
      <c r="K20" t="s">
        <v>63</v>
      </c>
      <c r="L20" s="14" t="s">
        <v>43</v>
      </c>
    </row>
    <row r="21" spans="1:18" x14ac:dyDescent="0.25">
      <c r="A21" s="37">
        <v>117</v>
      </c>
      <c r="B21" s="90" t="s">
        <v>108</v>
      </c>
      <c r="C21" s="49">
        <f>+'BALANCE '!C31</f>
        <v>0</v>
      </c>
      <c r="D21" s="49">
        <f>+'BALANCE '!D31</f>
        <v>227600</v>
      </c>
      <c r="E21" s="49">
        <f>+'BALANCE '!E31</f>
        <v>0</v>
      </c>
      <c r="F21" s="49">
        <f>+'BALANCE '!F31</f>
        <v>227600</v>
      </c>
      <c r="K21">
        <v>206</v>
      </c>
      <c r="L21" s="14" t="s">
        <v>39</v>
      </c>
    </row>
    <row r="22" spans="1:18" x14ac:dyDescent="0.25">
      <c r="A22" s="37">
        <v>201</v>
      </c>
      <c r="B22" s="90" t="s">
        <v>92</v>
      </c>
      <c r="C22" s="49">
        <f>+'BALANCE '!C15</f>
        <v>0</v>
      </c>
      <c r="D22" s="49">
        <f>+'BALANCE '!D15</f>
        <v>319600</v>
      </c>
      <c r="E22" s="49">
        <f>+'BALANCE '!E15</f>
        <v>0</v>
      </c>
      <c r="F22" s="49">
        <f>+'BALANCE '!F15</f>
        <v>319600</v>
      </c>
      <c r="K22">
        <v>105</v>
      </c>
      <c r="L22" s="14" t="s">
        <v>22</v>
      </c>
      <c r="Q22" s="37">
        <v>115</v>
      </c>
      <c r="R22" s="37">
        <v>205</v>
      </c>
    </row>
    <row r="23" spans="1:18" x14ac:dyDescent="0.25">
      <c r="A23" s="37">
        <v>202</v>
      </c>
      <c r="B23" s="90" t="s">
        <v>96</v>
      </c>
      <c r="C23" s="49">
        <f>+'BALANCE '!C19</f>
        <v>175298</v>
      </c>
      <c r="D23" s="49">
        <f>+'BALANCE '!D19</f>
        <v>166950</v>
      </c>
      <c r="E23" s="49">
        <f>+'BALANCE '!E19</f>
        <v>0</v>
      </c>
      <c r="F23" s="49">
        <f>+'BALANCE '!F19</f>
        <v>342248</v>
      </c>
      <c r="K23">
        <v>109</v>
      </c>
      <c r="L23" s="14" t="s">
        <v>32</v>
      </c>
    </row>
    <row r="24" spans="1:18" x14ac:dyDescent="0.25">
      <c r="A24" s="37">
        <v>204</v>
      </c>
      <c r="B24" s="90" t="s">
        <v>112</v>
      </c>
      <c r="C24" s="49">
        <f>+'BALANCE '!C35</f>
        <v>0</v>
      </c>
      <c r="D24" s="49">
        <f>+'BALANCE '!D35</f>
        <v>115950</v>
      </c>
      <c r="E24" s="49">
        <f>+'BALANCE '!E35</f>
        <v>0</v>
      </c>
      <c r="F24" s="49">
        <f>+'BALANCE '!F35</f>
        <v>115950</v>
      </c>
      <c r="K24">
        <v>213</v>
      </c>
      <c r="L24" s="14" t="s">
        <v>38</v>
      </c>
    </row>
    <row r="25" spans="1:18" x14ac:dyDescent="0.25">
      <c r="A25" s="37">
        <v>205</v>
      </c>
      <c r="B25" s="90" t="s">
        <v>111</v>
      </c>
      <c r="C25" s="49">
        <f>+'BALANCE '!C34</f>
        <v>0</v>
      </c>
      <c r="D25" s="49">
        <f>+'BALANCE '!D34</f>
        <v>115950</v>
      </c>
      <c r="E25" s="49">
        <f>+'BALANCE '!E34</f>
        <v>0</v>
      </c>
      <c r="F25" s="49">
        <f>+'BALANCE '!F34</f>
        <v>115950</v>
      </c>
      <c r="K25">
        <v>212</v>
      </c>
      <c r="L25" s="14" t="s">
        <v>28</v>
      </c>
      <c r="Q25" s="37">
        <v>107</v>
      </c>
    </row>
    <row r="26" spans="1:18" x14ac:dyDescent="0.25">
      <c r="A26" s="37">
        <v>206</v>
      </c>
      <c r="B26" s="90" t="s">
        <v>106</v>
      </c>
      <c r="C26" s="49">
        <f>+'BALANCE '!C29</f>
        <v>3434570</v>
      </c>
      <c r="D26" s="49">
        <f>+'BALANCE '!D29</f>
        <v>132150</v>
      </c>
      <c r="E26" s="49">
        <f>+'BALANCE '!E29</f>
        <v>0</v>
      </c>
      <c r="F26" s="49">
        <f>+'BALANCE '!F29</f>
        <v>3566720</v>
      </c>
      <c r="K26">
        <v>204</v>
      </c>
      <c r="L26" s="14" t="s">
        <v>45</v>
      </c>
    </row>
    <row r="27" spans="1:18" x14ac:dyDescent="0.25">
      <c r="A27" s="37">
        <v>210</v>
      </c>
      <c r="B27" s="90" t="s">
        <v>107</v>
      </c>
      <c r="C27" s="49">
        <f>+'BALANCE '!C30</f>
        <v>0</v>
      </c>
      <c r="D27" s="49">
        <f>+'BALANCE '!D30</f>
        <v>198950</v>
      </c>
      <c r="E27" s="49">
        <f>+'BALANCE '!E30</f>
        <v>0</v>
      </c>
      <c r="F27" s="49">
        <f>+'BALANCE '!F30</f>
        <v>198950</v>
      </c>
      <c r="K27">
        <v>205</v>
      </c>
      <c r="L27" s="14" t="s">
        <v>44</v>
      </c>
    </row>
    <row r="28" spans="1:18" x14ac:dyDescent="0.25">
      <c r="A28" s="37">
        <v>211</v>
      </c>
      <c r="B28" s="90" t="s">
        <v>90</v>
      </c>
      <c r="C28" s="49">
        <f>+'BALANCE '!C13</f>
        <v>0</v>
      </c>
      <c r="D28" s="49">
        <f>+'BALANCE '!D13</f>
        <v>178350</v>
      </c>
      <c r="E28" s="49">
        <f>+'BALANCE '!E13</f>
        <v>0</v>
      </c>
      <c r="F28" s="49">
        <f>+'BALANCE '!F13</f>
        <v>178350</v>
      </c>
      <c r="K28">
        <v>103</v>
      </c>
      <c r="L28" s="14" t="s">
        <v>37</v>
      </c>
    </row>
    <row r="29" spans="1:18" x14ac:dyDescent="0.25">
      <c r="A29" s="37">
        <v>212</v>
      </c>
      <c r="B29" s="90" t="s">
        <v>95</v>
      </c>
      <c r="C29" s="49">
        <f>+'BALANCE '!C18</f>
        <v>0</v>
      </c>
      <c r="D29" s="49">
        <f>+'BALANCE '!D18</f>
        <v>173400</v>
      </c>
      <c r="E29" s="49">
        <f>+'BALANCE '!E18</f>
        <v>0</v>
      </c>
      <c r="F29" s="49">
        <f>+'BALANCE '!F18</f>
        <v>173400</v>
      </c>
      <c r="L29" s="14"/>
      <c r="Q29" s="37"/>
    </row>
    <row r="30" spans="1:18" x14ac:dyDescent="0.25">
      <c r="A30" s="37">
        <v>213</v>
      </c>
      <c r="B30" s="90" t="s">
        <v>105</v>
      </c>
      <c r="C30" s="49">
        <f>+'BALANCE '!C28</f>
        <v>323375</v>
      </c>
      <c r="D30" s="49">
        <f>+'BALANCE '!D28</f>
        <v>131500</v>
      </c>
      <c r="E30" s="49">
        <f>+'BALANCE '!E28</f>
        <v>0</v>
      </c>
      <c r="F30" s="49">
        <f>+'BALANCE '!F28</f>
        <v>454875</v>
      </c>
      <c r="K30">
        <v>202</v>
      </c>
      <c r="L30" s="14" t="s">
        <v>29</v>
      </c>
      <c r="Q30" s="37">
        <v>210</v>
      </c>
    </row>
    <row r="31" spans="1:18" x14ac:dyDescent="0.25">
      <c r="A31" s="37">
        <v>214</v>
      </c>
      <c r="B31" s="90" t="s">
        <v>109</v>
      </c>
      <c r="C31" s="49">
        <f>+'BALANCE '!C32</f>
        <v>0</v>
      </c>
      <c r="D31" s="49">
        <f>+'BALANCE '!D32</f>
        <v>192200</v>
      </c>
      <c r="E31" s="49">
        <f>+'BALANCE '!E32</f>
        <v>0</v>
      </c>
      <c r="F31" s="49">
        <f>+'BALANCE '!F32</f>
        <v>192200</v>
      </c>
      <c r="K31">
        <v>210</v>
      </c>
      <c r="L31" s="14" t="s">
        <v>40</v>
      </c>
    </row>
    <row r="32" spans="1:18" x14ac:dyDescent="0.25">
      <c r="A32" s="37">
        <v>215</v>
      </c>
      <c r="B32" s="89" t="s">
        <v>30</v>
      </c>
      <c r="C32" s="105">
        <v>0</v>
      </c>
      <c r="D32" s="49">
        <v>164250</v>
      </c>
      <c r="E32" s="49"/>
      <c r="F32" s="49">
        <f t="shared" si="0"/>
        <v>164250</v>
      </c>
      <c r="L32" s="14"/>
      <c r="Q32" s="37"/>
    </row>
    <row r="33" spans="1:18" x14ac:dyDescent="0.25">
      <c r="A33" s="37">
        <v>216</v>
      </c>
      <c r="B33" s="89" t="s">
        <v>30</v>
      </c>
      <c r="C33" s="105">
        <v>0</v>
      </c>
      <c r="D33" s="49">
        <v>157050</v>
      </c>
      <c r="E33" s="49"/>
      <c r="F33" s="49">
        <f t="shared" si="0"/>
        <v>157050</v>
      </c>
      <c r="L33" s="14"/>
      <c r="Q33" s="37"/>
    </row>
    <row r="34" spans="1:18" x14ac:dyDescent="0.25">
      <c r="A34" s="37">
        <v>217</v>
      </c>
      <c r="B34" s="47" t="s">
        <v>27</v>
      </c>
      <c r="C34" s="49">
        <f>+'BALANCE '!C17</f>
        <v>0</v>
      </c>
      <c r="D34" s="49">
        <f>+'BALANCE '!D17</f>
        <v>263500</v>
      </c>
      <c r="E34" s="49">
        <f>+'BALANCE '!E17</f>
        <v>0</v>
      </c>
      <c r="F34" s="49">
        <f>+'BALANCE '!F17</f>
        <v>263500</v>
      </c>
      <c r="K34">
        <v>217</v>
      </c>
      <c r="L34" s="14" t="s">
        <v>27</v>
      </c>
      <c r="Q34" s="37">
        <v>216</v>
      </c>
    </row>
    <row r="35" spans="1:18" ht="7.5" customHeight="1" x14ac:dyDescent="0.25">
      <c r="A35" s="38"/>
      <c r="B35" s="46"/>
      <c r="C35" s="49"/>
      <c r="D35" s="49"/>
      <c r="E35" s="42"/>
      <c r="F35" s="42"/>
      <c r="G35" s="17"/>
      <c r="H35" s="15"/>
      <c r="Q35" s="37"/>
      <c r="R35" s="37"/>
    </row>
    <row r="36" spans="1:18" hidden="1" x14ac:dyDescent="0.25">
      <c r="B36" s="41" t="s">
        <v>16</v>
      </c>
      <c r="C36" s="49"/>
      <c r="D36" s="49"/>
      <c r="E36" s="42"/>
      <c r="F36" s="42"/>
      <c r="Q36" s="37">
        <v>104</v>
      </c>
      <c r="R36" s="37">
        <v>104</v>
      </c>
    </row>
    <row r="37" spans="1:18" hidden="1" x14ac:dyDescent="0.25">
      <c r="B37" s="43" t="s">
        <v>17</v>
      </c>
      <c r="C37" s="49"/>
      <c r="D37" s="49"/>
      <c r="E37" s="42"/>
      <c r="F37" s="42"/>
      <c r="Q37">
        <v>105</v>
      </c>
      <c r="R37" s="37">
        <v>107</v>
      </c>
    </row>
    <row r="38" spans="1:18" hidden="1" x14ac:dyDescent="0.25">
      <c r="B38" s="44" t="s">
        <v>18</v>
      </c>
      <c r="C38" s="49"/>
      <c r="D38" s="49"/>
      <c r="E38" s="42"/>
      <c r="F38" s="42"/>
      <c r="Q38">
        <v>106</v>
      </c>
      <c r="R38" s="37">
        <v>111</v>
      </c>
    </row>
    <row r="39" spans="1:18" hidden="1" x14ac:dyDescent="0.25">
      <c r="B39" s="45" t="s">
        <v>19</v>
      </c>
      <c r="C39" s="49"/>
      <c r="D39" s="49"/>
      <c r="E39" s="42"/>
      <c r="F39" s="42"/>
      <c r="Q39" s="37">
        <v>111</v>
      </c>
      <c r="R39" s="37">
        <v>112</v>
      </c>
    </row>
    <row r="40" spans="1:18" x14ac:dyDescent="0.25">
      <c r="B40" s="46" t="s">
        <v>46</v>
      </c>
      <c r="C40" s="58">
        <f>SUM(C6:C39)</f>
        <v>20535876</v>
      </c>
      <c r="D40" s="58">
        <f>SUM(D6:D35)</f>
        <v>11265530</v>
      </c>
      <c r="E40" s="59">
        <v>0</v>
      </c>
      <c r="F40" s="59">
        <f>+C40+D40</f>
        <v>31801406</v>
      </c>
    </row>
    <row r="41" spans="1:18" x14ac:dyDescent="0.25">
      <c r="B41" s="45"/>
      <c r="C41" s="49"/>
      <c r="D41" s="49"/>
      <c r="E41" s="42"/>
      <c r="F41" s="42"/>
    </row>
    <row r="42" spans="1:18" x14ac:dyDescent="0.25">
      <c r="B42" s="44"/>
      <c r="C42" s="49"/>
      <c r="D42" s="49"/>
      <c r="E42" s="42"/>
      <c r="F42" s="42"/>
    </row>
    <row r="43" spans="1:18" x14ac:dyDescent="0.25">
      <c r="B43" s="43"/>
      <c r="C43" s="49"/>
      <c r="D43" s="49"/>
      <c r="E43" s="42"/>
      <c r="F43" s="42"/>
    </row>
    <row r="44" spans="1:18" x14ac:dyDescent="0.25">
      <c r="B44" s="41"/>
      <c r="C44" s="49"/>
      <c r="D44" s="49"/>
      <c r="E44" s="42"/>
      <c r="F44" s="42"/>
    </row>
    <row r="45" spans="1:18" x14ac:dyDescent="0.25">
      <c r="B45" s="41"/>
      <c r="C45" s="49"/>
      <c r="D45" s="49"/>
      <c r="E45" s="42"/>
      <c r="F45" s="42"/>
    </row>
  </sheetData>
  <autoFilter ref="A5:R5">
    <sortState ref="A6:R36">
      <sortCondition ref="A5"/>
    </sortState>
  </autoFilter>
  <mergeCells count="3">
    <mergeCell ref="B1:F1"/>
    <mergeCell ref="B2:F2"/>
    <mergeCell ref="B3:F3"/>
  </mergeCells>
  <pageMargins left="0.7" right="0.7" top="0.75" bottom="0.75" header="0.3" footer="0.3"/>
  <pageSetup paperSize="9" scale="68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Normal="100" workbookViewId="0">
      <selection activeCell="E14" sqref="E14"/>
    </sheetView>
  </sheetViews>
  <sheetFormatPr baseColWidth="10" defaultRowHeight="15" x14ac:dyDescent="0.25"/>
  <cols>
    <col min="1" max="1" width="63.42578125" style="4" customWidth="1"/>
    <col min="2" max="2" width="17" style="4" customWidth="1"/>
    <col min="3" max="3" width="18" style="4" bestFit="1" customWidth="1"/>
    <col min="4" max="4" width="20.85546875" style="4" customWidth="1"/>
    <col min="5" max="5" width="18.28515625" customWidth="1"/>
  </cols>
  <sheetData>
    <row r="1" spans="1:9" ht="15.75" x14ac:dyDescent="0.25">
      <c r="A1" s="120" t="s">
        <v>0</v>
      </c>
      <c r="B1" s="121"/>
      <c r="C1" s="121"/>
      <c r="D1" s="122"/>
      <c r="E1" s="1"/>
      <c r="F1" s="1"/>
      <c r="G1" s="1"/>
      <c r="H1" s="1"/>
      <c r="I1" s="1"/>
    </row>
    <row r="2" spans="1:9" ht="15.75" x14ac:dyDescent="0.25">
      <c r="A2" s="123" t="s">
        <v>2</v>
      </c>
      <c r="B2" s="124"/>
      <c r="C2" s="124"/>
      <c r="D2" s="125"/>
      <c r="E2" s="1"/>
      <c r="F2" s="1"/>
      <c r="G2" s="1"/>
      <c r="H2" s="1"/>
      <c r="I2" s="1"/>
    </row>
    <row r="3" spans="1:9" ht="15.75" x14ac:dyDescent="0.25">
      <c r="A3" s="123" t="s">
        <v>55</v>
      </c>
      <c r="B3" s="124"/>
      <c r="C3" s="124"/>
      <c r="D3" s="125"/>
      <c r="E3" s="1"/>
      <c r="F3" s="1"/>
      <c r="G3" s="1"/>
      <c r="H3" s="1"/>
      <c r="I3" s="1"/>
    </row>
    <row r="4" spans="1:9" x14ac:dyDescent="0.25">
      <c r="A4" s="6" t="str">
        <f>+'104'!A4</f>
        <v>Bogota, 1 de octubre de 2018</v>
      </c>
      <c r="D4" s="7"/>
    </row>
    <row r="5" spans="1:9" ht="15.75" x14ac:dyDescent="0.25">
      <c r="A5" s="8" t="s">
        <v>56</v>
      </c>
      <c r="B5" s="126" t="s">
        <v>3</v>
      </c>
      <c r="C5" s="127"/>
      <c r="D5" s="33">
        <f>+'201'!D5+1</f>
        <v>2150</v>
      </c>
    </row>
    <row r="6" spans="1:9" ht="21" x14ac:dyDescent="0.35">
      <c r="A6" s="19" t="str">
        <f>+'OCTUBRE '!B23</f>
        <v>DUARTE GALLEGOS  GLADYS INES CC  28181821</v>
      </c>
      <c r="B6" s="22" t="s">
        <v>54</v>
      </c>
      <c r="C6" s="22">
        <v>202</v>
      </c>
      <c r="D6" s="7"/>
    </row>
    <row r="7" spans="1:9" ht="15.75" x14ac:dyDescent="0.25">
      <c r="A7" s="6" t="s">
        <v>121</v>
      </c>
      <c r="B7" s="34" t="s">
        <v>74</v>
      </c>
      <c r="D7" s="7"/>
    </row>
    <row r="8" spans="1:9" ht="6.75" customHeight="1" x14ac:dyDescent="0.25">
      <c r="A8" s="10"/>
      <c r="D8" s="7"/>
    </row>
    <row r="9" spans="1:9" ht="15.75" x14ac:dyDescent="0.25">
      <c r="A9" s="11" t="s">
        <v>58</v>
      </c>
      <c r="B9" s="9" t="str">
        <f>+'104'!B9</f>
        <v>OCTUBRE   DE 2018</v>
      </c>
      <c r="D9" s="7"/>
    </row>
    <row r="10" spans="1:9" ht="5.25" customHeight="1" x14ac:dyDescent="0.25">
      <c r="A10" s="11"/>
      <c r="B10" s="9"/>
      <c r="D10" s="7"/>
    </row>
    <row r="11" spans="1:9" ht="16.5" thickBot="1" x14ac:dyDescent="0.3">
      <c r="A11" s="25" t="s">
        <v>49</v>
      </c>
      <c r="B11" s="23"/>
      <c r="C11" s="52">
        <f>+'OCTUBRE '!C23</f>
        <v>175298</v>
      </c>
      <c r="D11" s="7"/>
    </row>
    <row r="12" spans="1:9" ht="16.5" thickBot="1" x14ac:dyDescent="0.3">
      <c r="A12" s="28" t="s">
        <v>7</v>
      </c>
      <c r="B12" s="23"/>
      <c r="C12" s="3"/>
      <c r="D12" s="27" t="s">
        <v>57</v>
      </c>
    </row>
    <row r="13" spans="1:9" ht="15.75" x14ac:dyDescent="0.25">
      <c r="A13" s="12" t="s">
        <v>4</v>
      </c>
      <c r="B13" s="3" t="s">
        <v>50</v>
      </c>
      <c r="C13" s="24">
        <f>+C14-(C14*5%)</f>
        <v>158602.5</v>
      </c>
      <c r="D13" s="26">
        <f>+C11+C13</f>
        <v>333900.5</v>
      </c>
      <c r="E13" s="2">
        <f>+C13-C14</f>
        <v>-8347.5</v>
      </c>
      <c r="F13" s="2"/>
    </row>
    <row r="14" spans="1:9" ht="15.75" x14ac:dyDescent="0.25">
      <c r="A14" s="12" t="s">
        <v>8</v>
      </c>
      <c r="B14" s="3" t="s">
        <v>51</v>
      </c>
      <c r="C14" s="24">
        <f>+'OCTUBRE '!D23</f>
        <v>166950</v>
      </c>
      <c r="D14" s="26">
        <f>+C11+C14</f>
        <v>342248</v>
      </c>
    </row>
    <row r="15" spans="1:9" ht="15.75" x14ac:dyDescent="0.25">
      <c r="A15" s="12" t="s">
        <v>5</v>
      </c>
      <c r="B15" s="3" t="s">
        <v>52</v>
      </c>
      <c r="C15" s="24">
        <f>+C14*10%+C14</f>
        <v>183645</v>
      </c>
      <c r="D15" s="26">
        <f>+C11+C15</f>
        <v>358943</v>
      </c>
      <c r="E15" s="2"/>
      <c r="F15" s="2"/>
    </row>
    <row r="16" spans="1:9" ht="15.75" x14ac:dyDescent="0.25">
      <c r="A16" s="13"/>
      <c r="C16" s="5"/>
      <c r="D16" s="30"/>
      <c r="E16" s="2"/>
      <c r="F16" s="2"/>
    </row>
    <row r="17" spans="1:4" ht="21" x14ac:dyDescent="0.25">
      <c r="A17" s="8" t="s">
        <v>53</v>
      </c>
      <c r="B17" s="31"/>
      <c r="C17" s="31"/>
      <c r="D17" s="32"/>
    </row>
    <row r="18" spans="1:4" ht="18.75" x14ac:dyDescent="0.25">
      <c r="A18" s="128" t="s">
        <v>0</v>
      </c>
      <c r="B18" s="129"/>
      <c r="C18" s="129"/>
      <c r="D18" s="130"/>
    </row>
    <row r="19" spans="1:4" x14ac:dyDescent="0.25">
      <c r="A19" s="8" t="s">
        <v>1</v>
      </c>
      <c r="D19" s="7"/>
    </row>
    <row r="20" spans="1:4" x14ac:dyDescent="0.25">
      <c r="A20" s="131" t="s">
        <v>9</v>
      </c>
      <c r="B20" s="132"/>
      <c r="C20" s="132"/>
      <c r="D20" s="133"/>
    </row>
    <row r="21" spans="1:4" x14ac:dyDescent="0.25">
      <c r="A21" s="114" t="s">
        <v>6</v>
      </c>
      <c r="B21" s="115"/>
      <c r="C21" s="115"/>
      <c r="D21" s="116"/>
    </row>
    <row r="22" spans="1:4" x14ac:dyDescent="0.25">
      <c r="A22" s="35" t="s">
        <v>59</v>
      </c>
      <c r="B22" s="18"/>
      <c r="C22" s="18"/>
      <c r="D22" s="20"/>
    </row>
    <row r="23" spans="1:4" ht="15.75" thickBot="1" x14ac:dyDescent="0.3">
      <c r="A23" s="117"/>
      <c r="B23" s="118"/>
      <c r="C23" s="118"/>
      <c r="D23" s="119"/>
    </row>
    <row r="24" spans="1:4" x14ac:dyDescent="0.25">
      <c r="A24" s="21"/>
    </row>
    <row r="25" spans="1:4" x14ac:dyDescent="0.25">
      <c r="A25" s="21"/>
    </row>
    <row r="26" spans="1:4" x14ac:dyDescent="0.25">
      <c r="A26" s="21"/>
    </row>
  </sheetData>
  <mergeCells count="8">
    <mergeCell ref="A21:D21"/>
    <mergeCell ref="A23:D23"/>
    <mergeCell ref="A1:D1"/>
    <mergeCell ref="A2:D2"/>
    <mergeCell ref="A3:D3"/>
    <mergeCell ref="B5:C5"/>
    <mergeCell ref="A18:D18"/>
    <mergeCell ref="A20:D20"/>
  </mergeCells>
  <pageMargins left="0.7" right="0.7" top="0.75" bottom="0.75" header="0.3" footer="0.3"/>
  <pageSetup paperSize="9" scale="73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4" zoomScaleNormal="100" workbookViewId="0">
      <selection activeCell="C25" sqref="C25"/>
    </sheetView>
  </sheetViews>
  <sheetFormatPr baseColWidth="10" defaultRowHeight="15" x14ac:dyDescent="0.25"/>
  <cols>
    <col min="1" max="1" width="63.42578125" style="4" customWidth="1"/>
    <col min="2" max="2" width="17" style="4" customWidth="1"/>
    <col min="3" max="3" width="18" style="4" bestFit="1" customWidth="1"/>
    <col min="4" max="4" width="20.85546875" style="4" customWidth="1"/>
    <col min="5" max="5" width="18.28515625" customWidth="1"/>
  </cols>
  <sheetData>
    <row r="1" spans="1:9" ht="15.75" x14ac:dyDescent="0.25">
      <c r="A1" s="120" t="s">
        <v>0</v>
      </c>
      <c r="B1" s="121"/>
      <c r="C1" s="121"/>
      <c r="D1" s="122"/>
      <c r="E1" s="1"/>
      <c r="F1" s="1"/>
      <c r="G1" s="1"/>
      <c r="H1" s="1"/>
      <c r="I1" s="1"/>
    </row>
    <row r="2" spans="1:9" ht="15.75" x14ac:dyDescent="0.25">
      <c r="A2" s="123" t="s">
        <v>2</v>
      </c>
      <c r="B2" s="124"/>
      <c r="C2" s="124"/>
      <c r="D2" s="125"/>
      <c r="E2" s="1"/>
      <c r="F2" s="1"/>
      <c r="G2" s="1"/>
      <c r="H2" s="1"/>
      <c r="I2" s="1"/>
    </row>
    <row r="3" spans="1:9" ht="15.75" x14ac:dyDescent="0.25">
      <c r="A3" s="123" t="s">
        <v>55</v>
      </c>
      <c r="B3" s="124"/>
      <c r="C3" s="124"/>
      <c r="D3" s="125"/>
      <c r="E3" s="1"/>
      <c r="F3" s="1"/>
      <c r="G3" s="1"/>
      <c r="H3" s="1"/>
      <c r="I3" s="1"/>
    </row>
    <row r="4" spans="1:9" x14ac:dyDescent="0.25">
      <c r="A4" s="6" t="str">
        <f>+'104'!A4</f>
        <v>Bogota, 1 de octubre de 2018</v>
      </c>
      <c r="D4" s="7"/>
    </row>
    <row r="5" spans="1:9" ht="15.75" x14ac:dyDescent="0.25">
      <c r="A5" s="8" t="s">
        <v>56</v>
      </c>
      <c r="B5" s="126" t="s">
        <v>3</v>
      </c>
      <c r="C5" s="127"/>
      <c r="D5" s="33">
        <f>+'202'!D5+1</f>
        <v>2151</v>
      </c>
    </row>
    <row r="6" spans="1:9" ht="21" x14ac:dyDescent="0.35">
      <c r="A6" s="19" t="str">
        <f>+'OCTUBRE '!B24</f>
        <v>VELASQUEZ ANGEL  ANA MARIA CC  41756287</v>
      </c>
      <c r="B6" s="22" t="s">
        <v>54</v>
      </c>
      <c r="C6" s="22">
        <v>204</v>
      </c>
      <c r="D6" s="7"/>
    </row>
    <row r="7" spans="1:9" ht="15.75" x14ac:dyDescent="0.25">
      <c r="A7" s="6" t="s">
        <v>134</v>
      </c>
      <c r="B7" s="34" t="s">
        <v>75</v>
      </c>
      <c r="D7" s="7"/>
    </row>
    <row r="8" spans="1:9" ht="6.75" customHeight="1" x14ac:dyDescent="0.25">
      <c r="A8" s="10"/>
      <c r="D8" s="7"/>
    </row>
    <row r="9" spans="1:9" ht="15.75" x14ac:dyDescent="0.25">
      <c r="A9" s="11" t="s">
        <v>58</v>
      </c>
      <c r="B9" s="9" t="str">
        <f>+'104'!B9</f>
        <v>OCTUBRE   DE 2018</v>
      </c>
      <c r="D9" s="7"/>
    </row>
    <row r="10" spans="1:9" ht="5.25" customHeight="1" x14ac:dyDescent="0.25">
      <c r="A10" s="11"/>
      <c r="B10" s="9"/>
      <c r="D10" s="7"/>
    </row>
    <row r="11" spans="1:9" ht="16.5" thickBot="1" x14ac:dyDescent="0.3">
      <c r="A11" s="25" t="s">
        <v>49</v>
      </c>
      <c r="B11" s="23"/>
      <c r="C11" s="52">
        <f>+'OCTUBRE '!C24</f>
        <v>0</v>
      </c>
      <c r="D11" s="7"/>
    </row>
    <row r="12" spans="1:9" ht="16.5" thickBot="1" x14ac:dyDescent="0.3">
      <c r="A12" s="28" t="s">
        <v>7</v>
      </c>
      <c r="B12" s="23"/>
      <c r="C12" s="3"/>
      <c r="D12" s="27" t="s">
        <v>57</v>
      </c>
    </row>
    <row r="13" spans="1:9" ht="15.75" x14ac:dyDescent="0.25">
      <c r="A13" s="12" t="s">
        <v>4</v>
      </c>
      <c r="B13" s="3" t="s">
        <v>50</v>
      </c>
      <c r="C13" s="24">
        <f>+C14-(C14*5%)</f>
        <v>110152.5</v>
      </c>
      <c r="D13" s="26">
        <f>+C11+C13</f>
        <v>110152.5</v>
      </c>
      <c r="F13" s="2"/>
    </row>
    <row r="14" spans="1:9" ht="15.75" x14ac:dyDescent="0.25">
      <c r="A14" s="12" t="s">
        <v>8</v>
      </c>
      <c r="B14" s="3" t="s">
        <v>51</v>
      </c>
      <c r="C14" s="24">
        <f>+'OCTUBRE '!D24</f>
        <v>115950</v>
      </c>
      <c r="D14" s="26">
        <f>+C11+C14</f>
        <v>115950</v>
      </c>
      <c r="E14">
        <f>+C14*5%</f>
        <v>5797.5</v>
      </c>
    </row>
    <row r="15" spans="1:9" ht="15.75" x14ac:dyDescent="0.25">
      <c r="A15" s="12" t="s">
        <v>5</v>
      </c>
      <c r="B15" s="3" t="s">
        <v>52</v>
      </c>
      <c r="C15" s="24">
        <f>+C14*10%+C14</f>
        <v>127545</v>
      </c>
      <c r="D15" s="26">
        <f>+C11+C15</f>
        <v>127545</v>
      </c>
      <c r="E15" s="2"/>
      <c r="F15" s="2"/>
    </row>
    <row r="16" spans="1:9" ht="15.75" x14ac:dyDescent="0.25">
      <c r="A16" s="13"/>
      <c r="C16" s="5"/>
      <c r="D16" s="30"/>
      <c r="E16" s="2"/>
      <c r="F16" s="2"/>
    </row>
    <row r="17" spans="1:4" ht="21" x14ac:dyDescent="0.25">
      <c r="A17" s="8" t="s">
        <v>53</v>
      </c>
      <c r="B17" s="31"/>
      <c r="C17" s="31"/>
      <c r="D17" s="32"/>
    </row>
    <row r="18" spans="1:4" ht="18.75" x14ac:dyDescent="0.25">
      <c r="A18" s="128" t="s">
        <v>0</v>
      </c>
      <c r="B18" s="129"/>
      <c r="C18" s="129"/>
      <c r="D18" s="130"/>
    </row>
    <row r="19" spans="1:4" x14ac:dyDescent="0.25">
      <c r="A19" s="8" t="s">
        <v>1</v>
      </c>
      <c r="D19" s="7"/>
    </row>
    <row r="20" spans="1:4" x14ac:dyDescent="0.25">
      <c r="A20" s="131" t="s">
        <v>9</v>
      </c>
      <c r="B20" s="132"/>
      <c r="C20" s="132"/>
      <c r="D20" s="133"/>
    </row>
    <row r="21" spans="1:4" x14ac:dyDescent="0.25">
      <c r="A21" s="114" t="s">
        <v>6</v>
      </c>
      <c r="B21" s="115"/>
      <c r="C21" s="115"/>
      <c r="D21" s="116"/>
    </row>
    <row r="22" spans="1:4" x14ac:dyDescent="0.25">
      <c r="A22" s="35" t="s">
        <v>59</v>
      </c>
      <c r="B22" s="18"/>
      <c r="C22" s="18"/>
      <c r="D22" s="20"/>
    </row>
    <row r="23" spans="1:4" ht="15.75" thickBot="1" x14ac:dyDescent="0.3">
      <c r="A23" s="117"/>
      <c r="B23" s="118"/>
      <c r="C23" s="118"/>
      <c r="D23" s="119"/>
    </row>
    <row r="24" spans="1:4" x14ac:dyDescent="0.25">
      <c r="A24" s="21"/>
    </row>
    <row r="25" spans="1:4" x14ac:dyDescent="0.25">
      <c r="A25" s="21"/>
    </row>
    <row r="26" spans="1:4" x14ac:dyDescent="0.25">
      <c r="A26" s="21"/>
    </row>
  </sheetData>
  <mergeCells count="8">
    <mergeCell ref="A21:D21"/>
    <mergeCell ref="A23:D23"/>
    <mergeCell ref="A1:D1"/>
    <mergeCell ref="A2:D2"/>
    <mergeCell ref="A3:D3"/>
    <mergeCell ref="B5:C5"/>
    <mergeCell ref="A18:D18"/>
    <mergeCell ref="A20:D20"/>
  </mergeCells>
  <pageMargins left="0.7" right="0.7" top="0.75" bottom="0.75" header="0.3" footer="0.3"/>
  <pageSetup paperSize="9" scale="73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Normal="100" workbookViewId="0">
      <selection activeCell="A6" sqref="A6"/>
    </sheetView>
  </sheetViews>
  <sheetFormatPr baseColWidth="10" defaultRowHeight="15" x14ac:dyDescent="0.25"/>
  <cols>
    <col min="1" max="1" width="63.42578125" style="4" customWidth="1"/>
    <col min="2" max="2" width="17" style="4" customWidth="1"/>
    <col min="3" max="3" width="18" style="4" bestFit="1" customWidth="1"/>
    <col min="4" max="4" width="20.85546875" style="4" customWidth="1"/>
    <col min="5" max="5" width="18.28515625" customWidth="1"/>
  </cols>
  <sheetData>
    <row r="1" spans="1:9" ht="15.75" x14ac:dyDescent="0.25">
      <c r="A1" s="120" t="s">
        <v>0</v>
      </c>
      <c r="B1" s="121"/>
      <c r="C1" s="121"/>
      <c r="D1" s="122"/>
      <c r="E1" s="1"/>
      <c r="F1" s="1"/>
      <c r="G1" s="1"/>
      <c r="H1" s="1"/>
      <c r="I1" s="1"/>
    </row>
    <row r="2" spans="1:9" ht="15.75" x14ac:dyDescent="0.25">
      <c r="A2" s="123" t="s">
        <v>2</v>
      </c>
      <c r="B2" s="124"/>
      <c r="C2" s="124"/>
      <c r="D2" s="125"/>
      <c r="E2" s="1"/>
      <c r="F2" s="1"/>
      <c r="G2" s="1"/>
      <c r="H2" s="1"/>
      <c r="I2" s="1"/>
    </row>
    <row r="3" spans="1:9" ht="15.75" x14ac:dyDescent="0.25">
      <c r="A3" s="123" t="s">
        <v>55</v>
      </c>
      <c r="B3" s="124"/>
      <c r="C3" s="124"/>
      <c r="D3" s="125"/>
      <c r="E3" s="1"/>
      <c r="F3" s="1"/>
      <c r="G3" s="1"/>
      <c r="H3" s="1"/>
      <c r="I3" s="1"/>
    </row>
    <row r="4" spans="1:9" x14ac:dyDescent="0.25">
      <c r="A4" s="6" t="str">
        <f>+'104'!A4</f>
        <v>Bogota, 1 de octubre de 2018</v>
      </c>
      <c r="D4" s="7"/>
    </row>
    <row r="5" spans="1:9" ht="15.75" x14ac:dyDescent="0.25">
      <c r="A5" s="8" t="s">
        <v>56</v>
      </c>
      <c r="B5" s="126" t="s">
        <v>3</v>
      </c>
      <c r="C5" s="127"/>
      <c r="D5" s="33">
        <f>+'204'!D5+1</f>
        <v>2152</v>
      </c>
    </row>
    <row r="6" spans="1:9" ht="21" x14ac:dyDescent="0.35">
      <c r="A6" s="19" t="str">
        <f>+'OCTUBRE '!B25</f>
        <v>SUAREZ URREA  GLORIA CARMENZA CC  41641866</v>
      </c>
      <c r="B6" s="22" t="s">
        <v>54</v>
      </c>
      <c r="C6" s="22">
        <v>205</v>
      </c>
      <c r="D6" s="7"/>
    </row>
    <row r="7" spans="1:9" ht="15.75" x14ac:dyDescent="0.25">
      <c r="A7" s="6" t="s">
        <v>133</v>
      </c>
      <c r="B7" s="34" t="s">
        <v>76</v>
      </c>
      <c r="D7" s="7"/>
    </row>
    <row r="8" spans="1:9" ht="6.75" customHeight="1" x14ac:dyDescent="0.25">
      <c r="A8" s="10"/>
      <c r="D8" s="7"/>
    </row>
    <row r="9" spans="1:9" ht="15.75" x14ac:dyDescent="0.25">
      <c r="A9" s="11" t="s">
        <v>58</v>
      </c>
      <c r="B9" s="9" t="str">
        <f>+'104'!B9</f>
        <v>OCTUBRE   DE 2018</v>
      </c>
      <c r="D9" s="7"/>
    </row>
    <row r="10" spans="1:9" ht="5.25" customHeight="1" x14ac:dyDescent="0.25">
      <c r="A10" s="11"/>
      <c r="B10" s="9"/>
      <c r="D10" s="7"/>
    </row>
    <row r="11" spans="1:9" ht="16.5" thickBot="1" x14ac:dyDescent="0.3">
      <c r="A11" s="25" t="s">
        <v>49</v>
      </c>
      <c r="B11" s="23"/>
      <c r="C11" s="52">
        <f>+'OCTUBRE '!C25</f>
        <v>0</v>
      </c>
      <c r="D11" s="7"/>
    </row>
    <row r="12" spans="1:9" ht="16.5" thickBot="1" x14ac:dyDescent="0.3">
      <c r="A12" s="28" t="s">
        <v>7</v>
      </c>
      <c r="B12" s="23"/>
      <c r="C12" s="3"/>
      <c r="D12" s="27" t="s">
        <v>57</v>
      </c>
    </row>
    <row r="13" spans="1:9" ht="15.75" x14ac:dyDescent="0.25">
      <c r="A13" s="12" t="s">
        <v>4</v>
      </c>
      <c r="B13" s="3" t="s">
        <v>50</v>
      </c>
      <c r="C13" s="24">
        <f>+C14-(C14*5%)</f>
        <v>110152.5</v>
      </c>
      <c r="D13" s="26">
        <f>+C11+C13</f>
        <v>110152.5</v>
      </c>
      <c r="F13" s="2"/>
    </row>
    <row r="14" spans="1:9" ht="15.75" x14ac:dyDescent="0.25">
      <c r="A14" s="12" t="s">
        <v>8</v>
      </c>
      <c r="B14" s="3" t="s">
        <v>51</v>
      </c>
      <c r="C14" s="24">
        <f>+'OCTUBRE '!D25</f>
        <v>115950</v>
      </c>
      <c r="D14" s="26">
        <f>+C11+C14</f>
        <v>115950</v>
      </c>
    </row>
    <row r="15" spans="1:9" ht="15.75" x14ac:dyDescent="0.25">
      <c r="A15" s="12" t="s">
        <v>5</v>
      </c>
      <c r="B15" s="3" t="s">
        <v>52</v>
      </c>
      <c r="C15" s="24">
        <f>+C14*10%+C14</f>
        <v>127545</v>
      </c>
      <c r="D15" s="26">
        <f>+C11+C15</f>
        <v>127545</v>
      </c>
      <c r="E15" s="2"/>
      <c r="F15" s="2"/>
    </row>
    <row r="16" spans="1:9" ht="15.75" x14ac:dyDescent="0.25">
      <c r="A16" s="13"/>
      <c r="C16" s="5"/>
      <c r="D16" s="30"/>
      <c r="E16" s="2"/>
      <c r="F16" s="2"/>
    </row>
    <row r="17" spans="1:4" ht="21" x14ac:dyDescent="0.25">
      <c r="A17" s="8" t="s">
        <v>53</v>
      </c>
      <c r="B17" s="31"/>
      <c r="C17" s="31"/>
      <c r="D17" s="32"/>
    </row>
    <row r="18" spans="1:4" ht="18.75" x14ac:dyDescent="0.25">
      <c r="A18" s="128" t="s">
        <v>0</v>
      </c>
      <c r="B18" s="129"/>
      <c r="C18" s="129"/>
      <c r="D18" s="130"/>
    </row>
    <row r="19" spans="1:4" x14ac:dyDescent="0.25">
      <c r="A19" s="8" t="s">
        <v>1</v>
      </c>
      <c r="D19" s="7"/>
    </row>
    <row r="20" spans="1:4" x14ac:dyDescent="0.25">
      <c r="A20" s="131" t="s">
        <v>9</v>
      </c>
      <c r="B20" s="132"/>
      <c r="C20" s="132"/>
      <c r="D20" s="133"/>
    </row>
    <row r="21" spans="1:4" x14ac:dyDescent="0.25">
      <c r="A21" s="114" t="s">
        <v>6</v>
      </c>
      <c r="B21" s="115"/>
      <c r="C21" s="115"/>
      <c r="D21" s="116"/>
    </row>
    <row r="22" spans="1:4" x14ac:dyDescent="0.25">
      <c r="A22" s="35" t="s">
        <v>59</v>
      </c>
      <c r="B22" s="18"/>
      <c r="C22" s="18"/>
      <c r="D22" s="20"/>
    </row>
    <row r="23" spans="1:4" ht="15.75" thickBot="1" x14ac:dyDescent="0.3">
      <c r="A23" s="117"/>
      <c r="B23" s="118"/>
      <c r="C23" s="118"/>
      <c r="D23" s="119"/>
    </row>
    <row r="24" spans="1:4" x14ac:dyDescent="0.25">
      <c r="A24" s="21"/>
    </row>
    <row r="25" spans="1:4" x14ac:dyDescent="0.25">
      <c r="A25" s="21"/>
    </row>
    <row r="26" spans="1:4" x14ac:dyDescent="0.25">
      <c r="A26" s="21"/>
    </row>
  </sheetData>
  <mergeCells count="8">
    <mergeCell ref="A21:D21"/>
    <mergeCell ref="A23:D23"/>
    <mergeCell ref="A1:D1"/>
    <mergeCell ref="A2:D2"/>
    <mergeCell ref="A3:D3"/>
    <mergeCell ref="B5:C5"/>
    <mergeCell ref="A18:D18"/>
    <mergeCell ref="A20:D20"/>
  </mergeCells>
  <pageMargins left="0.7" right="0.7" top="0.75" bottom="0.75" header="0.3" footer="0.3"/>
  <pageSetup paperSize="9" scale="73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Normal="100" workbookViewId="0">
      <selection activeCell="D5" sqref="D5"/>
    </sheetView>
  </sheetViews>
  <sheetFormatPr baseColWidth="10" defaultRowHeight="15" x14ac:dyDescent="0.25"/>
  <cols>
    <col min="1" max="1" width="63.42578125" style="4" customWidth="1"/>
    <col min="2" max="2" width="17" style="4" customWidth="1"/>
    <col min="3" max="3" width="18" style="4" bestFit="1" customWidth="1"/>
    <col min="4" max="4" width="20.85546875" style="4" customWidth="1"/>
    <col min="5" max="5" width="18.28515625" customWidth="1"/>
  </cols>
  <sheetData>
    <row r="1" spans="1:9" ht="15.75" x14ac:dyDescent="0.25">
      <c r="A1" s="120" t="s">
        <v>0</v>
      </c>
      <c r="B1" s="121"/>
      <c r="C1" s="121"/>
      <c r="D1" s="122"/>
      <c r="E1" s="80"/>
      <c r="F1" s="1"/>
      <c r="G1" s="1"/>
      <c r="H1" s="1"/>
      <c r="I1" s="1"/>
    </row>
    <row r="2" spans="1:9" ht="15.75" x14ac:dyDescent="0.25">
      <c r="A2" s="123" t="s">
        <v>2</v>
      </c>
      <c r="B2" s="124"/>
      <c r="C2" s="124"/>
      <c r="D2" s="125"/>
      <c r="E2" s="1"/>
      <c r="F2" s="1"/>
      <c r="G2" s="1"/>
      <c r="H2" s="1"/>
      <c r="I2" s="1"/>
    </row>
    <row r="3" spans="1:9" ht="15.75" x14ac:dyDescent="0.25">
      <c r="A3" s="123" t="s">
        <v>55</v>
      </c>
      <c r="B3" s="124"/>
      <c r="C3" s="124"/>
      <c r="D3" s="125"/>
      <c r="E3" s="1"/>
      <c r="F3" s="1"/>
      <c r="G3" s="1"/>
      <c r="H3" s="1"/>
      <c r="I3" s="1"/>
    </row>
    <row r="4" spans="1:9" x14ac:dyDescent="0.25">
      <c r="A4" s="6" t="str">
        <f>+'104'!A4</f>
        <v>Bogota, 1 de octubre de 2018</v>
      </c>
      <c r="D4" s="7"/>
    </row>
    <row r="5" spans="1:9" ht="15.75" x14ac:dyDescent="0.25">
      <c r="A5" s="8" t="s">
        <v>56</v>
      </c>
      <c r="B5" s="126" t="s">
        <v>3</v>
      </c>
      <c r="C5" s="127"/>
      <c r="D5" s="33">
        <f>+'205'!D5+1</f>
        <v>2153</v>
      </c>
    </row>
    <row r="6" spans="1:9" ht="21" x14ac:dyDescent="0.35">
      <c r="A6" s="19" t="str">
        <f>+'OCTUBRE '!B26</f>
        <v>PUERTA GUERRA  JORGE IGNACIO CC  84454606</v>
      </c>
      <c r="B6" s="22" t="s">
        <v>54</v>
      </c>
      <c r="C6" s="22">
        <v>206</v>
      </c>
      <c r="D6" s="7"/>
    </row>
    <row r="7" spans="1:9" ht="15.75" x14ac:dyDescent="0.25">
      <c r="A7" s="6" t="s">
        <v>128</v>
      </c>
      <c r="B7" s="34" t="s">
        <v>77</v>
      </c>
      <c r="D7" s="7"/>
    </row>
    <row r="8" spans="1:9" ht="6.75" customHeight="1" x14ac:dyDescent="0.25">
      <c r="A8" s="10"/>
      <c r="D8" s="7"/>
    </row>
    <row r="9" spans="1:9" ht="15.75" x14ac:dyDescent="0.25">
      <c r="A9" s="11" t="s">
        <v>58</v>
      </c>
      <c r="B9" s="9" t="str">
        <f>+'104'!B9</f>
        <v>OCTUBRE   DE 2018</v>
      </c>
      <c r="D9" s="7"/>
    </row>
    <row r="10" spans="1:9" ht="5.25" customHeight="1" x14ac:dyDescent="0.25">
      <c r="A10" s="11"/>
      <c r="B10" s="9"/>
      <c r="D10" s="7"/>
    </row>
    <row r="11" spans="1:9" ht="16.5" thickBot="1" x14ac:dyDescent="0.3">
      <c r="A11" s="25" t="s">
        <v>49</v>
      </c>
      <c r="B11" s="23"/>
      <c r="C11" s="52">
        <f>+'OCTUBRE '!C26</f>
        <v>3434570</v>
      </c>
      <c r="D11" s="7"/>
    </row>
    <row r="12" spans="1:9" ht="16.5" thickBot="1" x14ac:dyDescent="0.3">
      <c r="A12" s="28" t="s">
        <v>7</v>
      </c>
      <c r="B12" s="23"/>
      <c r="C12" s="3"/>
      <c r="D12" s="27" t="s">
        <v>57</v>
      </c>
    </row>
    <row r="13" spans="1:9" ht="15.75" x14ac:dyDescent="0.25">
      <c r="A13" s="12" t="s">
        <v>4</v>
      </c>
      <c r="B13" s="3" t="s">
        <v>50</v>
      </c>
      <c r="C13" s="24">
        <f>+C14-(C14*5%)</f>
        <v>125542.5</v>
      </c>
      <c r="D13" s="26">
        <f>+C11+C13</f>
        <v>3560112.5</v>
      </c>
      <c r="E13" s="2">
        <f>+C13-C14</f>
        <v>-6607.5</v>
      </c>
      <c r="F13" s="2"/>
    </row>
    <row r="14" spans="1:9" ht="15.75" x14ac:dyDescent="0.25">
      <c r="A14" s="12" t="s">
        <v>8</v>
      </c>
      <c r="B14" s="3" t="s">
        <v>51</v>
      </c>
      <c r="C14" s="24">
        <f>+'OCTUBRE '!D26</f>
        <v>132150</v>
      </c>
      <c r="D14" s="26">
        <f>+C11+C14</f>
        <v>3566720</v>
      </c>
    </row>
    <row r="15" spans="1:9" ht="15.75" x14ac:dyDescent="0.25">
      <c r="A15" s="12" t="s">
        <v>5</v>
      </c>
      <c r="B15" s="3" t="s">
        <v>52</v>
      </c>
      <c r="C15" s="24">
        <f>+C14*10%+C14</f>
        <v>145365</v>
      </c>
      <c r="D15" s="26">
        <f>+C11+C15</f>
        <v>3579935</v>
      </c>
      <c r="E15" s="2"/>
      <c r="F15" s="2"/>
    </row>
    <row r="16" spans="1:9" ht="15.75" x14ac:dyDescent="0.25">
      <c r="A16" s="13"/>
      <c r="C16" s="5"/>
      <c r="D16" s="30"/>
      <c r="E16" s="2"/>
      <c r="F16" s="2"/>
    </row>
    <row r="17" spans="1:4" ht="21" x14ac:dyDescent="0.25">
      <c r="A17" s="8" t="s">
        <v>53</v>
      </c>
      <c r="B17" s="31"/>
      <c r="C17" s="31"/>
      <c r="D17" s="32"/>
    </row>
    <row r="18" spans="1:4" ht="18.75" x14ac:dyDescent="0.25">
      <c r="A18" s="128" t="s">
        <v>0</v>
      </c>
      <c r="B18" s="129"/>
      <c r="C18" s="129"/>
      <c r="D18" s="130"/>
    </row>
    <row r="19" spans="1:4" x14ac:dyDescent="0.25">
      <c r="A19" s="8" t="s">
        <v>1</v>
      </c>
      <c r="D19" s="7"/>
    </row>
    <row r="20" spans="1:4" x14ac:dyDescent="0.25">
      <c r="A20" s="131" t="s">
        <v>9</v>
      </c>
      <c r="B20" s="132"/>
      <c r="C20" s="132"/>
      <c r="D20" s="133"/>
    </row>
    <row r="21" spans="1:4" x14ac:dyDescent="0.25">
      <c r="A21" s="114" t="s">
        <v>6</v>
      </c>
      <c r="B21" s="115"/>
      <c r="C21" s="115"/>
      <c r="D21" s="116"/>
    </row>
    <row r="22" spans="1:4" x14ac:dyDescent="0.25">
      <c r="A22" s="35" t="s">
        <v>59</v>
      </c>
      <c r="B22" s="18"/>
      <c r="C22" s="18"/>
      <c r="D22" s="20"/>
    </row>
    <row r="23" spans="1:4" ht="15.75" thickBot="1" x14ac:dyDescent="0.3">
      <c r="A23" s="117"/>
      <c r="B23" s="118"/>
      <c r="C23" s="118"/>
      <c r="D23" s="119"/>
    </row>
    <row r="24" spans="1:4" x14ac:dyDescent="0.25">
      <c r="A24" s="21"/>
    </row>
    <row r="25" spans="1:4" x14ac:dyDescent="0.25">
      <c r="A25" s="21"/>
    </row>
    <row r="26" spans="1:4" x14ac:dyDescent="0.25">
      <c r="A26" s="21"/>
    </row>
  </sheetData>
  <mergeCells count="8">
    <mergeCell ref="A21:D21"/>
    <mergeCell ref="A23:D23"/>
    <mergeCell ref="A1:D1"/>
    <mergeCell ref="A2:D2"/>
    <mergeCell ref="A3:D3"/>
    <mergeCell ref="B5:C5"/>
    <mergeCell ref="A18:D18"/>
    <mergeCell ref="A20:D20"/>
  </mergeCells>
  <pageMargins left="0.7" right="0.7" top="0.75" bottom="0.75" header="0.3" footer="0.3"/>
  <pageSetup paperSize="9" scale="73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Normal="100" workbookViewId="0">
      <selection activeCell="D6" sqref="D6"/>
    </sheetView>
  </sheetViews>
  <sheetFormatPr baseColWidth="10" defaultRowHeight="15" x14ac:dyDescent="0.25"/>
  <cols>
    <col min="1" max="1" width="63.42578125" style="4" customWidth="1"/>
    <col min="2" max="2" width="17" style="4" customWidth="1"/>
    <col min="3" max="3" width="18" style="4" bestFit="1" customWidth="1"/>
    <col min="4" max="4" width="20.85546875" style="4" customWidth="1"/>
    <col min="5" max="5" width="18.28515625" customWidth="1"/>
  </cols>
  <sheetData>
    <row r="1" spans="1:9" ht="15.75" x14ac:dyDescent="0.25">
      <c r="A1" s="120" t="s">
        <v>0</v>
      </c>
      <c r="B1" s="121"/>
      <c r="C1" s="121"/>
      <c r="D1" s="122"/>
      <c r="E1" s="80"/>
      <c r="F1" s="1"/>
      <c r="G1" s="1"/>
      <c r="H1" s="1"/>
      <c r="I1" s="1"/>
    </row>
    <row r="2" spans="1:9" ht="15.75" x14ac:dyDescent="0.25">
      <c r="A2" s="123" t="s">
        <v>2</v>
      </c>
      <c r="B2" s="124"/>
      <c r="C2" s="124"/>
      <c r="D2" s="125"/>
      <c r="E2" s="1"/>
      <c r="F2" s="1"/>
      <c r="G2" s="1"/>
      <c r="H2" s="1"/>
      <c r="I2" s="1"/>
    </row>
    <row r="3" spans="1:9" ht="15.75" x14ac:dyDescent="0.25">
      <c r="A3" s="123" t="s">
        <v>55</v>
      </c>
      <c r="B3" s="124"/>
      <c r="C3" s="124"/>
      <c r="D3" s="125"/>
      <c r="E3" s="1"/>
      <c r="F3" s="1"/>
      <c r="G3" s="1"/>
      <c r="H3" s="1"/>
      <c r="I3" s="1"/>
    </row>
    <row r="4" spans="1:9" x14ac:dyDescent="0.25">
      <c r="A4" s="6" t="str">
        <f>+'104'!A4</f>
        <v>Bogota, 1 de octubre de 2018</v>
      </c>
      <c r="D4" s="7"/>
    </row>
    <row r="5" spans="1:9" ht="15.75" x14ac:dyDescent="0.25">
      <c r="A5" s="8" t="s">
        <v>56</v>
      </c>
      <c r="B5" s="126" t="s">
        <v>3</v>
      </c>
      <c r="C5" s="127"/>
      <c r="D5" s="106">
        <v>2161</v>
      </c>
    </row>
    <row r="6" spans="1:9" ht="21" x14ac:dyDescent="0.35">
      <c r="A6" s="19" t="str">
        <f>+'OCTUBRE '!B27</f>
        <v>RIOS ARCE  SERGIO CC  80852611</v>
      </c>
      <c r="B6" s="22" t="s">
        <v>54</v>
      </c>
      <c r="C6" s="22">
        <v>210</v>
      </c>
      <c r="D6" s="7"/>
    </row>
    <row r="7" spans="1:9" ht="15.75" x14ac:dyDescent="0.25">
      <c r="A7" s="6" t="s">
        <v>129</v>
      </c>
      <c r="B7" s="34" t="s">
        <v>78</v>
      </c>
      <c r="D7" s="7"/>
    </row>
    <row r="8" spans="1:9" ht="6.75" customHeight="1" x14ac:dyDescent="0.25">
      <c r="A8" s="10"/>
      <c r="D8" s="7"/>
    </row>
    <row r="9" spans="1:9" ht="15.75" x14ac:dyDescent="0.25">
      <c r="A9" s="11" t="s">
        <v>58</v>
      </c>
      <c r="B9" s="9" t="str">
        <f>+'104'!B9</f>
        <v>OCTUBRE   DE 2018</v>
      </c>
      <c r="D9" s="7"/>
    </row>
    <row r="10" spans="1:9" ht="5.25" customHeight="1" x14ac:dyDescent="0.25">
      <c r="A10" s="11"/>
      <c r="B10" s="9"/>
      <c r="D10" s="7"/>
    </row>
    <row r="11" spans="1:9" ht="16.5" thickBot="1" x14ac:dyDescent="0.3">
      <c r="A11" s="25" t="s">
        <v>49</v>
      </c>
      <c r="B11" s="23"/>
      <c r="C11" s="52">
        <f>+'OCTUBRE '!C27</f>
        <v>0</v>
      </c>
      <c r="D11" s="7"/>
    </row>
    <row r="12" spans="1:9" ht="16.5" thickBot="1" x14ac:dyDescent="0.3">
      <c r="A12" s="28" t="s">
        <v>7</v>
      </c>
      <c r="B12" s="23"/>
      <c r="C12" s="3"/>
      <c r="D12" s="27" t="s">
        <v>57</v>
      </c>
    </row>
    <row r="13" spans="1:9" ht="15.75" x14ac:dyDescent="0.25">
      <c r="A13" s="12" t="s">
        <v>4</v>
      </c>
      <c r="B13" s="3" t="s">
        <v>50</v>
      </c>
      <c r="C13" s="24">
        <f>+C14-(C14*5%)</f>
        <v>189002.5</v>
      </c>
      <c r="D13" s="26">
        <f>+C11+C13</f>
        <v>189002.5</v>
      </c>
      <c r="F13" s="2"/>
    </row>
    <row r="14" spans="1:9" ht="15.75" x14ac:dyDescent="0.25">
      <c r="A14" s="12" t="s">
        <v>8</v>
      </c>
      <c r="B14" s="3" t="s">
        <v>51</v>
      </c>
      <c r="C14" s="24">
        <f>+'OCTUBRE '!D27</f>
        <v>198950</v>
      </c>
      <c r="D14" s="26">
        <f>+C11+C14</f>
        <v>198950</v>
      </c>
      <c r="E14">
        <f>+C14*5%</f>
        <v>9947.5</v>
      </c>
    </row>
    <row r="15" spans="1:9" ht="15.75" x14ac:dyDescent="0.25">
      <c r="A15" s="12" t="s">
        <v>5</v>
      </c>
      <c r="B15" s="3" t="s">
        <v>52</v>
      </c>
      <c r="C15" s="24">
        <f>+C14*10%+C14</f>
        <v>218845</v>
      </c>
      <c r="D15" s="26">
        <f>+C11+C15</f>
        <v>218845</v>
      </c>
      <c r="E15" s="2"/>
      <c r="F15" s="2"/>
    </row>
    <row r="16" spans="1:9" ht="15.75" x14ac:dyDescent="0.25">
      <c r="A16" s="13"/>
      <c r="C16" s="5"/>
      <c r="D16" s="30"/>
      <c r="E16" s="2"/>
      <c r="F16" s="2"/>
    </row>
    <row r="17" spans="1:4" ht="21" x14ac:dyDescent="0.25">
      <c r="A17" s="8" t="s">
        <v>53</v>
      </c>
      <c r="B17" s="31"/>
      <c r="C17" s="31"/>
      <c r="D17" s="32"/>
    </row>
    <row r="18" spans="1:4" ht="18.75" x14ac:dyDescent="0.25">
      <c r="A18" s="128" t="s">
        <v>0</v>
      </c>
      <c r="B18" s="129"/>
      <c r="C18" s="129"/>
      <c r="D18" s="130"/>
    </row>
    <row r="19" spans="1:4" x14ac:dyDescent="0.25">
      <c r="A19" s="8" t="s">
        <v>1</v>
      </c>
      <c r="D19" s="7"/>
    </row>
    <row r="20" spans="1:4" x14ac:dyDescent="0.25">
      <c r="A20" s="131" t="s">
        <v>9</v>
      </c>
      <c r="B20" s="132"/>
      <c r="C20" s="132"/>
      <c r="D20" s="133"/>
    </row>
    <row r="21" spans="1:4" x14ac:dyDescent="0.25">
      <c r="A21" s="114" t="s">
        <v>6</v>
      </c>
      <c r="B21" s="115"/>
      <c r="C21" s="115"/>
      <c r="D21" s="116"/>
    </row>
    <row r="22" spans="1:4" x14ac:dyDescent="0.25">
      <c r="A22" s="35" t="s">
        <v>59</v>
      </c>
      <c r="B22" s="18"/>
      <c r="C22" s="18"/>
      <c r="D22" s="20"/>
    </row>
    <row r="23" spans="1:4" ht="15.75" thickBot="1" x14ac:dyDescent="0.3">
      <c r="A23" s="117"/>
      <c r="B23" s="118"/>
      <c r="C23" s="118"/>
      <c r="D23" s="119"/>
    </row>
    <row r="24" spans="1:4" x14ac:dyDescent="0.25">
      <c r="A24" s="21"/>
    </row>
    <row r="25" spans="1:4" x14ac:dyDescent="0.25">
      <c r="A25" s="21"/>
    </row>
    <row r="26" spans="1:4" x14ac:dyDescent="0.25">
      <c r="A26" s="21"/>
    </row>
  </sheetData>
  <mergeCells count="8">
    <mergeCell ref="A21:D21"/>
    <mergeCell ref="A23:D23"/>
    <mergeCell ref="A1:D1"/>
    <mergeCell ref="A2:D2"/>
    <mergeCell ref="A3:D3"/>
    <mergeCell ref="B5:C5"/>
    <mergeCell ref="A18:D18"/>
    <mergeCell ref="A20:D20"/>
  </mergeCells>
  <pageMargins left="0.7" right="0.7" top="0.75" bottom="0.75" header="0.3" footer="0.3"/>
  <pageSetup paperSize="9" scale="73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Normal="100" workbookViewId="0">
      <selection activeCell="E14" sqref="E14"/>
    </sheetView>
  </sheetViews>
  <sheetFormatPr baseColWidth="10" defaultRowHeight="15" x14ac:dyDescent="0.25"/>
  <cols>
    <col min="1" max="1" width="63.42578125" style="4" customWidth="1"/>
    <col min="2" max="2" width="17" style="4" customWidth="1"/>
    <col min="3" max="3" width="18" style="4" bestFit="1" customWidth="1"/>
    <col min="4" max="4" width="20.85546875" style="4" customWidth="1"/>
    <col min="5" max="5" width="18.28515625" customWidth="1"/>
  </cols>
  <sheetData>
    <row r="1" spans="1:9" ht="15.75" x14ac:dyDescent="0.25">
      <c r="A1" s="120" t="s">
        <v>0</v>
      </c>
      <c r="B1" s="121"/>
      <c r="C1" s="121"/>
      <c r="D1" s="122"/>
      <c r="E1" s="1"/>
      <c r="F1" s="1"/>
      <c r="G1" s="1"/>
      <c r="H1" s="1"/>
      <c r="I1" s="1"/>
    </row>
    <row r="2" spans="1:9" ht="15.75" x14ac:dyDescent="0.25">
      <c r="A2" s="123" t="s">
        <v>2</v>
      </c>
      <c r="B2" s="124"/>
      <c r="C2" s="124"/>
      <c r="D2" s="125"/>
      <c r="E2" s="1"/>
      <c r="F2" s="1"/>
      <c r="G2" s="1"/>
      <c r="H2" s="1"/>
      <c r="I2" s="1"/>
    </row>
    <row r="3" spans="1:9" ht="15.75" x14ac:dyDescent="0.25">
      <c r="A3" s="123" t="s">
        <v>55</v>
      </c>
      <c r="B3" s="124"/>
      <c r="C3" s="124"/>
      <c r="D3" s="125"/>
      <c r="E3" s="1"/>
      <c r="F3" s="1"/>
      <c r="G3" s="1"/>
      <c r="H3" s="1"/>
      <c r="I3" s="1"/>
    </row>
    <row r="4" spans="1:9" x14ac:dyDescent="0.25">
      <c r="A4" s="6" t="str">
        <f>+'104'!A4</f>
        <v>Bogota, 1 de octubre de 2018</v>
      </c>
      <c r="D4" s="7"/>
    </row>
    <row r="5" spans="1:9" ht="15.75" x14ac:dyDescent="0.25">
      <c r="A5" s="8" t="s">
        <v>56</v>
      </c>
      <c r="B5" s="126" t="s">
        <v>3</v>
      </c>
      <c r="C5" s="127"/>
      <c r="D5" s="33">
        <f>+'206'!D5+1</f>
        <v>2154</v>
      </c>
    </row>
    <row r="6" spans="1:9" ht="21" x14ac:dyDescent="0.35">
      <c r="A6" s="19" t="str">
        <f>+'OCTUBRE '!B28</f>
        <v>BECERRA BARRERA  ZULMA ESPERANZA CC  52211056</v>
      </c>
      <c r="B6" s="22" t="s">
        <v>54</v>
      </c>
      <c r="C6" s="22">
        <v>211</v>
      </c>
      <c r="D6" s="7"/>
    </row>
    <row r="7" spans="1:9" ht="15.75" x14ac:dyDescent="0.25">
      <c r="A7" s="6" t="s">
        <v>115</v>
      </c>
      <c r="B7" s="34" t="s">
        <v>79</v>
      </c>
      <c r="D7" s="7"/>
    </row>
    <row r="8" spans="1:9" ht="6.75" customHeight="1" x14ac:dyDescent="0.25">
      <c r="A8" s="10"/>
      <c r="D8" s="7"/>
    </row>
    <row r="9" spans="1:9" ht="15.75" x14ac:dyDescent="0.25">
      <c r="A9" s="11" t="s">
        <v>58</v>
      </c>
      <c r="B9" s="9" t="str">
        <f>+'104'!B9</f>
        <v>OCTUBRE   DE 2018</v>
      </c>
      <c r="D9" s="7"/>
    </row>
    <row r="10" spans="1:9" ht="5.25" customHeight="1" x14ac:dyDescent="0.25">
      <c r="A10" s="11"/>
      <c r="B10" s="9"/>
      <c r="D10" s="7"/>
    </row>
    <row r="11" spans="1:9" ht="16.5" thickBot="1" x14ac:dyDescent="0.3">
      <c r="A11" s="25" t="s">
        <v>49</v>
      </c>
      <c r="B11" s="23"/>
      <c r="C11" s="52">
        <f>+'OCTUBRE '!C28</f>
        <v>0</v>
      </c>
      <c r="D11" s="7"/>
    </row>
    <row r="12" spans="1:9" ht="16.5" thickBot="1" x14ac:dyDescent="0.3">
      <c r="A12" s="28" t="s">
        <v>7</v>
      </c>
      <c r="B12" s="23"/>
      <c r="C12" s="3"/>
      <c r="D12" s="27" t="s">
        <v>57</v>
      </c>
    </row>
    <row r="13" spans="1:9" ht="15.75" x14ac:dyDescent="0.25">
      <c r="A13" s="12" t="s">
        <v>4</v>
      </c>
      <c r="B13" s="3" t="s">
        <v>50</v>
      </c>
      <c r="C13" s="24">
        <f>+C14-(C14*5%)</f>
        <v>169432.5</v>
      </c>
      <c r="D13" s="26">
        <f>+C11+C13</f>
        <v>169432.5</v>
      </c>
      <c r="E13" s="2">
        <f>+D13-D14</f>
        <v>-8917.5</v>
      </c>
      <c r="F13" s="2"/>
    </row>
    <row r="14" spans="1:9" ht="15.75" x14ac:dyDescent="0.25">
      <c r="A14" s="12" t="s">
        <v>8</v>
      </c>
      <c r="B14" s="3" t="s">
        <v>51</v>
      </c>
      <c r="C14" s="24">
        <f>+'OCTUBRE '!D28</f>
        <v>178350</v>
      </c>
      <c r="D14" s="26">
        <f>+C11+C14</f>
        <v>178350</v>
      </c>
    </row>
    <row r="15" spans="1:9" ht="15.75" x14ac:dyDescent="0.25">
      <c r="A15" s="12" t="s">
        <v>5</v>
      </c>
      <c r="B15" s="3" t="s">
        <v>52</v>
      </c>
      <c r="C15" s="24">
        <f>+C14*10%+C14</f>
        <v>196185</v>
      </c>
      <c r="D15" s="26">
        <f>+C11+C15</f>
        <v>196185</v>
      </c>
      <c r="E15" s="2"/>
      <c r="F15" s="2"/>
    </row>
    <row r="16" spans="1:9" ht="15.75" x14ac:dyDescent="0.25">
      <c r="A16" s="13"/>
      <c r="C16" s="5"/>
      <c r="D16" s="30"/>
      <c r="E16" s="2"/>
      <c r="F16" s="2"/>
    </row>
    <row r="17" spans="1:4" ht="21" x14ac:dyDescent="0.25">
      <c r="A17" s="8" t="s">
        <v>53</v>
      </c>
      <c r="B17" s="31"/>
      <c r="C17" s="31"/>
      <c r="D17" s="32"/>
    </row>
    <row r="18" spans="1:4" ht="18.75" x14ac:dyDescent="0.25">
      <c r="A18" s="128" t="s">
        <v>0</v>
      </c>
      <c r="B18" s="129"/>
      <c r="C18" s="129"/>
      <c r="D18" s="130"/>
    </row>
    <row r="19" spans="1:4" x14ac:dyDescent="0.25">
      <c r="A19" s="8" t="s">
        <v>1</v>
      </c>
      <c r="D19" s="7"/>
    </row>
    <row r="20" spans="1:4" x14ac:dyDescent="0.25">
      <c r="A20" s="131" t="s">
        <v>9</v>
      </c>
      <c r="B20" s="132"/>
      <c r="C20" s="132"/>
      <c r="D20" s="133"/>
    </row>
    <row r="21" spans="1:4" x14ac:dyDescent="0.25">
      <c r="A21" s="114" t="s">
        <v>6</v>
      </c>
      <c r="B21" s="115"/>
      <c r="C21" s="115"/>
      <c r="D21" s="116"/>
    </row>
    <row r="22" spans="1:4" x14ac:dyDescent="0.25">
      <c r="A22" s="35" t="s">
        <v>59</v>
      </c>
      <c r="B22" s="18"/>
      <c r="C22" s="18"/>
      <c r="D22" s="20"/>
    </row>
    <row r="23" spans="1:4" ht="15.75" thickBot="1" x14ac:dyDescent="0.3">
      <c r="A23" s="117"/>
      <c r="B23" s="118"/>
      <c r="C23" s="118"/>
      <c r="D23" s="119"/>
    </row>
    <row r="24" spans="1:4" x14ac:dyDescent="0.25">
      <c r="A24" s="21"/>
    </row>
    <row r="25" spans="1:4" x14ac:dyDescent="0.25">
      <c r="A25" s="21"/>
    </row>
    <row r="26" spans="1:4" x14ac:dyDescent="0.25">
      <c r="A26" s="21"/>
    </row>
  </sheetData>
  <mergeCells count="8">
    <mergeCell ref="A21:D21"/>
    <mergeCell ref="A23:D23"/>
    <mergeCell ref="A1:D1"/>
    <mergeCell ref="A2:D2"/>
    <mergeCell ref="A3:D3"/>
    <mergeCell ref="B5:C5"/>
    <mergeCell ref="A18:D18"/>
    <mergeCell ref="A20:D20"/>
  </mergeCells>
  <pageMargins left="0.7" right="0.7" top="0.75" bottom="0.75" header="0.3" footer="0.3"/>
  <pageSetup paperSize="9" scale="73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Normal="100" workbookViewId="0">
      <selection activeCell="A17" sqref="A17"/>
    </sheetView>
  </sheetViews>
  <sheetFormatPr baseColWidth="10" defaultRowHeight="15" x14ac:dyDescent="0.25"/>
  <cols>
    <col min="1" max="1" width="63.42578125" style="4" customWidth="1"/>
    <col min="2" max="2" width="17" style="4" customWidth="1"/>
    <col min="3" max="3" width="18" style="4" bestFit="1" customWidth="1"/>
    <col min="4" max="4" width="20.85546875" style="4" customWidth="1"/>
    <col min="5" max="5" width="18.28515625" customWidth="1"/>
  </cols>
  <sheetData>
    <row r="1" spans="1:9" ht="15.75" x14ac:dyDescent="0.25">
      <c r="A1" s="120" t="s">
        <v>0</v>
      </c>
      <c r="B1" s="121"/>
      <c r="C1" s="121"/>
      <c r="D1" s="122"/>
      <c r="E1" s="1"/>
      <c r="F1" s="1"/>
      <c r="G1" s="1"/>
      <c r="H1" s="1"/>
      <c r="I1" s="1"/>
    </row>
    <row r="2" spans="1:9" ht="15.75" x14ac:dyDescent="0.25">
      <c r="A2" s="123" t="s">
        <v>2</v>
      </c>
      <c r="B2" s="124"/>
      <c r="C2" s="124"/>
      <c r="D2" s="125"/>
      <c r="E2" s="1"/>
      <c r="F2" s="1"/>
      <c r="G2" s="1"/>
      <c r="H2" s="1"/>
      <c r="I2" s="1"/>
    </row>
    <row r="3" spans="1:9" ht="15.75" x14ac:dyDescent="0.25">
      <c r="A3" s="123" t="s">
        <v>55</v>
      </c>
      <c r="B3" s="124"/>
      <c r="C3" s="124"/>
      <c r="D3" s="125"/>
      <c r="E3" s="1"/>
      <c r="F3" s="1"/>
      <c r="G3" s="1"/>
      <c r="H3" s="1"/>
      <c r="I3" s="1"/>
    </row>
    <row r="4" spans="1:9" x14ac:dyDescent="0.25">
      <c r="A4" s="6" t="str">
        <f>+'104'!A4</f>
        <v>Bogota, 1 de octubre de 2018</v>
      </c>
      <c r="D4" s="7"/>
    </row>
    <row r="5" spans="1:9" ht="15.75" x14ac:dyDescent="0.25">
      <c r="A5" s="8" t="s">
        <v>56</v>
      </c>
      <c r="B5" s="126" t="s">
        <v>3</v>
      </c>
      <c r="C5" s="127"/>
      <c r="D5" s="33">
        <f>+'211'!D5+1</f>
        <v>2155</v>
      </c>
    </row>
    <row r="6" spans="1:9" ht="21" x14ac:dyDescent="0.35">
      <c r="A6" s="19" t="str">
        <f>+'OCTUBRE '!B29</f>
        <v>DUARTE CASTRO  SANDRA PATRICIA CC  51778521</v>
      </c>
      <c r="B6" s="22" t="s">
        <v>54</v>
      </c>
      <c r="C6" s="22">
        <v>212</v>
      </c>
      <c r="D6" s="7"/>
    </row>
    <row r="7" spans="1:9" ht="15.75" x14ac:dyDescent="0.25">
      <c r="A7" s="6" t="s">
        <v>120</v>
      </c>
      <c r="B7" s="34" t="s">
        <v>80</v>
      </c>
      <c r="D7" s="7"/>
    </row>
    <row r="8" spans="1:9" ht="6.75" customHeight="1" x14ac:dyDescent="0.25">
      <c r="A8" s="10"/>
      <c r="D8" s="7"/>
    </row>
    <row r="9" spans="1:9" ht="15.75" x14ac:dyDescent="0.25">
      <c r="A9" s="11" t="s">
        <v>58</v>
      </c>
      <c r="B9" s="9" t="str">
        <f>+'104'!B9</f>
        <v>OCTUBRE   DE 2018</v>
      </c>
      <c r="D9" s="7"/>
    </row>
    <row r="10" spans="1:9" ht="5.25" customHeight="1" x14ac:dyDescent="0.25">
      <c r="A10" s="11"/>
      <c r="B10" s="9"/>
      <c r="D10" s="7"/>
    </row>
    <row r="11" spans="1:9" ht="16.5" thickBot="1" x14ac:dyDescent="0.3">
      <c r="A11" s="25" t="s">
        <v>49</v>
      </c>
      <c r="B11" s="23"/>
      <c r="C11" s="52">
        <f>+'OCTUBRE '!C29</f>
        <v>0</v>
      </c>
      <c r="D11" s="7"/>
    </row>
    <row r="12" spans="1:9" ht="16.5" thickBot="1" x14ac:dyDescent="0.3">
      <c r="A12" s="28" t="s">
        <v>7</v>
      </c>
      <c r="B12" s="23"/>
      <c r="C12" s="3"/>
      <c r="D12" s="27" t="s">
        <v>57</v>
      </c>
    </row>
    <row r="13" spans="1:9" ht="15.75" x14ac:dyDescent="0.25">
      <c r="A13" s="12" t="s">
        <v>4</v>
      </c>
      <c r="B13" s="3" t="s">
        <v>50</v>
      </c>
      <c r="C13" s="24">
        <f>+C14-(C14*5%)</f>
        <v>164730</v>
      </c>
      <c r="D13" s="26">
        <f>+C11+C13</f>
        <v>164730</v>
      </c>
      <c r="F13" s="2"/>
    </row>
    <row r="14" spans="1:9" ht="15.75" x14ac:dyDescent="0.25">
      <c r="A14" s="12" t="s">
        <v>8</v>
      </c>
      <c r="B14" s="3" t="s">
        <v>51</v>
      </c>
      <c r="C14" s="24">
        <f>+'OCTUBRE '!D29</f>
        <v>173400</v>
      </c>
      <c r="D14" s="26">
        <f>+C11+C14</f>
        <v>173400</v>
      </c>
    </row>
    <row r="15" spans="1:9" ht="15.75" x14ac:dyDescent="0.25">
      <c r="A15" s="12" t="s">
        <v>5</v>
      </c>
      <c r="B15" s="3" t="s">
        <v>52</v>
      </c>
      <c r="C15" s="24">
        <f>+C14*10%+C14</f>
        <v>190740</v>
      </c>
      <c r="D15" s="26">
        <f>+C11+C15</f>
        <v>190740</v>
      </c>
      <c r="E15" s="2"/>
      <c r="F15" s="2"/>
    </row>
    <row r="16" spans="1:9" ht="15.75" x14ac:dyDescent="0.25">
      <c r="A16" s="13"/>
      <c r="C16" s="5"/>
      <c r="D16" s="30"/>
      <c r="E16" s="2"/>
      <c r="F16" s="2"/>
    </row>
    <row r="17" spans="1:4" ht="21" x14ac:dyDescent="0.25">
      <c r="A17" s="8" t="s">
        <v>53</v>
      </c>
      <c r="B17" s="31"/>
      <c r="C17" s="31"/>
      <c r="D17" s="32"/>
    </row>
    <row r="18" spans="1:4" ht="18.75" x14ac:dyDescent="0.25">
      <c r="A18" s="128" t="s">
        <v>0</v>
      </c>
      <c r="B18" s="129"/>
      <c r="C18" s="129"/>
      <c r="D18" s="130"/>
    </row>
    <row r="19" spans="1:4" x14ac:dyDescent="0.25">
      <c r="A19" s="8" t="s">
        <v>1</v>
      </c>
      <c r="D19" s="7"/>
    </row>
    <row r="20" spans="1:4" x14ac:dyDescent="0.25">
      <c r="A20" s="131" t="s">
        <v>9</v>
      </c>
      <c r="B20" s="132"/>
      <c r="C20" s="132"/>
      <c r="D20" s="133"/>
    </row>
    <row r="21" spans="1:4" x14ac:dyDescent="0.25">
      <c r="A21" s="114" t="s">
        <v>6</v>
      </c>
      <c r="B21" s="115"/>
      <c r="C21" s="115"/>
      <c r="D21" s="116"/>
    </row>
    <row r="22" spans="1:4" x14ac:dyDescent="0.25">
      <c r="A22" s="35" t="s">
        <v>59</v>
      </c>
      <c r="B22" s="18"/>
      <c r="C22" s="18"/>
      <c r="D22" s="20"/>
    </row>
    <row r="23" spans="1:4" ht="15.75" thickBot="1" x14ac:dyDescent="0.3">
      <c r="A23" s="117"/>
      <c r="B23" s="118"/>
      <c r="C23" s="118"/>
      <c r="D23" s="119"/>
    </row>
    <row r="24" spans="1:4" x14ac:dyDescent="0.25">
      <c r="A24" s="21"/>
    </row>
    <row r="25" spans="1:4" x14ac:dyDescent="0.25">
      <c r="A25" s="21"/>
    </row>
    <row r="26" spans="1:4" x14ac:dyDescent="0.25">
      <c r="A26" s="21"/>
    </row>
  </sheetData>
  <mergeCells count="8">
    <mergeCell ref="A21:D21"/>
    <mergeCell ref="A23:D23"/>
    <mergeCell ref="A1:D1"/>
    <mergeCell ref="A2:D2"/>
    <mergeCell ref="A3:D3"/>
    <mergeCell ref="B5:C5"/>
    <mergeCell ref="A18:D18"/>
    <mergeCell ref="A20:D20"/>
  </mergeCells>
  <pageMargins left="0.7" right="0.7" top="0.75" bottom="0.75" header="0.3" footer="0.3"/>
  <pageSetup paperSize="9" scale="73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3" zoomScaleNormal="100" workbookViewId="0">
      <selection activeCell="C11" sqref="C11"/>
    </sheetView>
  </sheetViews>
  <sheetFormatPr baseColWidth="10" defaultRowHeight="15" x14ac:dyDescent="0.25"/>
  <cols>
    <col min="1" max="1" width="63.42578125" style="4" customWidth="1"/>
    <col min="2" max="2" width="17" style="4" customWidth="1"/>
    <col min="3" max="3" width="18" style="4" bestFit="1" customWidth="1"/>
    <col min="4" max="4" width="20.85546875" style="4" customWidth="1"/>
    <col min="5" max="5" width="18.28515625" customWidth="1"/>
  </cols>
  <sheetData>
    <row r="1" spans="1:9" ht="15.75" x14ac:dyDescent="0.25">
      <c r="A1" s="120" t="s">
        <v>0</v>
      </c>
      <c r="B1" s="121"/>
      <c r="C1" s="121"/>
      <c r="D1" s="122"/>
      <c r="E1" s="1"/>
      <c r="F1" s="1"/>
      <c r="G1" s="1"/>
      <c r="H1" s="1"/>
      <c r="I1" s="1"/>
    </row>
    <row r="2" spans="1:9" ht="15.75" x14ac:dyDescent="0.25">
      <c r="A2" s="123" t="s">
        <v>2</v>
      </c>
      <c r="B2" s="124"/>
      <c r="C2" s="124"/>
      <c r="D2" s="125"/>
      <c r="E2" s="1"/>
      <c r="F2" s="1"/>
      <c r="G2" s="1"/>
      <c r="H2" s="1"/>
      <c r="I2" s="1"/>
    </row>
    <row r="3" spans="1:9" ht="15.75" x14ac:dyDescent="0.25">
      <c r="A3" s="123" t="s">
        <v>55</v>
      </c>
      <c r="B3" s="124"/>
      <c r="C3" s="124"/>
      <c r="D3" s="125"/>
      <c r="E3" s="1"/>
      <c r="F3" s="1"/>
      <c r="G3" s="1"/>
      <c r="H3" s="1"/>
      <c r="I3" s="1"/>
    </row>
    <row r="4" spans="1:9" x14ac:dyDescent="0.25">
      <c r="A4" s="6" t="str">
        <f>+'104'!A4</f>
        <v>Bogota, 1 de octubre de 2018</v>
      </c>
      <c r="D4" s="7"/>
    </row>
    <row r="5" spans="1:9" ht="15.75" x14ac:dyDescent="0.25">
      <c r="A5" s="8" t="s">
        <v>56</v>
      </c>
      <c r="B5" s="126" t="s">
        <v>3</v>
      </c>
      <c r="C5" s="127"/>
      <c r="D5" s="33">
        <f>+'212'!D5+1</f>
        <v>2156</v>
      </c>
    </row>
    <row r="6" spans="1:9" ht="21" x14ac:dyDescent="0.35">
      <c r="A6" s="19" t="str">
        <f>+'OCTUBRE '!B30</f>
        <v>PRADA MORA  MARIA EUGENIA CC  23636989</v>
      </c>
      <c r="B6" s="22" t="s">
        <v>54</v>
      </c>
      <c r="C6" s="22">
        <v>213</v>
      </c>
      <c r="D6" s="7"/>
    </row>
    <row r="7" spans="1:9" ht="15.75" x14ac:dyDescent="0.25">
      <c r="A7" s="6" t="s">
        <v>127</v>
      </c>
      <c r="B7" s="34" t="s">
        <v>81</v>
      </c>
      <c r="D7" s="7"/>
    </row>
    <row r="8" spans="1:9" ht="6.75" customHeight="1" x14ac:dyDescent="0.25">
      <c r="A8" s="10"/>
      <c r="D8" s="7"/>
    </row>
    <row r="9" spans="1:9" ht="15.75" x14ac:dyDescent="0.25">
      <c r="A9" s="11" t="s">
        <v>58</v>
      </c>
      <c r="B9" s="9" t="str">
        <f>+'104'!B9</f>
        <v>OCTUBRE   DE 2018</v>
      </c>
      <c r="D9" s="7"/>
    </row>
    <row r="10" spans="1:9" ht="5.25" customHeight="1" x14ac:dyDescent="0.25">
      <c r="A10" s="11"/>
      <c r="B10" s="9"/>
      <c r="D10" s="7"/>
    </row>
    <row r="11" spans="1:9" ht="16.5" thickBot="1" x14ac:dyDescent="0.3">
      <c r="A11" s="25" t="s">
        <v>49</v>
      </c>
      <c r="B11" s="23"/>
      <c r="C11" s="52">
        <f>+'OCTUBRE '!C30</f>
        <v>323375</v>
      </c>
      <c r="D11" s="7"/>
    </row>
    <row r="12" spans="1:9" ht="16.5" thickBot="1" x14ac:dyDescent="0.3">
      <c r="A12" s="28" t="s">
        <v>7</v>
      </c>
      <c r="B12" s="23"/>
      <c r="C12" s="3"/>
      <c r="D12" s="27" t="s">
        <v>57</v>
      </c>
    </row>
    <row r="13" spans="1:9" ht="15.75" x14ac:dyDescent="0.25">
      <c r="A13" s="12" t="s">
        <v>4</v>
      </c>
      <c r="B13" s="3" t="s">
        <v>50</v>
      </c>
      <c r="C13" s="24">
        <f>+C14-(C14*5%)</f>
        <v>124925</v>
      </c>
      <c r="D13" s="26">
        <f>+C11+C13</f>
        <v>448300</v>
      </c>
      <c r="E13" s="2">
        <f>+C13-C14</f>
        <v>-6575</v>
      </c>
      <c r="F13" s="2"/>
    </row>
    <row r="14" spans="1:9" ht="15.75" x14ac:dyDescent="0.25">
      <c r="A14" s="12" t="s">
        <v>8</v>
      </c>
      <c r="B14" s="3" t="s">
        <v>51</v>
      </c>
      <c r="C14" s="24">
        <f>+'OCTUBRE '!D30</f>
        <v>131500</v>
      </c>
      <c r="D14" s="26">
        <f>+C11+C14</f>
        <v>454875</v>
      </c>
    </row>
    <row r="15" spans="1:9" ht="15.75" x14ac:dyDescent="0.25">
      <c r="A15" s="12" t="s">
        <v>5</v>
      </c>
      <c r="B15" s="3" t="s">
        <v>52</v>
      </c>
      <c r="C15" s="24">
        <f>+C14*10%+C14</f>
        <v>144650</v>
      </c>
      <c r="D15" s="26">
        <f>+C11+C15</f>
        <v>468025</v>
      </c>
      <c r="E15" s="2"/>
      <c r="F15" s="2"/>
    </row>
    <row r="16" spans="1:9" ht="15.75" x14ac:dyDescent="0.25">
      <c r="A16" s="13"/>
      <c r="C16" s="5"/>
      <c r="D16" s="30"/>
      <c r="E16" s="2"/>
      <c r="F16" s="2"/>
    </row>
    <row r="17" spans="1:4" ht="21" x14ac:dyDescent="0.25">
      <c r="A17" s="8" t="s">
        <v>53</v>
      </c>
      <c r="B17" s="31"/>
      <c r="C17" s="31"/>
      <c r="D17" s="32"/>
    </row>
    <row r="18" spans="1:4" ht="18.75" x14ac:dyDescent="0.25">
      <c r="A18" s="128" t="s">
        <v>0</v>
      </c>
      <c r="B18" s="129"/>
      <c r="C18" s="129"/>
      <c r="D18" s="130"/>
    </row>
    <row r="19" spans="1:4" x14ac:dyDescent="0.25">
      <c r="A19" s="8" t="s">
        <v>1</v>
      </c>
      <c r="D19" s="7"/>
    </row>
    <row r="20" spans="1:4" x14ac:dyDescent="0.25">
      <c r="A20" s="131" t="s">
        <v>9</v>
      </c>
      <c r="B20" s="132"/>
      <c r="C20" s="132"/>
      <c r="D20" s="133"/>
    </row>
    <row r="21" spans="1:4" x14ac:dyDescent="0.25">
      <c r="A21" s="114" t="s">
        <v>6</v>
      </c>
      <c r="B21" s="115"/>
      <c r="C21" s="115"/>
      <c r="D21" s="116"/>
    </row>
    <row r="22" spans="1:4" x14ac:dyDescent="0.25">
      <c r="A22" s="35" t="s">
        <v>59</v>
      </c>
      <c r="B22" s="18"/>
      <c r="C22" s="18"/>
      <c r="D22" s="20"/>
    </row>
    <row r="23" spans="1:4" ht="15.75" thickBot="1" x14ac:dyDescent="0.3">
      <c r="A23" s="117"/>
      <c r="B23" s="118"/>
      <c r="C23" s="118"/>
      <c r="D23" s="119"/>
    </row>
    <row r="24" spans="1:4" x14ac:dyDescent="0.25">
      <c r="A24" s="21"/>
    </row>
    <row r="25" spans="1:4" x14ac:dyDescent="0.25">
      <c r="A25" s="21"/>
    </row>
    <row r="26" spans="1:4" x14ac:dyDescent="0.25">
      <c r="A26" s="21"/>
    </row>
  </sheetData>
  <mergeCells count="8">
    <mergeCell ref="A21:D21"/>
    <mergeCell ref="A23:D23"/>
    <mergeCell ref="A1:D1"/>
    <mergeCell ref="A2:D2"/>
    <mergeCell ref="A3:D3"/>
    <mergeCell ref="B5:C5"/>
    <mergeCell ref="A18:D18"/>
    <mergeCell ref="A20:D20"/>
  </mergeCells>
  <pageMargins left="0.7" right="0.7" top="0.75" bottom="0.75" header="0.3" footer="0.3"/>
  <pageSetup paperSize="9" scale="73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Normal="100" workbookViewId="0">
      <selection activeCell="E13" sqref="E13"/>
    </sheetView>
  </sheetViews>
  <sheetFormatPr baseColWidth="10" defaultRowHeight="15" x14ac:dyDescent="0.25"/>
  <cols>
    <col min="1" max="1" width="63.42578125" style="4" customWidth="1"/>
    <col min="2" max="2" width="17" style="4" customWidth="1"/>
    <col min="3" max="3" width="18" style="4" bestFit="1" customWidth="1"/>
    <col min="4" max="4" width="20.85546875" style="4" customWidth="1"/>
    <col min="5" max="5" width="18.28515625" customWidth="1"/>
  </cols>
  <sheetData>
    <row r="1" spans="1:9" ht="15.75" x14ac:dyDescent="0.25">
      <c r="A1" s="120" t="s">
        <v>0</v>
      </c>
      <c r="B1" s="121"/>
      <c r="C1" s="121"/>
      <c r="D1" s="122"/>
      <c r="E1" s="1"/>
      <c r="F1" s="1"/>
      <c r="G1" s="1"/>
      <c r="H1" s="1"/>
      <c r="I1" s="1"/>
    </row>
    <row r="2" spans="1:9" ht="15.75" x14ac:dyDescent="0.25">
      <c r="A2" s="123" t="s">
        <v>2</v>
      </c>
      <c r="B2" s="124"/>
      <c r="C2" s="124"/>
      <c r="D2" s="125"/>
      <c r="E2" s="1"/>
      <c r="F2" s="1"/>
      <c r="G2" s="1"/>
      <c r="H2" s="1"/>
      <c r="I2" s="1"/>
    </row>
    <row r="3" spans="1:9" ht="15.75" x14ac:dyDescent="0.25">
      <c r="A3" s="123" t="s">
        <v>55</v>
      </c>
      <c r="B3" s="124"/>
      <c r="C3" s="124"/>
      <c r="D3" s="125"/>
      <c r="E3" s="1"/>
      <c r="F3" s="1"/>
      <c r="G3" s="1"/>
      <c r="H3" s="1"/>
      <c r="I3" s="1"/>
    </row>
    <row r="4" spans="1:9" x14ac:dyDescent="0.25">
      <c r="A4" s="6" t="str">
        <f>+'104'!A4</f>
        <v>Bogota, 1 de octubre de 2018</v>
      </c>
      <c r="D4" s="7"/>
    </row>
    <row r="5" spans="1:9" ht="15.75" x14ac:dyDescent="0.25">
      <c r="A5" s="8" t="s">
        <v>56</v>
      </c>
      <c r="B5" s="126" t="s">
        <v>3</v>
      </c>
      <c r="C5" s="127"/>
      <c r="D5" s="33">
        <f>+'213'!D5+1</f>
        <v>2157</v>
      </c>
    </row>
    <row r="6" spans="1:9" ht="21" x14ac:dyDescent="0.35">
      <c r="A6" s="19" t="str">
        <f>+'OCTUBRE '!B31</f>
        <v>SANCHEZ  EDILIA CC  52333944</v>
      </c>
      <c r="B6" s="22" t="s">
        <v>54</v>
      </c>
      <c r="C6" s="22">
        <v>214</v>
      </c>
      <c r="D6" s="7"/>
    </row>
    <row r="7" spans="1:9" ht="15.75" x14ac:dyDescent="0.25">
      <c r="A7" s="6" t="s">
        <v>131</v>
      </c>
      <c r="B7" s="34" t="s">
        <v>82</v>
      </c>
      <c r="D7" s="7"/>
    </row>
    <row r="8" spans="1:9" ht="6.75" customHeight="1" x14ac:dyDescent="0.25">
      <c r="A8" s="10"/>
      <c r="D8" s="7"/>
    </row>
    <row r="9" spans="1:9" ht="15.75" x14ac:dyDescent="0.25">
      <c r="A9" s="11" t="s">
        <v>58</v>
      </c>
      <c r="B9" s="9" t="str">
        <f>+'104'!B9</f>
        <v>OCTUBRE   DE 2018</v>
      </c>
      <c r="D9" s="7"/>
    </row>
    <row r="10" spans="1:9" ht="5.25" customHeight="1" x14ac:dyDescent="0.25">
      <c r="A10" s="11"/>
      <c r="B10" s="9"/>
      <c r="D10" s="7"/>
    </row>
    <row r="11" spans="1:9" ht="16.5" thickBot="1" x14ac:dyDescent="0.3">
      <c r="A11" s="25" t="s">
        <v>49</v>
      </c>
      <c r="B11" s="23"/>
      <c r="C11" s="52">
        <f>+'OCTUBRE '!C31</f>
        <v>0</v>
      </c>
      <c r="D11" s="7"/>
    </row>
    <row r="12" spans="1:9" ht="16.5" thickBot="1" x14ac:dyDescent="0.3">
      <c r="A12" s="28" t="s">
        <v>7</v>
      </c>
      <c r="B12" s="23"/>
      <c r="C12" s="3"/>
      <c r="D12" s="27" t="s">
        <v>57</v>
      </c>
    </row>
    <row r="13" spans="1:9" ht="15.75" x14ac:dyDescent="0.25">
      <c r="A13" s="12" t="s">
        <v>4</v>
      </c>
      <c r="B13" s="3" t="s">
        <v>50</v>
      </c>
      <c r="C13" s="24">
        <f>+C14-(C14*5%)</f>
        <v>182590</v>
      </c>
      <c r="D13" s="26">
        <f>+C11+C13</f>
        <v>182590</v>
      </c>
      <c r="E13" s="2">
        <f>+D13-D14</f>
        <v>-9610</v>
      </c>
      <c r="F13" s="2"/>
    </row>
    <row r="14" spans="1:9" ht="15.75" x14ac:dyDescent="0.25">
      <c r="A14" s="12" t="s">
        <v>8</v>
      </c>
      <c r="B14" s="3" t="s">
        <v>51</v>
      </c>
      <c r="C14" s="24">
        <f>+'OCTUBRE '!D31</f>
        <v>192200</v>
      </c>
      <c r="D14" s="26">
        <f>+C11+C14</f>
        <v>192200</v>
      </c>
    </row>
    <row r="15" spans="1:9" ht="15.75" x14ac:dyDescent="0.25">
      <c r="A15" s="12" t="s">
        <v>5</v>
      </c>
      <c r="B15" s="3" t="s">
        <v>52</v>
      </c>
      <c r="C15" s="24">
        <f>+C14*10%+C14</f>
        <v>211420</v>
      </c>
      <c r="D15" s="26">
        <f>+C11+C15</f>
        <v>211420</v>
      </c>
      <c r="E15" s="2"/>
      <c r="F15" s="2"/>
    </row>
    <row r="16" spans="1:9" ht="15.75" x14ac:dyDescent="0.25">
      <c r="A16" s="13"/>
      <c r="C16" s="5"/>
      <c r="D16" s="30"/>
      <c r="E16" s="2"/>
      <c r="F16" s="2"/>
    </row>
    <row r="17" spans="1:4" ht="21" x14ac:dyDescent="0.25">
      <c r="A17" s="8" t="s">
        <v>53</v>
      </c>
      <c r="B17" s="31"/>
      <c r="C17" s="31"/>
      <c r="D17" s="32"/>
    </row>
    <row r="18" spans="1:4" ht="18.75" x14ac:dyDescent="0.25">
      <c r="A18" s="128" t="s">
        <v>0</v>
      </c>
      <c r="B18" s="129"/>
      <c r="C18" s="129"/>
      <c r="D18" s="130"/>
    </row>
    <row r="19" spans="1:4" x14ac:dyDescent="0.25">
      <c r="A19" s="8" t="s">
        <v>1</v>
      </c>
      <c r="D19" s="7"/>
    </row>
    <row r="20" spans="1:4" x14ac:dyDescent="0.25">
      <c r="A20" s="131" t="s">
        <v>9</v>
      </c>
      <c r="B20" s="132"/>
      <c r="C20" s="132"/>
      <c r="D20" s="133"/>
    </row>
    <row r="21" spans="1:4" x14ac:dyDescent="0.25">
      <c r="A21" s="114" t="s">
        <v>6</v>
      </c>
      <c r="B21" s="115"/>
      <c r="C21" s="115"/>
      <c r="D21" s="116"/>
    </row>
    <row r="22" spans="1:4" x14ac:dyDescent="0.25">
      <c r="A22" s="35" t="s">
        <v>59</v>
      </c>
      <c r="B22" s="18"/>
      <c r="C22" s="18"/>
      <c r="D22" s="20"/>
    </row>
    <row r="23" spans="1:4" ht="15.75" thickBot="1" x14ac:dyDescent="0.3">
      <c r="A23" s="117"/>
      <c r="B23" s="118"/>
      <c r="C23" s="118"/>
      <c r="D23" s="119"/>
    </row>
    <row r="24" spans="1:4" x14ac:dyDescent="0.25">
      <c r="A24" s="21"/>
    </row>
    <row r="25" spans="1:4" x14ac:dyDescent="0.25">
      <c r="A25" s="21"/>
    </row>
    <row r="26" spans="1:4" x14ac:dyDescent="0.25">
      <c r="A26" s="21"/>
    </row>
  </sheetData>
  <mergeCells count="8">
    <mergeCell ref="A21:D21"/>
    <mergeCell ref="A23:D23"/>
    <mergeCell ref="A1:D1"/>
    <mergeCell ref="A2:D2"/>
    <mergeCell ref="A3:D3"/>
    <mergeCell ref="B5:C5"/>
    <mergeCell ref="A18:D18"/>
    <mergeCell ref="A20:D20"/>
  </mergeCells>
  <pageMargins left="0.7" right="0.7" top="0.75" bottom="0.75" header="0.3" footer="0.3"/>
  <pageSetup paperSize="9" scale="73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opLeftCell="A38" zoomScaleNormal="100" workbookViewId="0">
      <selection activeCell="E47" sqref="E47"/>
    </sheetView>
  </sheetViews>
  <sheetFormatPr baseColWidth="10" defaultRowHeight="15" x14ac:dyDescent="0.25"/>
  <cols>
    <col min="1" max="1" width="63.42578125" style="4" customWidth="1"/>
    <col min="2" max="2" width="17" style="4" customWidth="1"/>
    <col min="3" max="3" width="18" style="4" bestFit="1" customWidth="1"/>
    <col min="4" max="4" width="20.85546875" style="4" customWidth="1"/>
    <col min="5" max="5" width="18.28515625" customWidth="1"/>
  </cols>
  <sheetData>
    <row r="1" spans="1:9" ht="15.75" x14ac:dyDescent="0.25">
      <c r="A1" s="120" t="s">
        <v>0</v>
      </c>
      <c r="B1" s="121"/>
      <c r="C1" s="121"/>
      <c r="D1" s="122"/>
      <c r="E1" s="102">
        <f>+D14+'216'!D14+'104'!D14</f>
        <v>4985645</v>
      </c>
      <c r="F1" s="1"/>
      <c r="G1" s="1"/>
      <c r="H1" s="1"/>
      <c r="I1" s="1"/>
    </row>
    <row r="2" spans="1:9" ht="15.75" x14ac:dyDescent="0.25">
      <c r="A2" s="123" t="s">
        <v>2</v>
      </c>
      <c r="B2" s="124"/>
      <c r="C2" s="124"/>
      <c r="D2" s="125"/>
      <c r="E2" s="1"/>
      <c r="F2" s="1"/>
      <c r="G2" s="1"/>
      <c r="H2" s="1"/>
      <c r="I2" s="1"/>
    </row>
    <row r="3" spans="1:9" ht="15.75" x14ac:dyDescent="0.25">
      <c r="A3" s="123" t="s">
        <v>55</v>
      </c>
      <c r="B3" s="124"/>
      <c r="C3" s="124"/>
      <c r="D3" s="125"/>
      <c r="E3" s="1"/>
      <c r="F3" s="1"/>
      <c r="G3" s="1"/>
      <c r="H3" s="1"/>
      <c r="I3" s="1"/>
    </row>
    <row r="4" spans="1:9" x14ac:dyDescent="0.25">
      <c r="A4" s="6" t="str">
        <f>+'104'!A4</f>
        <v>Bogota, 1 de octubre de 2018</v>
      </c>
      <c r="D4" s="7"/>
    </row>
    <row r="5" spans="1:9" ht="15.75" x14ac:dyDescent="0.25">
      <c r="A5" s="8" t="s">
        <v>56</v>
      </c>
      <c r="B5" s="126" t="s">
        <v>3</v>
      </c>
      <c r="C5" s="127"/>
      <c r="D5" s="33">
        <f>+'214'!D5+1</f>
        <v>2158</v>
      </c>
    </row>
    <row r="6" spans="1:9" ht="21" x14ac:dyDescent="0.35">
      <c r="A6" s="19" t="str">
        <f>+'OCTUBRE '!B32</f>
        <v>DUARTE GRANDAS  YESENIA</v>
      </c>
      <c r="B6" s="22" t="s">
        <v>54</v>
      </c>
      <c r="C6" s="22">
        <v>215</v>
      </c>
      <c r="D6" s="7"/>
    </row>
    <row r="7" spans="1:9" ht="15.75" x14ac:dyDescent="0.25">
      <c r="A7" s="6" t="s">
        <v>122</v>
      </c>
      <c r="B7" s="34" t="s">
        <v>83</v>
      </c>
      <c r="D7" s="7"/>
    </row>
    <row r="8" spans="1:9" ht="6.75" customHeight="1" x14ac:dyDescent="0.25">
      <c r="A8" s="10"/>
      <c r="D8" s="7"/>
    </row>
    <row r="9" spans="1:9" ht="15.75" x14ac:dyDescent="0.25">
      <c r="A9" s="11" t="s">
        <v>58</v>
      </c>
      <c r="B9" s="9" t="str">
        <f>+'104'!B9</f>
        <v>OCTUBRE   DE 2018</v>
      </c>
      <c r="D9" s="7"/>
    </row>
    <row r="10" spans="1:9" ht="5.25" customHeight="1" x14ac:dyDescent="0.25">
      <c r="A10" s="11"/>
      <c r="B10" s="9"/>
      <c r="D10" s="7"/>
    </row>
    <row r="11" spans="1:9" ht="16.5" thickBot="1" x14ac:dyDescent="0.3">
      <c r="A11" s="25" t="s">
        <v>49</v>
      </c>
      <c r="B11" s="23"/>
      <c r="C11" s="52">
        <f>+E53</f>
        <v>1595871</v>
      </c>
      <c r="D11" s="7"/>
    </row>
    <row r="12" spans="1:9" ht="16.5" thickBot="1" x14ac:dyDescent="0.3">
      <c r="A12" s="28" t="s">
        <v>7</v>
      </c>
      <c r="B12" s="23"/>
      <c r="C12" s="3"/>
      <c r="D12" s="27" t="s">
        <v>57</v>
      </c>
    </row>
    <row r="13" spans="1:9" ht="15.75" x14ac:dyDescent="0.25">
      <c r="A13" s="12" t="s">
        <v>4</v>
      </c>
      <c r="B13" s="3" t="s">
        <v>50</v>
      </c>
      <c r="C13" s="24">
        <f>+C14-(C14*5%)</f>
        <v>156037.5</v>
      </c>
      <c r="D13" s="26">
        <f>+C11+C13</f>
        <v>1751908.5</v>
      </c>
      <c r="F13" s="2"/>
    </row>
    <row r="14" spans="1:9" ht="15.75" x14ac:dyDescent="0.25">
      <c r="A14" s="12" t="s">
        <v>8</v>
      </c>
      <c r="B14" s="3" t="s">
        <v>51</v>
      </c>
      <c r="C14" s="24">
        <v>164250</v>
      </c>
      <c r="D14" s="26">
        <f>+C11+C14</f>
        <v>1760121</v>
      </c>
    </row>
    <row r="15" spans="1:9" ht="15.75" x14ac:dyDescent="0.25">
      <c r="A15" s="12" t="s">
        <v>5</v>
      </c>
      <c r="B15" s="3" t="s">
        <v>52</v>
      </c>
      <c r="C15" s="24">
        <f>+C14*10%+C14</f>
        <v>180675</v>
      </c>
      <c r="D15" s="26">
        <f>+C11+C15</f>
        <v>1776546</v>
      </c>
      <c r="E15" s="2"/>
      <c r="F15" s="2"/>
    </row>
    <row r="16" spans="1:9" ht="15.75" x14ac:dyDescent="0.25">
      <c r="A16" s="13"/>
      <c r="C16" s="5"/>
      <c r="D16" s="30"/>
      <c r="E16" s="2"/>
      <c r="F16" s="2"/>
    </row>
    <row r="17" spans="1:6" ht="21" x14ac:dyDescent="0.25">
      <c r="A17" s="8" t="s">
        <v>53</v>
      </c>
      <c r="B17" s="31"/>
      <c r="C17" s="31"/>
      <c r="D17" s="32"/>
    </row>
    <row r="18" spans="1:6" ht="18.75" x14ac:dyDescent="0.25">
      <c r="A18" s="128" t="s">
        <v>0</v>
      </c>
      <c r="B18" s="129"/>
      <c r="C18" s="129"/>
      <c r="D18" s="130"/>
    </row>
    <row r="19" spans="1:6" x14ac:dyDescent="0.25">
      <c r="A19" s="8" t="s">
        <v>1</v>
      </c>
      <c r="D19" s="7"/>
    </row>
    <row r="20" spans="1:6" x14ac:dyDescent="0.25">
      <c r="A20" s="131" t="s">
        <v>9</v>
      </c>
      <c r="B20" s="132"/>
      <c r="C20" s="132"/>
      <c r="D20" s="133"/>
    </row>
    <row r="21" spans="1:6" x14ac:dyDescent="0.25">
      <c r="A21" s="114" t="s">
        <v>6</v>
      </c>
      <c r="B21" s="115"/>
      <c r="C21" s="115"/>
      <c r="D21" s="116"/>
    </row>
    <row r="22" spans="1:6" x14ac:dyDescent="0.25">
      <c r="A22" s="35" t="s">
        <v>59</v>
      </c>
      <c r="B22" s="18"/>
      <c r="C22" s="18"/>
      <c r="D22" s="20"/>
    </row>
    <row r="23" spans="1:6" ht="15.75" thickBot="1" x14ac:dyDescent="0.3">
      <c r="A23" s="117"/>
      <c r="B23" s="118"/>
      <c r="C23" s="118"/>
      <c r="D23" s="119"/>
    </row>
    <row r="24" spans="1:6" x14ac:dyDescent="0.25">
      <c r="A24" s="21"/>
    </row>
    <row r="25" spans="1:6" x14ac:dyDescent="0.25">
      <c r="A25" s="21"/>
    </row>
    <row r="26" spans="1:6" x14ac:dyDescent="0.25">
      <c r="A26" s="21"/>
    </row>
    <row r="28" spans="1:6" x14ac:dyDescent="0.25">
      <c r="A28" s="4" t="s">
        <v>137</v>
      </c>
    </row>
    <row r="29" spans="1:6" x14ac:dyDescent="0.25">
      <c r="E29" s="4"/>
    </row>
    <row r="30" spans="1:6" s="37" customFormat="1" x14ac:dyDescent="0.25">
      <c r="A30" s="70">
        <v>43101</v>
      </c>
      <c r="B30" s="71" t="s">
        <v>209</v>
      </c>
      <c r="C30" s="71" t="s">
        <v>210</v>
      </c>
      <c r="D30" s="39"/>
      <c r="E30" s="71">
        <v>155097</v>
      </c>
      <c r="F30" s="71" t="s">
        <v>211</v>
      </c>
    </row>
    <row r="31" spans="1:6" s="37" customFormat="1" x14ac:dyDescent="0.25">
      <c r="A31" s="70">
        <v>43131</v>
      </c>
      <c r="B31" s="71" t="s">
        <v>179</v>
      </c>
      <c r="C31" s="71" t="s">
        <v>214</v>
      </c>
      <c r="D31" s="39"/>
      <c r="E31" s="71">
        <v>15510</v>
      </c>
      <c r="F31" s="71" t="s">
        <v>211</v>
      </c>
    </row>
    <row r="32" spans="1:6" s="37" customFormat="1" x14ac:dyDescent="0.25">
      <c r="A32" s="70">
        <v>43132</v>
      </c>
      <c r="B32" s="71" t="s">
        <v>218</v>
      </c>
      <c r="C32" s="71" t="s">
        <v>219</v>
      </c>
      <c r="D32" s="39"/>
      <c r="E32" s="71">
        <v>155097</v>
      </c>
      <c r="F32" s="71" t="s">
        <v>211</v>
      </c>
    </row>
    <row r="33" spans="1:6" s="37" customFormat="1" x14ac:dyDescent="0.25">
      <c r="A33" s="70">
        <v>43159</v>
      </c>
      <c r="B33" s="71" t="s">
        <v>185</v>
      </c>
      <c r="C33" s="71" t="s">
        <v>214</v>
      </c>
      <c r="D33" s="39"/>
      <c r="E33" s="71">
        <v>15510</v>
      </c>
      <c r="F33" s="71" t="s">
        <v>211</v>
      </c>
    </row>
    <row r="34" spans="1:6" s="37" customFormat="1" x14ac:dyDescent="0.25">
      <c r="A34" s="70">
        <v>43160</v>
      </c>
      <c r="B34" s="71" t="s">
        <v>226</v>
      </c>
      <c r="C34" s="71" t="s">
        <v>227</v>
      </c>
      <c r="D34" s="39"/>
      <c r="E34" s="71">
        <v>155097</v>
      </c>
      <c r="F34" s="71" t="s">
        <v>211</v>
      </c>
    </row>
    <row r="35" spans="1:6" s="37" customFormat="1" x14ac:dyDescent="0.25">
      <c r="A35" s="70">
        <v>43190</v>
      </c>
      <c r="B35" s="71" t="s">
        <v>192</v>
      </c>
      <c r="C35" s="71" t="s">
        <v>231</v>
      </c>
      <c r="D35" s="39"/>
      <c r="E35" s="71">
        <v>15510</v>
      </c>
      <c r="F35" s="71" t="s">
        <v>211</v>
      </c>
    </row>
    <row r="36" spans="1:6" s="37" customFormat="1" x14ac:dyDescent="0.25">
      <c r="A36" s="70">
        <v>43191</v>
      </c>
      <c r="B36" s="71" t="s">
        <v>235</v>
      </c>
      <c r="C36" s="71" t="s">
        <v>236</v>
      </c>
      <c r="D36" s="39"/>
      <c r="E36" s="71">
        <v>164250</v>
      </c>
      <c r="F36" s="71" t="s">
        <v>211</v>
      </c>
    </row>
    <row r="37" spans="1:6" s="37" customFormat="1" x14ac:dyDescent="0.25">
      <c r="A37" s="70">
        <v>43220</v>
      </c>
      <c r="B37" s="71" t="s">
        <v>198</v>
      </c>
      <c r="C37" s="71" t="s">
        <v>240</v>
      </c>
      <c r="D37" s="39"/>
      <c r="E37" s="71">
        <v>16425</v>
      </c>
      <c r="F37" s="71" t="s">
        <v>211</v>
      </c>
    </row>
    <row r="38" spans="1:6" s="37" customFormat="1" x14ac:dyDescent="0.25">
      <c r="A38" s="70">
        <v>43221</v>
      </c>
      <c r="B38" s="71" t="s">
        <v>244</v>
      </c>
      <c r="C38" s="71" t="s">
        <v>245</v>
      </c>
      <c r="D38" s="39"/>
      <c r="E38" s="71">
        <v>164250</v>
      </c>
      <c r="F38" s="71" t="s">
        <v>211</v>
      </c>
    </row>
    <row r="39" spans="1:6" s="37" customFormat="1" x14ac:dyDescent="0.25">
      <c r="A39" s="70">
        <v>43221</v>
      </c>
      <c r="B39" s="71" t="s">
        <v>205</v>
      </c>
      <c r="C39" s="71" t="s">
        <v>249</v>
      </c>
      <c r="D39" s="39"/>
      <c r="E39" s="71">
        <v>16425</v>
      </c>
      <c r="F39" s="71" t="s">
        <v>211</v>
      </c>
    </row>
    <row r="40" spans="1:6" s="37" customFormat="1" x14ac:dyDescent="0.25">
      <c r="A40" s="70">
        <v>43252</v>
      </c>
      <c r="B40" s="71" t="s">
        <v>263</v>
      </c>
      <c r="C40" s="71" t="s">
        <v>262</v>
      </c>
      <c r="D40" s="39"/>
      <c r="E40" s="71">
        <v>164250</v>
      </c>
      <c r="F40" s="71"/>
    </row>
    <row r="41" spans="1:6" s="37" customFormat="1" x14ac:dyDescent="0.25">
      <c r="A41" s="70">
        <v>43252</v>
      </c>
      <c r="B41" s="71" t="s">
        <v>267</v>
      </c>
      <c r="C41" s="71" t="s">
        <v>268</v>
      </c>
      <c r="D41" s="39"/>
      <c r="E41" s="71">
        <v>16425</v>
      </c>
      <c r="F41" s="71"/>
    </row>
    <row r="42" spans="1:6" s="37" customFormat="1" x14ac:dyDescent="0.25">
      <c r="A42" s="70">
        <v>43282</v>
      </c>
      <c r="B42" s="71" t="s">
        <v>263</v>
      </c>
      <c r="C42" s="71" t="s">
        <v>262</v>
      </c>
      <c r="D42" s="39"/>
      <c r="E42" s="71">
        <v>164250</v>
      </c>
      <c r="F42" s="71"/>
    </row>
    <row r="43" spans="1:6" s="37" customFormat="1" x14ac:dyDescent="0.25">
      <c r="A43" s="70">
        <v>43282</v>
      </c>
      <c r="B43" s="71" t="s">
        <v>267</v>
      </c>
      <c r="C43" s="71" t="s">
        <v>284</v>
      </c>
      <c r="D43" s="39"/>
      <c r="E43" s="71">
        <v>16425</v>
      </c>
      <c r="F43" s="71"/>
    </row>
    <row r="44" spans="1:6" s="37" customFormat="1" x14ac:dyDescent="0.25">
      <c r="A44" s="70">
        <v>43313</v>
      </c>
      <c r="B44" s="71"/>
      <c r="C44" s="71" t="s">
        <v>262</v>
      </c>
      <c r="D44" s="39"/>
      <c r="E44" s="71">
        <v>164250</v>
      </c>
      <c r="F44" s="71"/>
    </row>
    <row r="45" spans="1:6" s="37" customFormat="1" x14ac:dyDescent="0.25">
      <c r="A45" s="70">
        <v>43313</v>
      </c>
      <c r="B45" s="71"/>
      <c r="C45" s="71" t="s">
        <v>285</v>
      </c>
      <c r="D45" s="39"/>
      <c r="E45" s="71">
        <v>16425</v>
      </c>
      <c r="F45" s="71"/>
    </row>
    <row r="46" spans="1:6" x14ac:dyDescent="0.25">
      <c r="A46" s="70">
        <v>43344</v>
      </c>
      <c r="B46" s="71"/>
      <c r="C46" s="71" t="s">
        <v>262</v>
      </c>
      <c r="D46" s="39"/>
      <c r="E46" s="71">
        <v>164250</v>
      </c>
      <c r="F46" s="64"/>
    </row>
    <row r="47" spans="1:6" x14ac:dyDescent="0.25">
      <c r="A47" s="70">
        <v>43344</v>
      </c>
      <c r="B47" s="71"/>
      <c r="C47" s="71" t="s">
        <v>285</v>
      </c>
      <c r="D47" s="39"/>
      <c r="E47" s="71">
        <v>16425</v>
      </c>
      <c r="F47" s="64"/>
    </row>
    <row r="48" spans="1:6" x14ac:dyDescent="0.25">
      <c r="A48" s="70">
        <v>43374</v>
      </c>
      <c r="B48" s="64"/>
      <c r="C48" s="64"/>
      <c r="E48" s="71"/>
      <c r="F48" s="64"/>
    </row>
    <row r="49" spans="1:6" x14ac:dyDescent="0.25">
      <c r="A49" s="70">
        <v>43374</v>
      </c>
      <c r="B49" s="64"/>
      <c r="C49" s="64"/>
      <c r="E49" s="71"/>
      <c r="F49" s="64"/>
    </row>
    <row r="50" spans="1:6" x14ac:dyDescent="0.25">
      <c r="A50" s="65"/>
      <c r="B50" s="64"/>
      <c r="C50" s="64"/>
      <c r="E50" s="64"/>
      <c r="F50" s="64"/>
    </row>
    <row r="51" spans="1:6" x14ac:dyDescent="0.25">
      <c r="A51" s="65"/>
      <c r="B51" s="64"/>
      <c r="C51" s="64"/>
      <c r="E51" s="64"/>
      <c r="F51" s="64"/>
    </row>
    <row r="52" spans="1:6" x14ac:dyDescent="0.25">
      <c r="A52" s="65"/>
      <c r="B52" s="64"/>
      <c r="C52" s="64"/>
      <c r="E52" s="64"/>
      <c r="F52" s="64"/>
    </row>
    <row r="53" spans="1:6" x14ac:dyDescent="0.25">
      <c r="A53" s="65"/>
      <c r="B53" s="64"/>
      <c r="C53" s="64"/>
      <c r="E53" s="64">
        <f>SUM(E30:E50)</f>
        <v>1595871</v>
      </c>
      <c r="F53" s="64"/>
    </row>
    <row r="54" spans="1:6" x14ac:dyDescent="0.25">
      <c r="A54" s="65"/>
      <c r="B54" s="64"/>
      <c r="C54" s="64"/>
      <c r="E54" s="64"/>
      <c r="F54" s="64"/>
    </row>
    <row r="55" spans="1:6" x14ac:dyDescent="0.25">
      <c r="A55" s="65"/>
      <c r="B55" s="64"/>
      <c r="C55" s="64"/>
      <c r="E55" s="64"/>
      <c r="F55" s="64"/>
    </row>
    <row r="56" spans="1:6" x14ac:dyDescent="0.25">
      <c r="A56" s="65"/>
      <c r="B56" s="64"/>
      <c r="C56" s="64"/>
      <c r="E56" s="64"/>
      <c r="F56" s="64"/>
    </row>
    <row r="57" spans="1:6" x14ac:dyDescent="0.25">
      <c r="A57" s="65"/>
      <c r="B57" s="64"/>
      <c r="C57" s="64"/>
      <c r="E57" s="64"/>
      <c r="F57" s="64"/>
    </row>
    <row r="58" spans="1:6" x14ac:dyDescent="0.25">
      <c r="A58" s="65"/>
      <c r="B58" s="64"/>
      <c r="C58" s="64"/>
      <c r="E58" s="64"/>
      <c r="F58" s="64"/>
    </row>
    <row r="59" spans="1:6" x14ac:dyDescent="0.25">
      <c r="A59" s="65"/>
      <c r="B59" s="64"/>
      <c r="C59" s="64"/>
      <c r="E59" s="64"/>
      <c r="F59" s="64"/>
    </row>
    <row r="60" spans="1:6" x14ac:dyDescent="0.25">
      <c r="A60" s="65"/>
      <c r="B60" s="64"/>
      <c r="C60" s="64"/>
      <c r="E60" s="64"/>
      <c r="F60" s="64"/>
    </row>
    <row r="61" spans="1:6" x14ac:dyDescent="0.25">
      <c r="E61" s="4"/>
    </row>
    <row r="62" spans="1:6" x14ac:dyDescent="0.25">
      <c r="E62" s="4"/>
    </row>
    <row r="63" spans="1:6" x14ac:dyDescent="0.25">
      <c r="E63" s="4"/>
    </row>
    <row r="64" spans="1:6" x14ac:dyDescent="0.25">
      <c r="E64" s="4"/>
    </row>
  </sheetData>
  <mergeCells count="8">
    <mergeCell ref="A21:D21"/>
    <mergeCell ref="A23:D23"/>
    <mergeCell ref="A1:D1"/>
    <mergeCell ref="A2:D2"/>
    <mergeCell ref="A3:D3"/>
    <mergeCell ref="B5:C5"/>
    <mergeCell ref="A18:D18"/>
    <mergeCell ref="A20:D20"/>
  </mergeCells>
  <pageMargins left="0.7" right="0.7" top="0.75" bottom="0.75" header="0.3" footer="0.3"/>
  <pageSetup paperSize="9" scale="73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topLeftCell="A4" zoomScaleNormal="100" workbookViewId="0">
      <selection activeCell="A21" sqref="A21:D21"/>
    </sheetView>
  </sheetViews>
  <sheetFormatPr baseColWidth="10" defaultRowHeight="15" x14ac:dyDescent="0.25"/>
  <cols>
    <col min="1" max="1" width="63.42578125" style="4" customWidth="1"/>
    <col min="2" max="2" width="17" style="4" customWidth="1"/>
    <col min="3" max="3" width="21.5703125" style="4" customWidth="1"/>
    <col min="4" max="4" width="20.85546875" style="4" customWidth="1"/>
    <col min="5" max="5" width="18.28515625" customWidth="1"/>
  </cols>
  <sheetData>
    <row r="1" spans="1:9" ht="15.75" x14ac:dyDescent="0.25">
      <c r="A1" s="120" t="s">
        <v>0</v>
      </c>
      <c r="B1" s="121"/>
      <c r="C1" s="121"/>
      <c r="D1" s="122"/>
      <c r="E1" s="80"/>
      <c r="F1" s="1"/>
      <c r="G1" s="1"/>
      <c r="H1" s="1"/>
      <c r="I1" s="1"/>
    </row>
    <row r="2" spans="1:9" ht="15.75" x14ac:dyDescent="0.25">
      <c r="A2" s="123" t="s">
        <v>2</v>
      </c>
      <c r="B2" s="124"/>
      <c r="C2" s="124"/>
      <c r="D2" s="125"/>
      <c r="E2" s="1"/>
      <c r="F2" s="1"/>
      <c r="G2" s="1"/>
      <c r="H2" s="1"/>
      <c r="I2" s="1"/>
    </row>
    <row r="3" spans="1:9" ht="15.75" x14ac:dyDescent="0.25">
      <c r="A3" s="123" t="s">
        <v>55</v>
      </c>
      <c r="B3" s="124"/>
      <c r="C3" s="124"/>
      <c r="D3" s="125"/>
      <c r="E3" s="1"/>
      <c r="F3" s="1"/>
      <c r="G3" s="1"/>
      <c r="H3" s="1"/>
      <c r="I3" s="1"/>
    </row>
    <row r="4" spans="1:9" x14ac:dyDescent="0.25">
      <c r="A4" s="6" t="s">
        <v>288</v>
      </c>
      <c r="D4" s="7"/>
    </row>
    <row r="5" spans="1:9" ht="15.75" x14ac:dyDescent="0.25">
      <c r="A5" s="8" t="s">
        <v>56</v>
      </c>
      <c r="B5" s="126" t="s">
        <v>3</v>
      </c>
      <c r="C5" s="127"/>
      <c r="D5" s="33">
        <v>2133</v>
      </c>
    </row>
    <row r="6" spans="1:9" ht="21" x14ac:dyDescent="0.35">
      <c r="A6" s="19" t="str">
        <f>+'OCTUBRE '!B6</f>
        <v>CORPAPEL S.A.S NIT  830016681</v>
      </c>
      <c r="B6" s="22" t="s">
        <v>54</v>
      </c>
      <c r="C6" s="22">
        <f>+'OCTUBRE '!A6</f>
        <v>101</v>
      </c>
      <c r="D6" s="7"/>
    </row>
    <row r="7" spans="1:9" ht="15.75" x14ac:dyDescent="0.25">
      <c r="A7" s="77" t="s">
        <v>118</v>
      </c>
      <c r="B7" s="34" t="s">
        <v>66</v>
      </c>
      <c r="D7" s="7"/>
    </row>
    <row r="8" spans="1:9" ht="6.75" customHeight="1" x14ac:dyDescent="0.25">
      <c r="A8" s="10"/>
      <c r="D8" s="7"/>
    </row>
    <row r="9" spans="1:9" ht="15.75" x14ac:dyDescent="0.25">
      <c r="A9" s="11" t="s">
        <v>58</v>
      </c>
      <c r="B9" s="9" t="s">
        <v>289</v>
      </c>
      <c r="D9" s="7"/>
    </row>
    <row r="10" spans="1:9" ht="5.25" customHeight="1" x14ac:dyDescent="0.25">
      <c r="A10" s="11"/>
      <c r="B10" s="9"/>
      <c r="D10" s="7"/>
    </row>
    <row r="11" spans="1:9" ht="16.5" thickBot="1" x14ac:dyDescent="0.3">
      <c r="A11" s="25" t="s">
        <v>49</v>
      </c>
      <c r="B11" s="23"/>
      <c r="C11" s="36">
        <f>+'OCTUBRE '!C6</f>
        <v>0</v>
      </c>
      <c r="D11" s="7"/>
    </row>
    <row r="12" spans="1:9" ht="16.5" thickBot="1" x14ac:dyDescent="0.3">
      <c r="A12" s="28" t="s">
        <v>7</v>
      </c>
      <c r="B12" s="23"/>
      <c r="C12" s="3"/>
      <c r="D12" s="27" t="s">
        <v>57</v>
      </c>
    </row>
    <row r="13" spans="1:9" ht="15.75" x14ac:dyDescent="0.25">
      <c r="A13" s="12" t="s">
        <v>4</v>
      </c>
      <c r="B13" s="3" t="s">
        <v>50</v>
      </c>
      <c r="C13" s="24">
        <f>+C14-(C14*5%)</f>
        <v>5727103.5</v>
      </c>
      <c r="D13" s="26">
        <f>+C11+C13</f>
        <v>5727103.5</v>
      </c>
      <c r="F13" s="2"/>
    </row>
    <row r="14" spans="1:9" ht="15.75" x14ac:dyDescent="0.25">
      <c r="A14" s="12" t="s">
        <v>8</v>
      </c>
      <c r="B14" s="3" t="s">
        <v>51</v>
      </c>
      <c r="C14" s="24">
        <f>+'OCTUBRE '!D6</f>
        <v>6028530</v>
      </c>
      <c r="D14" s="26">
        <f>+C11+C14</f>
        <v>6028530</v>
      </c>
    </row>
    <row r="15" spans="1:9" ht="15.75" x14ac:dyDescent="0.25">
      <c r="A15" s="12" t="s">
        <v>5</v>
      </c>
      <c r="B15" s="3" t="s">
        <v>52</v>
      </c>
      <c r="C15" s="24">
        <f>+C14*10%+C14</f>
        <v>6631383</v>
      </c>
      <c r="D15" s="26">
        <f>+C11+C15</f>
        <v>6631383</v>
      </c>
      <c r="E15" s="2"/>
      <c r="F15" s="2"/>
    </row>
    <row r="16" spans="1:9" ht="15.75" x14ac:dyDescent="0.25">
      <c r="A16" s="13"/>
      <c r="C16" s="5"/>
      <c r="D16" s="30"/>
      <c r="E16" s="2"/>
      <c r="F16" s="2"/>
    </row>
    <row r="17" spans="1:4" ht="21" x14ac:dyDescent="0.25">
      <c r="A17" s="8" t="s">
        <v>53</v>
      </c>
      <c r="B17" s="31"/>
      <c r="C17" s="31"/>
      <c r="D17" s="32"/>
    </row>
    <row r="18" spans="1:4" ht="18.75" x14ac:dyDescent="0.25">
      <c r="A18" s="128" t="s">
        <v>0</v>
      </c>
      <c r="B18" s="129"/>
      <c r="C18" s="129"/>
      <c r="D18" s="130"/>
    </row>
    <row r="19" spans="1:4" x14ac:dyDescent="0.25">
      <c r="A19" s="8" t="s">
        <v>1</v>
      </c>
      <c r="D19" s="7"/>
    </row>
    <row r="20" spans="1:4" x14ac:dyDescent="0.25">
      <c r="A20" s="131" t="s">
        <v>9</v>
      </c>
      <c r="B20" s="132"/>
      <c r="C20" s="132"/>
      <c r="D20" s="133"/>
    </row>
    <row r="21" spans="1:4" x14ac:dyDescent="0.25">
      <c r="A21" s="114" t="s">
        <v>6</v>
      </c>
      <c r="B21" s="115"/>
      <c r="C21" s="115"/>
      <c r="D21" s="116"/>
    </row>
    <row r="22" spans="1:4" x14ac:dyDescent="0.25">
      <c r="A22" s="29"/>
      <c r="B22" s="18"/>
      <c r="C22" s="18"/>
      <c r="D22" s="20"/>
    </row>
    <row r="23" spans="1:4" x14ac:dyDescent="0.25">
      <c r="A23" s="35" t="s">
        <v>59</v>
      </c>
      <c r="B23" s="18"/>
      <c r="C23" s="18"/>
      <c r="D23" s="20"/>
    </row>
    <row r="24" spans="1:4" ht="15.75" thickBot="1" x14ac:dyDescent="0.3">
      <c r="A24" s="117"/>
      <c r="B24" s="118"/>
      <c r="C24" s="118"/>
      <c r="D24" s="119"/>
    </row>
    <row r="25" spans="1:4" x14ac:dyDescent="0.25">
      <c r="A25" s="21"/>
    </row>
    <row r="26" spans="1:4" x14ac:dyDescent="0.25">
      <c r="A26" s="21"/>
    </row>
    <row r="27" spans="1:4" x14ac:dyDescent="0.25">
      <c r="A27" s="21"/>
    </row>
  </sheetData>
  <mergeCells count="8">
    <mergeCell ref="A21:D21"/>
    <mergeCell ref="A24:D24"/>
    <mergeCell ref="A1:D1"/>
    <mergeCell ref="A2:D2"/>
    <mergeCell ref="A3:D3"/>
    <mergeCell ref="B5:C5"/>
    <mergeCell ref="A18:D18"/>
    <mergeCell ref="A20:D20"/>
  </mergeCells>
  <pageMargins left="0.25" right="0.25" top="0.75" bottom="0.75" header="0.3" footer="0.3"/>
  <pageSetup paperSize="9" scale="71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opLeftCell="A38" zoomScaleNormal="100" workbookViewId="0">
      <selection activeCell="E53" sqref="E53"/>
    </sheetView>
  </sheetViews>
  <sheetFormatPr baseColWidth="10" defaultRowHeight="15" x14ac:dyDescent="0.25"/>
  <cols>
    <col min="1" max="1" width="63.42578125" style="4" customWidth="1"/>
    <col min="2" max="2" width="17" style="4" customWidth="1"/>
    <col min="3" max="3" width="18" style="4" bestFit="1" customWidth="1"/>
    <col min="4" max="4" width="20.85546875" style="4" customWidth="1"/>
    <col min="5" max="5" width="18.28515625" customWidth="1"/>
  </cols>
  <sheetData>
    <row r="1" spans="1:9" ht="15.75" x14ac:dyDescent="0.25">
      <c r="A1" s="120" t="s">
        <v>0</v>
      </c>
      <c r="B1" s="121"/>
      <c r="C1" s="121"/>
      <c r="D1" s="122"/>
      <c r="E1" s="1"/>
      <c r="F1" s="1"/>
      <c r="G1" s="1"/>
      <c r="H1" s="1"/>
      <c r="I1" s="1"/>
    </row>
    <row r="2" spans="1:9" ht="15.75" x14ac:dyDescent="0.25">
      <c r="A2" s="123" t="s">
        <v>2</v>
      </c>
      <c r="B2" s="124"/>
      <c r="C2" s="124"/>
      <c r="D2" s="125"/>
      <c r="E2" s="1"/>
      <c r="F2" s="1"/>
      <c r="G2" s="1"/>
      <c r="H2" s="1"/>
      <c r="I2" s="1"/>
    </row>
    <row r="3" spans="1:9" ht="15.75" x14ac:dyDescent="0.25">
      <c r="A3" s="123" t="s">
        <v>55</v>
      </c>
      <c r="B3" s="124"/>
      <c r="C3" s="124"/>
      <c r="D3" s="125"/>
      <c r="E3" s="1"/>
      <c r="F3" s="1"/>
      <c r="G3" s="1"/>
      <c r="H3" s="1"/>
      <c r="I3" s="1"/>
    </row>
    <row r="4" spans="1:9" x14ac:dyDescent="0.25">
      <c r="A4" s="6" t="str">
        <f>+'104'!A4</f>
        <v>Bogota, 1 de octubre de 2018</v>
      </c>
      <c r="D4" s="7"/>
      <c r="E4" s="81"/>
    </row>
    <row r="5" spans="1:9" ht="15.75" x14ac:dyDescent="0.25">
      <c r="A5" s="8" t="s">
        <v>56</v>
      </c>
      <c r="B5" s="126" t="s">
        <v>3</v>
      </c>
      <c r="C5" s="127"/>
      <c r="D5" s="33">
        <f>+'215'!D5+1</f>
        <v>2159</v>
      </c>
    </row>
    <row r="6" spans="1:9" ht="21" x14ac:dyDescent="0.35">
      <c r="A6" s="19" t="str">
        <f>+'OCTUBRE '!B33</f>
        <v>DUARTE GRANDAS  YESENIA</v>
      </c>
      <c r="B6" s="22" t="s">
        <v>54</v>
      </c>
      <c r="C6" s="22">
        <v>216</v>
      </c>
      <c r="D6" s="7"/>
    </row>
    <row r="7" spans="1:9" ht="15.75" x14ac:dyDescent="0.25">
      <c r="A7" s="6" t="s">
        <v>122</v>
      </c>
      <c r="B7" s="34" t="s">
        <v>84</v>
      </c>
      <c r="D7" s="7"/>
    </row>
    <row r="8" spans="1:9" ht="6.75" customHeight="1" x14ac:dyDescent="0.25">
      <c r="A8" s="10"/>
      <c r="D8" s="7"/>
    </row>
    <row r="9" spans="1:9" ht="15.75" x14ac:dyDescent="0.25">
      <c r="A9" s="11" t="s">
        <v>58</v>
      </c>
      <c r="B9" s="9" t="str">
        <f>+'104'!B9</f>
        <v>OCTUBRE   DE 2018</v>
      </c>
      <c r="D9" s="7"/>
    </row>
    <row r="10" spans="1:9" ht="5.25" customHeight="1" x14ac:dyDescent="0.25">
      <c r="A10" s="11"/>
      <c r="B10" s="9"/>
      <c r="D10" s="7"/>
    </row>
    <row r="11" spans="1:9" ht="16.5" thickBot="1" x14ac:dyDescent="0.3">
      <c r="A11" s="25" t="s">
        <v>49</v>
      </c>
      <c r="B11" s="23"/>
      <c r="C11" s="52">
        <f>+E53</f>
        <v>1525884</v>
      </c>
      <c r="D11" s="7"/>
    </row>
    <row r="12" spans="1:9" ht="16.5" thickBot="1" x14ac:dyDescent="0.3">
      <c r="A12" s="28" t="s">
        <v>7</v>
      </c>
      <c r="B12" s="23"/>
      <c r="C12" s="3"/>
      <c r="D12" s="27" t="s">
        <v>57</v>
      </c>
    </row>
    <row r="13" spans="1:9" ht="15.75" x14ac:dyDescent="0.25">
      <c r="A13" s="12" t="s">
        <v>4</v>
      </c>
      <c r="B13" s="3" t="s">
        <v>50</v>
      </c>
      <c r="C13" s="24">
        <f>+C14-(C14*5%)</f>
        <v>149197.5</v>
      </c>
      <c r="D13" s="26">
        <f>+C11+C13</f>
        <v>1675081.5</v>
      </c>
      <c r="F13" s="2"/>
    </row>
    <row r="14" spans="1:9" ht="15.75" x14ac:dyDescent="0.25">
      <c r="A14" s="12" t="s">
        <v>8</v>
      </c>
      <c r="B14" s="3" t="s">
        <v>51</v>
      </c>
      <c r="C14" s="24">
        <v>157050</v>
      </c>
      <c r="D14" s="26">
        <f>+C11+C14</f>
        <v>1682934</v>
      </c>
    </row>
    <row r="15" spans="1:9" ht="15.75" x14ac:dyDescent="0.25">
      <c r="A15" s="12" t="s">
        <v>5</v>
      </c>
      <c r="B15" s="3" t="s">
        <v>52</v>
      </c>
      <c r="C15" s="24">
        <f>+C14*10%+C14</f>
        <v>172755</v>
      </c>
      <c r="D15" s="26">
        <f>+C11+C15</f>
        <v>1698639</v>
      </c>
      <c r="E15" s="2"/>
      <c r="F15" s="2"/>
    </row>
    <row r="16" spans="1:9" ht="15.75" x14ac:dyDescent="0.25">
      <c r="A16" s="13"/>
      <c r="C16" s="5"/>
      <c r="D16" s="30"/>
      <c r="E16" s="2"/>
      <c r="F16" s="2"/>
    </row>
    <row r="17" spans="1:6" ht="21" x14ac:dyDescent="0.25">
      <c r="A17" s="8" t="s">
        <v>53</v>
      </c>
      <c r="B17" s="31"/>
      <c r="C17" s="31"/>
      <c r="D17" s="32"/>
    </row>
    <row r="18" spans="1:6" ht="18.75" x14ac:dyDescent="0.25">
      <c r="A18" s="128" t="s">
        <v>0</v>
      </c>
      <c r="B18" s="129"/>
      <c r="C18" s="129"/>
      <c r="D18" s="130"/>
    </row>
    <row r="19" spans="1:6" x14ac:dyDescent="0.25">
      <c r="A19" s="8" t="s">
        <v>1</v>
      </c>
      <c r="D19" s="7"/>
    </row>
    <row r="20" spans="1:6" x14ac:dyDescent="0.25">
      <c r="A20" s="131" t="s">
        <v>9</v>
      </c>
      <c r="B20" s="132"/>
      <c r="C20" s="132"/>
      <c r="D20" s="133"/>
    </row>
    <row r="21" spans="1:6" x14ac:dyDescent="0.25">
      <c r="A21" s="114" t="s">
        <v>6</v>
      </c>
      <c r="B21" s="115"/>
      <c r="C21" s="115"/>
      <c r="D21" s="116"/>
    </row>
    <row r="22" spans="1:6" x14ac:dyDescent="0.25">
      <c r="A22" s="35" t="s">
        <v>59</v>
      </c>
      <c r="B22" s="18"/>
      <c r="C22" s="18"/>
      <c r="D22" s="20"/>
    </row>
    <row r="23" spans="1:6" ht="15.75" thickBot="1" x14ac:dyDescent="0.3">
      <c r="A23" s="117"/>
      <c r="B23" s="118"/>
      <c r="C23" s="118"/>
      <c r="D23" s="119"/>
    </row>
    <row r="24" spans="1:6" x14ac:dyDescent="0.25">
      <c r="A24" s="21"/>
    </row>
    <row r="25" spans="1:6" x14ac:dyDescent="0.25">
      <c r="A25" s="21"/>
      <c r="D25" s="63">
        <f>+'104'!D14+'215'!D14+'216'!D14</f>
        <v>4985645</v>
      </c>
      <c r="E25" t="s">
        <v>208</v>
      </c>
    </row>
    <row r="26" spans="1:6" x14ac:dyDescent="0.25">
      <c r="A26" s="21"/>
    </row>
    <row r="27" spans="1:6" x14ac:dyDescent="0.25">
      <c r="A27" s="4" t="s">
        <v>137</v>
      </c>
    </row>
    <row r="29" spans="1:6" s="76" customFormat="1" x14ac:dyDescent="0.25">
      <c r="A29" s="73">
        <v>43101</v>
      </c>
      <c r="B29" s="74" t="s">
        <v>212</v>
      </c>
      <c r="C29" s="74" t="s">
        <v>213</v>
      </c>
      <c r="D29" s="75"/>
      <c r="E29" s="74">
        <v>148289</v>
      </c>
      <c r="F29" s="74" t="s">
        <v>211</v>
      </c>
    </row>
    <row r="30" spans="1:6" s="76" customFormat="1" x14ac:dyDescent="0.25">
      <c r="A30" s="73">
        <v>43131</v>
      </c>
      <c r="B30" s="74" t="s">
        <v>179</v>
      </c>
      <c r="C30" s="74" t="s">
        <v>215</v>
      </c>
      <c r="D30" s="75"/>
      <c r="E30" s="74">
        <v>14829</v>
      </c>
      <c r="F30" s="74" t="s">
        <v>211</v>
      </c>
    </row>
    <row r="31" spans="1:6" s="76" customFormat="1" x14ac:dyDescent="0.25">
      <c r="A31" s="73">
        <v>43132</v>
      </c>
      <c r="B31" s="74" t="s">
        <v>220</v>
      </c>
      <c r="C31" s="74" t="s">
        <v>221</v>
      </c>
      <c r="D31" s="75"/>
      <c r="E31" s="74">
        <v>148289</v>
      </c>
      <c r="F31" s="74" t="s">
        <v>211</v>
      </c>
    </row>
    <row r="32" spans="1:6" s="76" customFormat="1" x14ac:dyDescent="0.25">
      <c r="A32" s="73">
        <v>43159</v>
      </c>
      <c r="B32" s="74" t="s">
        <v>185</v>
      </c>
      <c r="C32" s="74" t="s">
        <v>223</v>
      </c>
      <c r="D32" s="75"/>
      <c r="E32" s="74">
        <v>14829</v>
      </c>
      <c r="F32" s="74" t="s">
        <v>211</v>
      </c>
    </row>
    <row r="33" spans="1:6" s="76" customFormat="1" x14ac:dyDescent="0.25">
      <c r="A33" s="73">
        <v>43160</v>
      </c>
      <c r="B33" s="74" t="s">
        <v>228</v>
      </c>
      <c r="C33" s="74" t="s">
        <v>229</v>
      </c>
      <c r="D33" s="75"/>
      <c r="E33" s="74">
        <v>148289</v>
      </c>
      <c r="F33" s="74" t="s">
        <v>211</v>
      </c>
    </row>
    <row r="34" spans="1:6" s="76" customFormat="1" x14ac:dyDescent="0.25">
      <c r="A34" s="73">
        <v>43190</v>
      </c>
      <c r="B34" s="74" t="s">
        <v>192</v>
      </c>
      <c r="C34" s="74" t="s">
        <v>232</v>
      </c>
      <c r="D34" s="75"/>
      <c r="E34" s="74">
        <v>14829</v>
      </c>
      <c r="F34" s="74" t="s">
        <v>211</v>
      </c>
    </row>
    <row r="35" spans="1:6" s="76" customFormat="1" x14ac:dyDescent="0.25">
      <c r="A35" s="73">
        <v>43191</v>
      </c>
      <c r="B35" s="74" t="s">
        <v>237</v>
      </c>
      <c r="C35" s="74" t="s">
        <v>238</v>
      </c>
      <c r="D35" s="75"/>
      <c r="E35" s="74">
        <v>157050</v>
      </c>
      <c r="F35" s="74" t="s">
        <v>211</v>
      </c>
    </row>
    <row r="36" spans="1:6" s="76" customFormat="1" x14ac:dyDescent="0.25">
      <c r="A36" s="73">
        <v>43220</v>
      </c>
      <c r="B36" s="74" t="s">
        <v>198</v>
      </c>
      <c r="C36" s="74" t="s">
        <v>241</v>
      </c>
      <c r="D36" s="75"/>
      <c r="E36" s="74">
        <v>15705</v>
      </c>
      <c r="F36" s="74" t="s">
        <v>211</v>
      </c>
    </row>
    <row r="37" spans="1:6" s="76" customFormat="1" x14ac:dyDescent="0.25">
      <c r="A37" s="73">
        <v>43221</v>
      </c>
      <c r="B37" s="74" t="s">
        <v>246</v>
      </c>
      <c r="C37" s="74" t="s">
        <v>247</v>
      </c>
      <c r="D37" s="75"/>
      <c r="E37" s="74">
        <v>157050</v>
      </c>
      <c r="F37" s="74" t="s">
        <v>211</v>
      </c>
    </row>
    <row r="38" spans="1:6" s="76" customFormat="1" x14ac:dyDescent="0.25">
      <c r="A38" s="73">
        <v>43221</v>
      </c>
      <c r="B38" s="74" t="s">
        <v>205</v>
      </c>
      <c r="C38" s="74" t="s">
        <v>250</v>
      </c>
      <c r="D38" s="75"/>
      <c r="E38" s="74">
        <v>15705</v>
      </c>
      <c r="F38" s="74" t="s">
        <v>211</v>
      </c>
    </row>
    <row r="39" spans="1:6" s="76" customFormat="1" x14ac:dyDescent="0.25">
      <c r="A39" s="73">
        <v>43252</v>
      </c>
      <c r="B39" s="74" t="s">
        <v>265</v>
      </c>
      <c r="C39" s="74" t="s">
        <v>264</v>
      </c>
      <c r="D39" s="75"/>
      <c r="E39" s="74">
        <v>157050</v>
      </c>
      <c r="F39" s="74"/>
    </row>
    <row r="40" spans="1:6" s="76" customFormat="1" x14ac:dyDescent="0.25">
      <c r="A40" s="73">
        <v>43252</v>
      </c>
      <c r="B40" s="74" t="s">
        <v>267</v>
      </c>
      <c r="C40" s="74" t="s">
        <v>269</v>
      </c>
      <c r="D40" s="75"/>
      <c r="E40" s="74">
        <v>15705</v>
      </c>
      <c r="F40" s="74"/>
    </row>
    <row r="41" spans="1:6" s="76" customFormat="1" x14ac:dyDescent="0.25">
      <c r="A41" s="73">
        <v>43282</v>
      </c>
      <c r="B41" s="74"/>
      <c r="C41" s="74" t="s">
        <v>264</v>
      </c>
      <c r="D41" s="75"/>
      <c r="E41" s="74">
        <v>157050</v>
      </c>
      <c r="F41" s="74"/>
    </row>
    <row r="42" spans="1:6" s="76" customFormat="1" x14ac:dyDescent="0.25">
      <c r="A42" s="73">
        <v>43282</v>
      </c>
      <c r="B42" s="74"/>
      <c r="C42" s="74" t="s">
        <v>287</v>
      </c>
      <c r="D42" s="75"/>
      <c r="E42" s="74">
        <v>15705</v>
      </c>
      <c r="F42" s="74"/>
    </row>
    <row r="43" spans="1:6" s="76" customFormat="1" x14ac:dyDescent="0.25">
      <c r="A43" s="73">
        <v>43313</v>
      </c>
      <c r="B43" s="74"/>
      <c r="C43" s="74" t="s">
        <v>264</v>
      </c>
      <c r="D43" s="75"/>
      <c r="E43" s="74">
        <v>157050</v>
      </c>
      <c r="F43" s="74"/>
    </row>
    <row r="44" spans="1:6" s="76" customFormat="1" x14ac:dyDescent="0.25">
      <c r="A44" s="73">
        <v>43313</v>
      </c>
      <c r="B44" s="74"/>
      <c r="C44" s="74" t="s">
        <v>286</v>
      </c>
      <c r="D44" s="75"/>
      <c r="E44" s="74">
        <v>15705</v>
      </c>
      <c r="F44" s="74"/>
    </row>
    <row r="45" spans="1:6" x14ac:dyDescent="0.25">
      <c r="A45" s="73">
        <v>43344</v>
      </c>
      <c r="B45" s="74"/>
      <c r="C45" s="74" t="s">
        <v>264</v>
      </c>
      <c r="D45" s="75"/>
      <c r="E45" s="74">
        <v>157050</v>
      </c>
    </row>
    <row r="46" spans="1:6" x14ac:dyDescent="0.25">
      <c r="A46" s="73">
        <v>43344</v>
      </c>
      <c r="B46" s="74"/>
      <c r="C46" s="74" t="s">
        <v>286</v>
      </c>
      <c r="D46" s="75"/>
      <c r="E46" s="74">
        <v>15705</v>
      </c>
    </row>
    <row r="47" spans="1:6" x14ac:dyDescent="0.25">
      <c r="A47" s="73"/>
      <c r="B47" s="74"/>
      <c r="C47" s="74"/>
      <c r="D47" s="75"/>
      <c r="E47" s="74"/>
    </row>
    <row r="48" spans="1:6" x14ac:dyDescent="0.25">
      <c r="A48" s="73"/>
      <c r="B48" s="74"/>
      <c r="C48" s="74"/>
      <c r="D48" s="75"/>
      <c r="E48" s="74"/>
    </row>
    <row r="49" spans="1:5" x14ac:dyDescent="0.25">
      <c r="A49" s="73"/>
      <c r="B49" s="74"/>
      <c r="C49" s="74"/>
      <c r="D49" s="75"/>
      <c r="E49" s="74"/>
    </row>
    <row r="50" spans="1:5" x14ac:dyDescent="0.25">
      <c r="A50" s="73"/>
      <c r="B50" s="74"/>
      <c r="C50" s="74"/>
      <c r="D50" s="75"/>
      <c r="E50" s="74"/>
    </row>
    <row r="53" spans="1:5" x14ac:dyDescent="0.25">
      <c r="E53" s="72">
        <f>SUM(E29:E49)</f>
        <v>1525884</v>
      </c>
    </row>
  </sheetData>
  <mergeCells count="8">
    <mergeCell ref="A21:D21"/>
    <mergeCell ref="A23:D23"/>
    <mergeCell ref="A1:D1"/>
    <mergeCell ref="A2:D2"/>
    <mergeCell ref="A3:D3"/>
    <mergeCell ref="B5:C5"/>
    <mergeCell ref="A18:D18"/>
    <mergeCell ref="A20:D20"/>
  </mergeCells>
  <pageMargins left="0.7" right="0.7" top="0.75" bottom="0.75" header="0.3" footer="0.3"/>
  <pageSetup paperSize="9" scale="73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7" zoomScaleNormal="100" workbookViewId="0">
      <selection activeCell="A23" sqref="A23:D23"/>
    </sheetView>
  </sheetViews>
  <sheetFormatPr baseColWidth="10" defaultRowHeight="15" x14ac:dyDescent="0.25"/>
  <cols>
    <col min="1" max="1" width="63.42578125" style="4" customWidth="1"/>
    <col min="2" max="2" width="17" style="4" customWidth="1"/>
    <col min="3" max="3" width="18" style="4" bestFit="1" customWidth="1"/>
    <col min="4" max="4" width="20.85546875" style="4" customWidth="1"/>
    <col min="5" max="5" width="18.28515625" customWidth="1"/>
  </cols>
  <sheetData>
    <row r="1" spans="1:9" ht="15.75" x14ac:dyDescent="0.25">
      <c r="A1" s="120" t="s">
        <v>0</v>
      </c>
      <c r="B1" s="121"/>
      <c r="C1" s="121"/>
      <c r="D1" s="122"/>
      <c r="E1" s="1"/>
      <c r="F1" s="1"/>
      <c r="G1" s="1"/>
      <c r="H1" s="1"/>
      <c r="I1" s="1"/>
    </row>
    <row r="2" spans="1:9" ht="15.75" x14ac:dyDescent="0.25">
      <c r="A2" s="123" t="s">
        <v>2</v>
      </c>
      <c r="B2" s="124"/>
      <c r="C2" s="124"/>
      <c r="D2" s="125"/>
      <c r="E2" s="1"/>
      <c r="F2" s="1"/>
      <c r="G2" s="1"/>
      <c r="H2" s="1"/>
      <c r="I2" s="1"/>
    </row>
    <row r="3" spans="1:9" ht="15.75" x14ac:dyDescent="0.25">
      <c r="A3" s="123" t="s">
        <v>55</v>
      </c>
      <c r="B3" s="124"/>
      <c r="C3" s="124"/>
      <c r="D3" s="125"/>
      <c r="E3" s="1"/>
      <c r="F3" s="1"/>
      <c r="G3" s="1"/>
      <c r="H3" s="1"/>
      <c r="I3" s="1"/>
    </row>
    <row r="4" spans="1:9" x14ac:dyDescent="0.25">
      <c r="A4" s="6" t="str">
        <f>+'104'!A4</f>
        <v>Bogota, 1 de octubre de 2018</v>
      </c>
      <c r="D4" s="7"/>
    </row>
    <row r="5" spans="1:9" ht="15.75" x14ac:dyDescent="0.25">
      <c r="A5" s="8" t="s">
        <v>56</v>
      </c>
      <c r="B5" s="126" t="s">
        <v>3</v>
      </c>
      <c r="C5" s="127"/>
      <c r="D5" s="33">
        <f>+'216'!D5+1</f>
        <v>2160</v>
      </c>
      <c r="E5" t="s">
        <v>290</v>
      </c>
    </row>
    <row r="6" spans="1:9" ht="21" x14ac:dyDescent="0.35">
      <c r="A6" s="19" t="str">
        <f>+'OCTUBRE '!B34</f>
        <v>CUBILLOS TOLOZA  EDWIN LEONARDO</v>
      </c>
      <c r="B6" s="22" t="s">
        <v>54</v>
      </c>
      <c r="C6" s="22">
        <v>217</v>
      </c>
      <c r="D6" s="7"/>
    </row>
    <row r="7" spans="1:9" ht="15.75" x14ac:dyDescent="0.25">
      <c r="A7" s="6" t="s">
        <v>119</v>
      </c>
      <c r="B7" s="34" t="s">
        <v>85</v>
      </c>
      <c r="D7" s="7"/>
    </row>
    <row r="8" spans="1:9" ht="6.75" customHeight="1" x14ac:dyDescent="0.25">
      <c r="A8" s="10"/>
      <c r="D8" s="7"/>
    </row>
    <row r="9" spans="1:9" ht="15.75" x14ac:dyDescent="0.25">
      <c r="A9" s="11" t="s">
        <v>58</v>
      </c>
      <c r="B9" s="9" t="str">
        <f>+'104'!B9</f>
        <v>OCTUBRE   DE 2018</v>
      </c>
      <c r="D9" s="7"/>
    </row>
    <row r="10" spans="1:9" ht="5.25" customHeight="1" x14ac:dyDescent="0.25">
      <c r="A10" s="11"/>
      <c r="B10" s="9"/>
      <c r="D10" s="7"/>
    </row>
    <row r="11" spans="1:9" ht="16.5" thickBot="1" x14ac:dyDescent="0.3">
      <c r="A11" s="25" t="s">
        <v>49</v>
      </c>
      <c r="B11" s="23"/>
      <c r="C11" s="52">
        <f>+'OCTUBRE '!C34</f>
        <v>0</v>
      </c>
      <c r="D11" s="7"/>
    </row>
    <row r="12" spans="1:9" ht="16.5" thickBot="1" x14ac:dyDescent="0.3">
      <c r="A12" s="28" t="s">
        <v>7</v>
      </c>
      <c r="B12" s="23"/>
      <c r="C12" s="3"/>
      <c r="D12" s="27" t="s">
        <v>57</v>
      </c>
    </row>
    <row r="13" spans="1:9" ht="15.75" x14ac:dyDescent="0.25">
      <c r="A13" s="12" t="s">
        <v>4</v>
      </c>
      <c r="B13" s="3" t="s">
        <v>50</v>
      </c>
      <c r="C13" s="24">
        <f>+C14-(C14*5%)</f>
        <v>250325</v>
      </c>
      <c r="D13" s="26">
        <f>+C11+C13</f>
        <v>250325</v>
      </c>
      <c r="F13" s="2"/>
    </row>
    <row r="14" spans="1:9" ht="15.75" x14ac:dyDescent="0.25">
      <c r="A14" s="12" t="s">
        <v>8</v>
      </c>
      <c r="B14" s="3" t="s">
        <v>51</v>
      </c>
      <c r="C14" s="24">
        <f>+'OCTUBRE '!D34</f>
        <v>263500</v>
      </c>
      <c r="D14" s="26">
        <f>+C11+C14</f>
        <v>263500</v>
      </c>
    </row>
    <row r="15" spans="1:9" ht="15.75" x14ac:dyDescent="0.25">
      <c r="A15" s="12" t="s">
        <v>5</v>
      </c>
      <c r="B15" s="3" t="s">
        <v>52</v>
      </c>
      <c r="C15" s="24">
        <f>+C14*10%+C14</f>
        <v>289850</v>
      </c>
      <c r="D15" s="26">
        <f>+C11+C15</f>
        <v>289850</v>
      </c>
      <c r="E15" s="2"/>
      <c r="F15" s="2"/>
    </row>
    <row r="16" spans="1:9" ht="15.75" x14ac:dyDescent="0.25">
      <c r="A16" s="13"/>
      <c r="C16" s="5"/>
      <c r="D16" s="30"/>
      <c r="E16" s="2"/>
      <c r="F16" s="2"/>
    </row>
    <row r="17" spans="1:4" ht="21" x14ac:dyDescent="0.25">
      <c r="A17" s="8" t="s">
        <v>53</v>
      </c>
      <c r="B17" s="31"/>
      <c r="C17" s="31"/>
      <c r="D17" s="32"/>
    </row>
    <row r="18" spans="1:4" ht="18.75" x14ac:dyDescent="0.25">
      <c r="A18" s="128" t="s">
        <v>0</v>
      </c>
      <c r="B18" s="129"/>
      <c r="C18" s="129"/>
      <c r="D18" s="130"/>
    </row>
    <row r="19" spans="1:4" x14ac:dyDescent="0.25">
      <c r="A19" s="8" t="s">
        <v>1</v>
      </c>
      <c r="D19" s="7"/>
    </row>
    <row r="20" spans="1:4" x14ac:dyDescent="0.25">
      <c r="A20" s="131" t="s">
        <v>9</v>
      </c>
      <c r="B20" s="132"/>
      <c r="C20" s="132"/>
      <c r="D20" s="133"/>
    </row>
    <row r="21" spans="1:4" x14ac:dyDescent="0.25">
      <c r="A21" s="114" t="s">
        <v>6</v>
      </c>
      <c r="B21" s="115"/>
      <c r="C21" s="115"/>
      <c r="D21" s="116"/>
    </row>
    <row r="22" spans="1:4" x14ac:dyDescent="0.25">
      <c r="A22" s="35" t="s">
        <v>59</v>
      </c>
      <c r="B22" s="18"/>
      <c r="C22" s="18"/>
      <c r="D22" s="20"/>
    </row>
    <row r="23" spans="1:4" ht="15.75" thickBot="1" x14ac:dyDescent="0.3">
      <c r="A23" s="117"/>
      <c r="B23" s="118"/>
      <c r="C23" s="118"/>
      <c r="D23" s="119"/>
    </row>
    <row r="24" spans="1:4" x14ac:dyDescent="0.25">
      <c r="A24" s="21"/>
    </row>
    <row r="25" spans="1:4" x14ac:dyDescent="0.25">
      <c r="A25" s="21"/>
    </row>
    <row r="26" spans="1:4" x14ac:dyDescent="0.25">
      <c r="A26" s="21"/>
    </row>
  </sheetData>
  <mergeCells count="8">
    <mergeCell ref="A21:D21"/>
    <mergeCell ref="A23:D23"/>
    <mergeCell ref="A1:D1"/>
    <mergeCell ref="A2:D2"/>
    <mergeCell ref="A3:D3"/>
    <mergeCell ref="B5:C5"/>
    <mergeCell ref="A18:D18"/>
    <mergeCell ref="A20:D20"/>
  </mergeCells>
  <pageMargins left="0.7" right="0.7" top="0.75" bottom="0.75" header="0.3" footer="0.3"/>
  <pageSetup paperSize="9" scale="73"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10" sqref="D10"/>
    </sheetView>
  </sheetViews>
  <sheetFormatPr baseColWidth="10" defaultRowHeight="15" x14ac:dyDescent="0.25"/>
  <cols>
    <col min="1" max="1" width="23.42578125" customWidth="1"/>
    <col min="2" max="2" width="12.28515625" bestFit="1" customWidth="1"/>
    <col min="3" max="3" width="14.140625" bestFit="1" customWidth="1"/>
  </cols>
  <sheetData>
    <row r="1" spans="1:3" x14ac:dyDescent="0.25">
      <c r="A1" t="s">
        <v>86</v>
      </c>
      <c r="B1" s="2">
        <f>+'217'!D14+'216'!D14+'215'!D14+'214'!D14+'213'!D14+'212'!D14+'211'!D14+'210'!D14+'206'!D14+'205'!D14+'204'!D14+'202'!D14+'201'!D14+'117'!D14+'116'!D14+'115'!D14+'114'!D14+'113'!D14+'112'!D14+'111'!D14+'109'!D14+'108'!D14+'107'!D14+'106'!D14+'105'!D14+'104'!D14+'103'!D14+'102'!D14+'101'!D14</f>
        <v>31801406</v>
      </c>
      <c r="C1" s="107">
        <f>+'OCTUBRE '!F40</f>
        <v>31801406</v>
      </c>
    </row>
    <row r="2" spans="1:3" x14ac:dyDescent="0.25">
      <c r="C2" s="2">
        <f>+B1-C1</f>
        <v>0</v>
      </c>
    </row>
    <row r="3" spans="1:3" x14ac:dyDescent="0.25">
      <c r="A3" t="s">
        <v>87</v>
      </c>
      <c r="B3" s="2">
        <f>+'217'!C14+'216'!C14+'215'!C14+'214'!C14+'213'!C14+'212'!C14+'211'!C14+'210'!C14+'206'!C14+'205'!C14+'204'!C14+'202'!C14+'201'!C14+'117'!C14+'116'!C14+'115'!C14+'114'!C14+'113'!C14+'112'!C14+'111'!C14+'109'!C14+'108'!C14+'107'!C14+'106'!C14+'105'!C14+'104'!C14+'103'!C14+'102'!C14+'101'!C14</f>
        <v>11265530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4"/>
  <sheetViews>
    <sheetView topLeftCell="A38" workbookViewId="0">
      <selection activeCell="D57" sqref="D57"/>
    </sheetView>
  </sheetViews>
  <sheetFormatPr baseColWidth="10" defaultRowHeight="15" x14ac:dyDescent="0.25"/>
  <cols>
    <col min="4" max="4" width="28.7109375" customWidth="1"/>
  </cols>
  <sheetData>
    <row r="2" spans="1:6" x14ac:dyDescent="0.25">
      <c r="D2" t="s">
        <v>47</v>
      </c>
    </row>
    <row r="3" spans="1:6" s="37" customFormat="1" x14ac:dyDescent="0.25">
      <c r="A3" s="70">
        <v>43101</v>
      </c>
      <c r="B3" s="71" t="s">
        <v>209</v>
      </c>
      <c r="C3" s="71" t="s">
        <v>210</v>
      </c>
      <c r="D3" s="39"/>
      <c r="E3" s="71">
        <v>155097</v>
      </c>
      <c r="F3" s="71" t="s">
        <v>211</v>
      </c>
    </row>
    <row r="4" spans="1:6" s="76" customFormat="1" x14ac:dyDescent="0.25">
      <c r="A4" s="73">
        <v>43101</v>
      </c>
      <c r="B4" s="74" t="s">
        <v>212</v>
      </c>
      <c r="C4" s="74" t="s">
        <v>213</v>
      </c>
      <c r="D4" s="75"/>
      <c r="E4" s="74">
        <v>148289</v>
      </c>
      <c r="F4" s="74" t="s">
        <v>211</v>
      </c>
    </row>
    <row r="5" spans="1:6" s="37" customFormat="1" x14ac:dyDescent="0.25">
      <c r="A5" s="70">
        <v>43131</v>
      </c>
      <c r="B5" s="71" t="s">
        <v>179</v>
      </c>
      <c r="C5" s="71" t="s">
        <v>214</v>
      </c>
      <c r="D5" s="39"/>
      <c r="E5" s="71">
        <v>15510</v>
      </c>
      <c r="F5" s="71" t="s">
        <v>211</v>
      </c>
    </row>
    <row r="6" spans="1:6" s="76" customFormat="1" x14ac:dyDescent="0.25">
      <c r="A6" s="73">
        <v>43131</v>
      </c>
      <c r="B6" s="74" t="s">
        <v>179</v>
      </c>
      <c r="C6" s="74" t="s">
        <v>215</v>
      </c>
      <c r="D6" s="75"/>
      <c r="E6" s="74">
        <v>14829</v>
      </c>
      <c r="F6" s="74" t="s">
        <v>211</v>
      </c>
    </row>
    <row r="7" spans="1:6" s="69" customFormat="1" x14ac:dyDescent="0.25">
      <c r="A7" s="66">
        <v>43132</v>
      </c>
      <c r="B7" s="67" t="s">
        <v>216</v>
      </c>
      <c r="C7" s="67" t="s">
        <v>217</v>
      </c>
      <c r="D7" s="68"/>
      <c r="E7" s="67">
        <v>150523</v>
      </c>
      <c r="F7" s="67" t="s">
        <v>211</v>
      </c>
    </row>
    <row r="8" spans="1:6" s="37" customFormat="1" x14ac:dyDescent="0.25">
      <c r="A8" s="70">
        <v>43132</v>
      </c>
      <c r="B8" s="71" t="s">
        <v>218</v>
      </c>
      <c r="C8" s="71" t="s">
        <v>219</v>
      </c>
      <c r="D8" s="39"/>
      <c r="E8" s="71">
        <v>155097</v>
      </c>
      <c r="F8" s="71" t="s">
        <v>211</v>
      </c>
    </row>
    <row r="9" spans="1:6" s="76" customFormat="1" x14ac:dyDescent="0.25">
      <c r="A9" s="73">
        <v>43132</v>
      </c>
      <c r="B9" s="74" t="s">
        <v>220</v>
      </c>
      <c r="C9" s="74" t="s">
        <v>221</v>
      </c>
      <c r="D9" s="75"/>
      <c r="E9" s="74">
        <v>148289</v>
      </c>
      <c r="F9" s="74" t="s">
        <v>211</v>
      </c>
    </row>
    <row r="10" spans="1:6" s="69" customFormat="1" x14ac:dyDescent="0.25">
      <c r="A10" s="66">
        <v>43159</v>
      </c>
      <c r="B10" s="67" t="s">
        <v>185</v>
      </c>
      <c r="C10" s="67" t="s">
        <v>222</v>
      </c>
      <c r="D10" s="68"/>
      <c r="E10" s="67">
        <v>15052</v>
      </c>
      <c r="F10" s="67" t="s">
        <v>211</v>
      </c>
    </row>
    <row r="11" spans="1:6" s="76" customFormat="1" x14ac:dyDescent="0.25">
      <c r="A11" s="73">
        <v>43159</v>
      </c>
      <c r="B11" s="74" t="s">
        <v>185</v>
      </c>
      <c r="C11" s="74" t="s">
        <v>223</v>
      </c>
      <c r="D11" s="75"/>
      <c r="E11" s="74">
        <v>14829</v>
      </c>
      <c r="F11" s="74" t="s">
        <v>211</v>
      </c>
    </row>
    <row r="12" spans="1:6" s="37" customFormat="1" x14ac:dyDescent="0.25">
      <c r="A12" s="70">
        <v>43159</v>
      </c>
      <c r="B12" s="71" t="s">
        <v>185</v>
      </c>
      <c r="C12" s="71" t="s">
        <v>214</v>
      </c>
      <c r="D12" s="39"/>
      <c r="E12" s="71">
        <v>15510</v>
      </c>
      <c r="F12" s="71" t="s">
        <v>211</v>
      </c>
    </row>
    <row r="13" spans="1:6" s="69" customFormat="1" x14ac:dyDescent="0.25">
      <c r="A13" s="66">
        <v>43160</v>
      </c>
      <c r="B13" s="67" t="s">
        <v>224</v>
      </c>
      <c r="C13" s="67" t="s">
        <v>225</v>
      </c>
      <c r="D13" s="68"/>
      <c r="E13" s="67">
        <v>150523</v>
      </c>
      <c r="F13" s="67" t="s">
        <v>211</v>
      </c>
    </row>
    <row r="14" spans="1:6" s="37" customFormat="1" x14ac:dyDescent="0.25">
      <c r="A14" s="70">
        <v>43160</v>
      </c>
      <c r="B14" s="71" t="s">
        <v>226</v>
      </c>
      <c r="C14" s="71" t="s">
        <v>227</v>
      </c>
      <c r="D14" s="39"/>
      <c r="E14" s="71">
        <v>155097</v>
      </c>
      <c r="F14" s="71" t="s">
        <v>211</v>
      </c>
    </row>
    <row r="15" spans="1:6" s="76" customFormat="1" x14ac:dyDescent="0.25">
      <c r="A15" s="73">
        <v>43160</v>
      </c>
      <c r="B15" s="74" t="s">
        <v>228</v>
      </c>
      <c r="C15" s="74" t="s">
        <v>229</v>
      </c>
      <c r="D15" s="75"/>
      <c r="E15" s="74">
        <v>148289</v>
      </c>
      <c r="F15" s="74" t="s">
        <v>211</v>
      </c>
    </row>
    <row r="16" spans="1:6" s="69" customFormat="1" x14ac:dyDescent="0.25">
      <c r="A16" s="66">
        <v>43190</v>
      </c>
      <c r="B16" s="67" t="s">
        <v>192</v>
      </c>
      <c r="C16" s="67" t="s">
        <v>230</v>
      </c>
      <c r="D16" s="68"/>
      <c r="E16" s="67">
        <v>15052</v>
      </c>
      <c r="F16" s="67" t="s">
        <v>211</v>
      </c>
    </row>
    <row r="17" spans="1:6" s="37" customFormat="1" x14ac:dyDescent="0.25">
      <c r="A17" s="70">
        <v>43190</v>
      </c>
      <c r="B17" s="71" t="s">
        <v>192</v>
      </c>
      <c r="C17" s="71" t="s">
        <v>231</v>
      </c>
      <c r="D17" s="39"/>
      <c r="E17" s="71">
        <v>15510</v>
      </c>
      <c r="F17" s="71" t="s">
        <v>211</v>
      </c>
    </row>
    <row r="18" spans="1:6" s="76" customFormat="1" x14ac:dyDescent="0.25">
      <c r="A18" s="73">
        <v>43190</v>
      </c>
      <c r="B18" s="74" t="s">
        <v>192</v>
      </c>
      <c r="C18" s="74" t="s">
        <v>232</v>
      </c>
      <c r="D18" s="75"/>
      <c r="E18" s="74">
        <v>14829</v>
      </c>
      <c r="F18" s="74" t="s">
        <v>211</v>
      </c>
    </row>
    <row r="19" spans="1:6" s="69" customFormat="1" x14ac:dyDescent="0.25">
      <c r="A19" s="66">
        <v>43191</v>
      </c>
      <c r="B19" s="67" t="s">
        <v>233</v>
      </c>
      <c r="C19" s="67" t="s">
        <v>234</v>
      </c>
      <c r="D19" s="68"/>
      <c r="E19" s="67">
        <v>159400</v>
      </c>
      <c r="F19" s="67" t="s">
        <v>211</v>
      </c>
    </row>
    <row r="20" spans="1:6" s="37" customFormat="1" x14ac:dyDescent="0.25">
      <c r="A20" s="70">
        <v>43191</v>
      </c>
      <c r="B20" s="71" t="s">
        <v>235</v>
      </c>
      <c r="C20" s="71" t="s">
        <v>236</v>
      </c>
      <c r="D20" s="39"/>
      <c r="E20" s="71">
        <v>164250</v>
      </c>
      <c r="F20" s="71" t="s">
        <v>211</v>
      </c>
    </row>
    <row r="21" spans="1:6" s="76" customFormat="1" x14ac:dyDescent="0.25">
      <c r="A21" s="73">
        <v>43191</v>
      </c>
      <c r="B21" s="74" t="s">
        <v>237</v>
      </c>
      <c r="C21" s="74" t="s">
        <v>238</v>
      </c>
      <c r="D21" s="75"/>
      <c r="E21" s="74">
        <v>157050</v>
      </c>
      <c r="F21" s="74" t="s">
        <v>211</v>
      </c>
    </row>
    <row r="22" spans="1:6" s="69" customFormat="1" x14ac:dyDescent="0.25">
      <c r="A22" s="66">
        <v>43220</v>
      </c>
      <c r="B22" s="67" t="s">
        <v>198</v>
      </c>
      <c r="C22" s="67" t="s">
        <v>239</v>
      </c>
      <c r="D22" s="68"/>
      <c r="E22" s="67">
        <v>15940</v>
      </c>
      <c r="F22" s="67" t="s">
        <v>211</v>
      </c>
    </row>
    <row r="23" spans="1:6" s="37" customFormat="1" x14ac:dyDescent="0.25">
      <c r="A23" s="70">
        <v>43220</v>
      </c>
      <c r="B23" s="71" t="s">
        <v>198</v>
      </c>
      <c r="C23" s="71" t="s">
        <v>240</v>
      </c>
      <c r="D23" s="39"/>
      <c r="E23" s="71">
        <v>16425</v>
      </c>
      <c r="F23" s="71" t="s">
        <v>211</v>
      </c>
    </row>
    <row r="24" spans="1:6" s="76" customFormat="1" x14ac:dyDescent="0.25">
      <c r="A24" s="73">
        <v>43220</v>
      </c>
      <c r="B24" s="74" t="s">
        <v>198</v>
      </c>
      <c r="C24" s="74" t="s">
        <v>241</v>
      </c>
      <c r="D24" s="75"/>
      <c r="E24" s="74">
        <v>15705</v>
      </c>
      <c r="F24" s="74" t="s">
        <v>211</v>
      </c>
    </row>
    <row r="25" spans="1:6" s="69" customFormat="1" x14ac:dyDescent="0.25">
      <c r="A25" s="66">
        <v>43221</v>
      </c>
      <c r="B25" s="67" t="s">
        <v>242</v>
      </c>
      <c r="C25" s="67" t="s">
        <v>243</v>
      </c>
      <c r="D25" s="68"/>
      <c r="E25" s="67">
        <v>159400</v>
      </c>
      <c r="F25" s="67" t="s">
        <v>211</v>
      </c>
    </row>
    <row r="26" spans="1:6" s="37" customFormat="1" x14ac:dyDescent="0.25">
      <c r="A26" s="70">
        <v>43221</v>
      </c>
      <c r="B26" s="71" t="s">
        <v>244</v>
      </c>
      <c r="C26" s="71" t="s">
        <v>245</v>
      </c>
      <c r="D26" s="39"/>
      <c r="E26" s="71">
        <v>164250</v>
      </c>
      <c r="F26" s="71" t="s">
        <v>211</v>
      </c>
    </row>
    <row r="27" spans="1:6" s="76" customFormat="1" x14ac:dyDescent="0.25">
      <c r="A27" s="73">
        <v>43221</v>
      </c>
      <c r="B27" s="74" t="s">
        <v>246</v>
      </c>
      <c r="C27" s="74" t="s">
        <v>247</v>
      </c>
      <c r="D27" s="75"/>
      <c r="E27" s="74">
        <v>157050</v>
      </c>
      <c r="F27" s="74" t="s">
        <v>211</v>
      </c>
    </row>
    <row r="28" spans="1:6" s="69" customFormat="1" x14ac:dyDescent="0.25">
      <c r="A28" s="66">
        <v>43221</v>
      </c>
      <c r="B28" s="67" t="s">
        <v>205</v>
      </c>
      <c r="C28" s="67" t="s">
        <v>248</v>
      </c>
      <c r="D28" s="68"/>
      <c r="E28" s="67">
        <v>15940</v>
      </c>
      <c r="F28" s="67" t="s">
        <v>211</v>
      </c>
    </row>
    <row r="29" spans="1:6" s="37" customFormat="1" x14ac:dyDescent="0.25">
      <c r="A29" s="70">
        <v>43221</v>
      </c>
      <c r="B29" s="71" t="s">
        <v>205</v>
      </c>
      <c r="C29" s="71" t="s">
        <v>249</v>
      </c>
      <c r="D29" s="39"/>
      <c r="E29" s="71">
        <v>16425</v>
      </c>
      <c r="F29" s="71" t="s">
        <v>211</v>
      </c>
    </row>
    <row r="30" spans="1:6" s="76" customFormat="1" x14ac:dyDescent="0.25">
      <c r="A30" s="73">
        <v>43221</v>
      </c>
      <c r="B30" s="74" t="s">
        <v>205</v>
      </c>
      <c r="C30" s="74" t="s">
        <v>250</v>
      </c>
      <c r="D30" s="75"/>
      <c r="E30" s="74">
        <v>15705</v>
      </c>
      <c r="F30" s="74" t="s">
        <v>211</v>
      </c>
    </row>
    <row r="31" spans="1:6" s="69" customFormat="1" x14ac:dyDescent="0.25">
      <c r="A31" s="66">
        <v>43252</v>
      </c>
      <c r="B31" s="67" t="s">
        <v>261</v>
      </c>
      <c r="C31" s="67" t="s">
        <v>260</v>
      </c>
      <c r="D31" s="68"/>
      <c r="E31" s="67">
        <v>159400</v>
      </c>
      <c r="F31" s="67"/>
    </row>
    <row r="32" spans="1:6" s="37" customFormat="1" x14ac:dyDescent="0.25">
      <c r="A32" s="70">
        <v>43252</v>
      </c>
      <c r="B32" s="71" t="s">
        <v>263</v>
      </c>
      <c r="C32" s="71" t="s">
        <v>262</v>
      </c>
      <c r="D32" s="39"/>
      <c r="E32" s="71">
        <v>164250</v>
      </c>
      <c r="F32" s="71"/>
    </row>
    <row r="33" spans="1:8" s="76" customFormat="1" x14ac:dyDescent="0.25">
      <c r="A33" s="73">
        <v>43252</v>
      </c>
      <c r="B33" s="74" t="s">
        <v>265</v>
      </c>
      <c r="C33" s="74" t="s">
        <v>264</v>
      </c>
      <c r="D33" s="75"/>
      <c r="E33" s="74">
        <v>157050</v>
      </c>
      <c r="F33" s="74"/>
    </row>
    <row r="34" spans="1:8" s="69" customFormat="1" x14ac:dyDescent="0.25">
      <c r="A34" s="66">
        <v>43252</v>
      </c>
      <c r="B34" s="67" t="s">
        <v>267</v>
      </c>
      <c r="C34" s="67" t="s">
        <v>266</v>
      </c>
      <c r="D34" s="68"/>
      <c r="E34" s="67">
        <v>15940</v>
      </c>
      <c r="F34" s="67"/>
    </row>
    <row r="35" spans="1:8" s="37" customFormat="1" x14ac:dyDescent="0.25">
      <c r="A35" s="70">
        <v>43252</v>
      </c>
      <c r="B35" s="71" t="s">
        <v>267</v>
      </c>
      <c r="C35" s="71" t="s">
        <v>268</v>
      </c>
      <c r="D35" s="39"/>
      <c r="E35" s="71">
        <v>16425</v>
      </c>
      <c r="F35" s="71"/>
    </row>
    <row r="36" spans="1:8" s="76" customFormat="1" x14ac:dyDescent="0.25">
      <c r="A36" s="73">
        <v>43252</v>
      </c>
      <c r="B36" s="74" t="s">
        <v>267</v>
      </c>
      <c r="C36" s="74" t="s">
        <v>269</v>
      </c>
      <c r="D36" s="75"/>
      <c r="E36" s="74">
        <v>15705</v>
      </c>
      <c r="F36" s="74"/>
    </row>
    <row r="37" spans="1:8" x14ac:dyDescent="0.25">
      <c r="A37" s="66" t="s">
        <v>294</v>
      </c>
      <c r="B37" s="67" t="s">
        <v>261</v>
      </c>
      <c r="C37" s="67" t="s">
        <v>260</v>
      </c>
      <c r="D37" s="68"/>
      <c r="E37" s="67">
        <v>159400</v>
      </c>
      <c r="G37" s="92"/>
      <c r="H37" s="92"/>
    </row>
    <row r="38" spans="1:8" x14ac:dyDescent="0.25">
      <c r="A38" s="66" t="s">
        <v>294</v>
      </c>
      <c r="B38" s="71" t="s">
        <v>263</v>
      </c>
      <c r="C38" s="71" t="s">
        <v>262</v>
      </c>
      <c r="D38" s="39"/>
      <c r="E38" s="71">
        <v>164250</v>
      </c>
      <c r="G38" s="92"/>
      <c r="H38" s="92"/>
    </row>
    <row r="39" spans="1:8" x14ac:dyDescent="0.25">
      <c r="A39" s="66" t="s">
        <v>294</v>
      </c>
      <c r="B39" s="74" t="s">
        <v>265</v>
      </c>
      <c r="C39" s="74" t="s">
        <v>264</v>
      </c>
      <c r="D39" s="75"/>
      <c r="E39" s="74">
        <v>157050</v>
      </c>
      <c r="G39" s="92"/>
      <c r="H39" s="92"/>
    </row>
    <row r="40" spans="1:8" x14ac:dyDescent="0.25">
      <c r="A40" s="66" t="s">
        <v>294</v>
      </c>
      <c r="B40" s="67" t="s">
        <v>267</v>
      </c>
      <c r="C40" s="67" t="s">
        <v>266</v>
      </c>
      <c r="D40" s="68"/>
      <c r="E40" s="67">
        <v>15940</v>
      </c>
    </row>
    <row r="41" spans="1:8" x14ac:dyDescent="0.25">
      <c r="A41" s="66" t="s">
        <v>294</v>
      </c>
      <c r="B41" s="71" t="s">
        <v>267</v>
      </c>
      <c r="C41" s="71" t="s">
        <v>268</v>
      </c>
      <c r="D41" s="39"/>
      <c r="E41" s="71">
        <v>16425</v>
      </c>
    </row>
    <row r="42" spans="1:8" x14ac:dyDescent="0.25">
      <c r="A42" s="66" t="s">
        <v>294</v>
      </c>
      <c r="B42" s="74" t="s">
        <v>267</v>
      </c>
      <c r="C42" s="74" t="s">
        <v>269</v>
      </c>
      <c r="D42" s="75"/>
      <c r="E42" s="74">
        <v>15705</v>
      </c>
    </row>
    <row r="43" spans="1:8" x14ac:dyDescent="0.25">
      <c r="A43" s="66" t="s">
        <v>295</v>
      </c>
      <c r="B43" s="67" t="s">
        <v>261</v>
      </c>
      <c r="C43" s="67" t="s">
        <v>260</v>
      </c>
      <c r="D43" s="68"/>
      <c r="E43" s="67">
        <v>159400</v>
      </c>
    </row>
    <row r="44" spans="1:8" x14ac:dyDescent="0.25">
      <c r="A44" s="66" t="s">
        <v>295</v>
      </c>
      <c r="B44" s="71" t="s">
        <v>263</v>
      </c>
      <c r="C44" s="71" t="s">
        <v>262</v>
      </c>
      <c r="D44" s="39"/>
      <c r="E44" s="71">
        <v>164250</v>
      </c>
    </row>
    <row r="45" spans="1:8" x14ac:dyDescent="0.25">
      <c r="A45" s="66" t="s">
        <v>295</v>
      </c>
      <c r="B45" s="74" t="s">
        <v>265</v>
      </c>
      <c r="C45" s="74" t="s">
        <v>264</v>
      </c>
      <c r="D45" s="75"/>
      <c r="E45" s="74">
        <v>157050</v>
      </c>
    </row>
    <row r="46" spans="1:8" x14ac:dyDescent="0.25">
      <c r="A46" s="66" t="s">
        <v>295</v>
      </c>
      <c r="B46" s="67" t="s">
        <v>267</v>
      </c>
      <c r="C46" s="67" t="s">
        <v>266</v>
      </c>
      <c r="D46" s="68"/>
      <c r="E46" s="67">
        <v>15940</v>
      </c>
    </row>
    <row r="47" spans="1:8" x14ac:dyDescent="0.25">
      <c r="A47" s="66" t="s">
        <v>295</v>
      </c>
      <c r="B47" s="71" t="s">
        <v>267</v>
      </c>
      <c r="C47" s="71" t="s">
        <v>268</v>
      </c>
      <c r="D47" s="39"/>
      <c r="E47" s="71">
        <v>16425</v>
      </c>
    </row>
    <row r="48" spans="1:8" x14ac:dyDescent="0.25">
      <c r="A48" s="66" t="s">
        <v>295</v>
      </c>
      <c r="B48" s="74" t="s">
        <v>267</v>
      </c>
      <c r="C48" s="74" t="s">
        <v>269</v>
      </c>
      <c r="D48" s="75"/>
      <c r="E48" s="74">
        <v>15705</v>
      </c>
    </row>
    <row r="49" spans="1:5" x14ac:dyDescent="0.25">
      <c r="A49" s="66" t="s">
        <v>296</v>
      </c>
      <c r="B49" s="67" t="s">
        <v>261</v>
      </c>
      <c r="C49" s="67" t="s">
        <v>260</v>
      </c>
      <c r="D49" s="68"/>
      <c r="E49" s="67">
        <v>159400</v>
      </c>
    </row>
    <row r="50" spans="1:5" x14ac:dyDescent="0.25">
      <c r="A50" s="66" t="s">
        <v>296</v>
      </c>
      <c r="B50" s="71" t="s">
        <v>263</v>
      </c>
      <c r="C50" s="71" t="s">
        <v>262</v>
      </c>
      <c r="D50" s="39"/>
      <c r="E50" s="71">
        <v>164250</v>
      </c>
    </row>
    <row r="51" spans="1:5" x14ac:dyDescent="0.25">
      <c r="A51" s="66" t="s">
        <v>296</v>
      </c>
      <c r="B51" s="74" t="s">
        <v>265</v>
      </c>
      <c r="C51" s="74" t="s">
        <v>264</v>
      </c>
      <c r="D51" s="75"/>
      <c r="E51" s="74">
        <v>157050</v>
      </c>
    </row>
    <row r="52" spans="1:5" x14ac:dyDescent="0.25">
      <c r="A52" s="66" t="s">
        <v>296</v>
      </c>
      <c r="B52" s="67" t="s">
        <v>267</v>
      </c>
      <c r="C52" s="67" t="s">
        <v>266</v>
      </c>
      <c r="D52" s="68"/>
      <c r="E52" s="67">
        <v>15940</v>
      </c>
    </row>
    <row r="53" spans="1:5" x14ac:dyDescent="0.25">
      <c r="A53" s="66" t="s">
        <v>296</v>
      </c>
      <c r="B53" s="71" t="s">
        <v>267</v>
      </c>
      <c r="C53" s="71" t="s">
        <v>268</v>
      </c>
      <c r="D53" s="39"/>
      <c r="E53" s="71">
        <v>16425</v>
      </c>
    </row>
    <row r="54" spans="1:5" x14ac:dyDescent="0.25">
      <c r="A54" s="66" t="s">
        <v>296</v>
      </c>
      <c r="B54" s="74" t="s">
        <v>267</v>
      </c>
      <c r="C54" s="74" t="s">
        <v>269</v>
      </c>
      <c r="D54" s="75"/>
      <c r="E54" s="74">
        <v>15705</v>
      </c>
    </row>
  </sheetData>
  <autoFilter ref="A2:H3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zoomScaleNormal="100" workbookViewId="0">
      <selection activeCell="A23" sqref="A23"/>
    </sheetView>
  </sheetViews>
  <sheetFormatPr baseColWidth="10" defaultRowHeight="15" x14ac:dyDescent="0.25"/>
  <cols>
    <col min="1" max="1" width="63.42578125" style="4" customWidth="1"/>
    <col min="2" max="2" width="17" style="4" customWidth="1"/>
    <col min="3" max="3" width="18" style="4" bestFit="1" customWidth="1"/>
    <col min="4" max="4" width="20.85546875" style="4" customWidth="1"/>
    <col min="5" max="5" width="18.28515625" customWidth="1"/>
  </cols>
  <sheetData>
    <row r="1" spans="1:9" ht="15.75" x14ac:dyDescent="0.25">
      <c r="A1" s="120" t="s">
        <v>0</v>
      </c>
      <c r="B1" s="121"/>
      <c r="C1" s="121"/>
      <c r="D1" s="122"/>
      <c r="E1" s="1"/>
      <c r="F1" s="1"/>
      <c r="G1" s="1"/>
      <c r="H1" s="1"/>
      <c r="I1" s="1"/>
    </row>
    <row r="2" spans="1:9" ht="15.75" x14ac:dyDescent="0.25">
      <c r="A2" s="123" t="s">
        <v>2</v>
      </c>
      <c r="B2" s="124"/>
      <c r="C2" s="124"/>
      <c r="D2" s="125"/>
      <c r="E2" s="1"/>
      <c r="F2" s="1"/>
      <c r="G2" s="1"/>
      <c r="H2" s="1"/>
      <c r="I2" s="1"/>
    </row>
    <row r="3" spans="1:9" ht="15.75" x14ac:dyDescent="0.25">
      <c r="A3" s="123" t="s">
        <v>55</v>
      </c>
      <c r="B3" s="124"/>
      <c r="C3" s="124"/>
      <c r="D3" s="125"/>
      <c r="E3" s="1"/>
      <c r="F3" s="1"/>
      <c r="G3" s="1"/>
      <c r="H3" s="1"/>
      <c r="I3" s="1"/>
    </row>
    <row r="4" spans="1:9" x14ac:dyDescent="0.25">
      <c r="A4" s="6" t="str">
        <f>+'101'!A4</f>
        <v>Bogota, 1 de octubre de 2018</v>
      </c>
      <c r="D4" s="7"/>
    </row>
    <row r="5" spans="1:9" ht="15.75" x14ac:dyDescent="0.25">
      <c r="A5" s="8" t="s">
        <v>56</v>
      </c>
      <c r="B5" s="126" t="s">
        <v>3</v>
      </c>
      <c r="C5" s="127"/>
      <c r="D5" s="33">
        <f>+'101'!D5+1</f>
        <v>2134</v>
      </c>
    </row>
    <row r="6" spans="1:9" ht="21" x14ac:dyDescent="0.35">
      <c r="A6" s="19" t="str">
        <f>+'OCTUBRE '!B7</f>
        <v>HOYOS RAMIREZ  ALVARO DE JESUS CC  15917935</v>
      </c>
      <c r="B6" s="22" t="s">
        <v>54</v>
      </c>
      <c r="C6" s="22">
        <f>+'OCTUBRE '!A7</f>
        <v>102</v>
      </c>
      <c r="D6" s="7"/>
    </row>
    <row r="7" spans="1:9" ht="15.75" x14ac:dyDescent="0.25">
      <c r="A7" s="77" t="s">
        <v>124</v>
      </c>
      <c r="B7" s="34" t="s">
        <v>67</v>
      </c>
      <c r="D7" s="7"/>
    </row>
    <row r="8" spans="1:9" ht="6.75" customHeight="1" x14ac:dyDescent="0.25">
      <c r="A8" s="10"/>
      <c r="D8" s="7"/>
    </row>
    <row r="9" spans="1:9" ht="15.75" x14ac:dyDescent="0.25">
      <c r="A9" s="11" t="s">
        <v>58</v>
      </c>
      <c r="B9" s="9" t="str">
        <f>+'101'!B9</f>
        <v>OCTUBRE   DE 2018</v>
      </c>
      <c r="D9" s="7"/>
    </row>
    <row r="10" spans="1:9" ht="5.25" customHeight="1" x14ac:dyDescent="0.25">
      <c r="A10" s="11"/>
      <c r="B10" s="9"/>
      <c r="D10" s="7"/>
    </row>
    <row r="11" spans="1:9" ht="16.5" thickBot="1" x14ac:dyDescent="0.3">
      <c r="A11" s="25" t="s">
        <v>49</v>
      </c>
      <c r="B11" s="23"/>
      <c r="C11" s="36">
        <f>+'OCTUBRE '!C7</f>
        <v>0</v>
      </c>
      <c r="D11" s="7"/>
    </row>
    <row r="12" spans="1:9" ht="16.5" thickBot="1" x14ac:dyDescent="0.3">
      <c r="A12" s="28" t="s">
        <v>7</v>
      </c>
      <c r="B12" s="23"/>
      <c r="C12" s="3"/>
      <c r="D12" s="27" t="s">
        <v>57</v>
      </c>
    </row>
    <row r="13" spans="1:9" ht="15.75" x14ac:dyDescent="0.25">
      <c r="A13" s="12" t="s">
        <v>4</v>
      </c>
      <c r="B13" s="3" t="s">
        <v>50</v>
      </c>
      <c r="C13" s="24">
        <f>+C14-(C14*5%)</f>
        <v>199072.5</v>
      </c>
      <c r="D13" s="26">
        <f>+C11+C13</f>
        <v>199072.5</v>
      </c>
      <c r="F13" s="2"/>
    </row>
    <row r="14" spans="1:9" ht="15.75" x14ac:dyDescent="0.25">
      <c r="A14" s="12" t="s">
        <v>8</v>
      </c>
      <c r="B14" s="3" t="s">
        <v>51</v>
      </c>
      <c r="C14" s="24">
        <f>+'OCTUBRE '!D7</f>
        <v>209550</v>
      </c>
      <c r="D14" s="26">
        <f>+C11+C14</f>
        <v>209550</v>
      </c>
      <c r="E14" s="2">
        <f>+C13-C14</f>
        <v>-10477.5</v>
      </c>
    </row>
    <row r="15" spans="1:9" ht="15.75" x14ac:dyDescent="0.25">
      <c r="A15" s="12" t="s">
        <v>5</v>
      </c>
      <c r="B15" s="3" t="s">
        <v>52</v>
      </c>
      <c r="C15" s="24">
        <f>+C14*10%+C14</f>
        <v>230505</v>
      </c>
      <c r="D15" s="26">
        <f>+C11+C15</f>
        <v>230505</v>
      </c>
      <c r="E15" s="2"/>
      <c r="F15" s="2"/>
    </row>
    <row r="16" spans="1:9" ht="15.75" x14ac:dyDescent="0.25">
      <c r="A16" s="13"/>
      <c r="C16" s="5"/>
      <c r="D16" s="30"/>
      <c r="E16" s="2"/>
      <c r="F16" s="2"/>
    </row>
    <row r="17" spans="1:4" ht="21" x14ac:dyDescent="0.25">
      <c r="A17" s="8" t="s">
        <v>53</v>
      </c>
      <c r="B17" s="31"/>
      <c r="C17" s="31"/>
      <c r="D17" s="32"/>
    </row>
    <row r="18" spans="1:4" ht="18.75" x14ac:dyDescent="0.25">
      <c r="A18" s="128" t="s">
        <v>0</v>
      </c>
      <c r="B18" s="129"/>
      <c r="C18" s="129"/>
      <c r="D18" s="130"/>
    </row>
    <row r="19" spans="1:4" x14ac:dyDescent="0.25">
      <c r="A19" s="8" t="s">
        <v>1</v>
      </c>
      <c r="D19" s="7"/>
    </row>
    <row r="20" spans="1:4" x14ac:dyDescent="0.25">
      <c r="A20" s="131" t="s">
        <v>9</v>
      </c>
      <c r="B20" s="132"/>
      <c r="C20" s="132"/>
      <c r="D20" s="133"/>
    </row>
    <row r="21" spans="1:4" x14ac:dyDescent="0.25">
      <c r="A21" s="114" t="s">
        <v>6</v>
      </c>
      <c r="B21" s="115"/>
      <c r="C21" s="115"/>
      <c r="D21" s="116"/>
    </row>
    <row r="22" spans="1:4" x14ac:dyDescent="0.25">
      <c r="A22" s="29"/>
      <c r="B22" s="18"/>
      <c r="C22" s="18"/>
      <c r="D22" s="20"/>
    </row>
    <row r="23" spans="1:4" x14ac:dyDescent="0.25">
      <c r="A23" s="35" t="s">
        <v>59</v>
      </c>
      <c r="B23" s="18"/>
      <c r="C23" s="18"/>
      <c r="D23" s="20"/>
    </row>
    <row r="24" spans="1:4" ht="15.75" thickBot="1" x14ac:dyDescent="0.3">
      <c r="A24" s="117"/>
      <c r="B24" s="118"/>
      <c r="C24" s="118"/>
      <c r="D24" s="119"/>
    </row>
    <row r="25" spans="1:4" x14ac:dyDescent="0.25">
      <c r="A25" s="21"/>
    </row>
    <row r="26" spans="1:4" x14ac:dyDescent="0.25">
      <c r="A26" s="21"/>
    </row>
    <row r="27" spans="1:4" x14ac:dyDescent="0.25">
      <c r="A27" s="21"/>
    </row>
  </sheetData>
  <mergeCells count="8">
    <mergeCell ref="A21:D21"/>
    <mergeCell ref="A24:D24"/>
    <mergeCell ref="A1:D1"/>
    <mergeCell ref="A2:D2"/>
    <mergeCell ref="A3:D3"/>
    <mergeCell ref="B5:C5"/>
    <mergeCell ref="A18:D18"/>
    <mergeCell ref="A20:D20"/>
  </mergeCells>
  <pageMargins left="0.7" right="0.7" top="0.75" bottom="0.75" header="0.3" footer="0.3"/>
  <pageSetup paperSize="9" scale="73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4" zoomScaleNormal="100" workbookViewId="0">
      <selection activeCell="D14" sqref="D14"/>
    </sheetView>
  </sheetViews>
  <sheetFormatPr baseColWidth="10" defaultRowHeight="15" x14ac:dyDescent="0.25"/>
  <cols>
    <col min="1" max="1" width="63.42578125" style="4" customWidth="1"/>
    <col min="2" max="2" width="17" style="4" customWidth="1"/>
    <col min="3" max="3" width="18" style="4" bestFit="1" customWidth="1"/>
    <col min="4" max="4" width="20.85546875" style="4" customWidth="1"/>
    <col min="5" max="5" width="18.28515625" customWidth="1"/>
  </cols>
  <sheetData>
    <row r="1" spans="1:9" ht="15.75" x14ac:dyDescent="0.25">
      <c r="A1" s="120" t="s">
        <v>0</v>
      </c>
      <c r="B1" s="121"/>
      <c r="C1" s="121"/>
      <c r="D1" s="122"/>
      <c r="E1" s="80"/>
      <c r="F1" s="1"/>
      <c r="G1" s="1"/>
      <c r="H1" s="1"/>
      <c r="I1" s="1"/>
    </row>
    <row r="2" spans="1:9" ht="15.75" x14ac:dyDescent="0.25">
      <c r="A2" s="123" t="s">
        <v>2</v>
      </c>
      <c r="B2" s="124"/>
      <c r="C2" s="124"/>
      <c r="D2" s="125"/>
      <c r="E2" s="1"/>
      <c r="F2" s="1"/>
      <c r="G2" s="1"/>
      <c r="H2" s="1"/>
      <c r="I2" s="1"/>
    </row>
    <row r="3" spans="1:9" ht="15.75" x14ac:dyDescent="0.25">
      <c r="A3" s="123" t="s">
        <v>55</v>
      </c>
      <c r="B3" s="124"/>
      <c r="C3" s="124"/>
      <c r="D3" s="125"/>
      <c r="E3" s="1"/>
      <c r="F3" s="1"/>
      <c r="G3" s="1"/>
      <c r="H3" s="1"/>
      <c r="I3" s="1"/>
    </row>
    <row r="4" spans="1:9" x14ac:dyDescent="0.25">
      <c r="A4" s="6" t="str">
        <f>+'101'!A4</f>
        <v>Bogota, 1 de octubre de 2018</v>
      </c>
      <c r="D4" s="7"/>
    </row>
    <row r="5" spans="1:9" ht="15.75" x14ac:dyDescent="0.25">
      <c r="A5" s="8" t="s">
        <v>56</v>
      </c>
      <c r="B5" s="126" t="s">
        <v>3</v>
      </c>
      <c r="C5" s="127"/>
      <c r="D5" s="33">
        <f>+'102'!D5+1</f>
        <v>2135</v>
      </c>
    </row>
    <row r="6" spans="1:9" ht="21" x14ac:dyDescent="0.35">
      <c r="A6" s="19" t="str">
        <f>+'OCTUBRE '!B8</f>
        <v>PARDO PARDO  GINETH VIVIANA CC  52965997</v>
      </c>
      <c r="B6" s="22" t="s">
        <v>54</v>
      </c>
      <c r="C6" s="22">
        <f>+'OCTUBRE '!A8</f>
        <v>103</v>
      </c>
      <c r="D6" s="7"/>
    </row>
    <row r="7" spans="1:9" ht="15.75" x14ac:dyDescent="0.25">
      <c r="A7" s="6" t="s">
        <v>126</v>
      </c>
      <c r="B7" s="34" t="s">
        <v>251</v>
      </c>
      <c r="D7" s="7"/>
    </row>
    <row r="8" spans="1:9" ht="6.75" customHeight="1" x14ac:dyDescent="0.25">
      <c r="A8" s="10"/>
      <c r="D8" s="7"/>
    </row>
    <row r="9" spans="1:9" ht="15.75" x14ac:dyDescent="0.25">
      <c r="A9" s="11" t="s">
        <v>58</v>
      </c>
      <c r="B9" s="9" t="str">
        <f>+'102'!B9</f>
        <v>OCTUBRE   DE 2018</v>
      </c>
      <c r="D9" s="7"/>
    </row>
    <row r="10" spans="1:9" ht="5.25" customHeight="1" x14ac:dyDescent="0.25">
      <c r="A10" s="11"/>
      <c r="B10" s="9"/>
      <c r="D10" s="7"/>
    </row>
    <row r="11" spans="1:9" ht="16.5" thickBot="1" x14ac:dyDescent="0.3">
      <c r="A11" s="25" t="s">
        <v>49</v>
      </c>
      <c r="B11" s="23"/>
      <c r="C11" s="36">
        <f>+'OCTUBRE '!C8</f>
        <v>1628620</v>
      </c>
      <c r="D11" s="7"/>
    </row>
    <row r="12" spans="1:9" ht="16.5" thickBot="1" x14ac:dyDescent="0.3">
      <c r="A12" s="28" t="s">
        <v>7</v>
      </c>
      <c r="B12" s="23"/>
      <c r="C12" s="3"/>
      <c r="D12" s="27" t="s">
        <v>57</v>
      </c>
    </row>
    <row r="13" spans="1:9" ht="15.75" x14ac:dyDescent="0.25">
      <c r="A13" s="12" t="s">
        <v>4</v>
      </c>
      <c r="B13" s="3" t="s">
        <v>50</v>
      </c>
      <c r="C13" s="24">
        <f>+C14-(C14*5%)</f>
        <v>144257.5</v>
      </c>
      <c r="D13" s="26">
        <f>+C11+C13</f>
        <v>1772877.5</v>
      </c>
      <c r="F13" s="2"/>
    </row>
    <row r="14" spans="1:9" ht="15.75" x14ac:dyDescent="0.25">
      <c r="A14" s="12" t="s">
        <v>8</v>
      </c>
      <c r="B14" s="3" t="s">
        <v>51</v>
      </c>
      <c r="C14" s="24">
        <f>+'OCTUBRE '!D8</f>
        <v>151850</v>
      </c>
      <c r="D14" s="26">
        <f>+C11+C14</f>
        <v>1780470</v>
      </c>
    </row>
    <row r="15" spans="1:9" ht="15.75" x14ac:dyDescent="0.25">
      <c r="A15" s="12" t="s">
        <v>5</v>
      </c>
      <c r="B15" s="3" t="s">
        <v>52</v>
      </c>
      <c r="C15" s="24">
        <f>+C14*10%+C14</f>
        <v>167035</v>
      </c>
      <c r="D15" s="26">
        <f>+C11+C15</f>
        <v>1795655</v>
      </c>
      <c r="E15" s="2"/>
      <c r="F15" s="2"/>
    </row>
    <row r="16" spans="1:9" ht="15.75" x14ac:dyDescent="0.25">
      <c r="A16" s="13"/>
      <c r="C16" s="5"/>
      <c r="D16" s="30"/>
      <c r="E16" s="2"/>
      <c r="F16" s="2"/>
    </row>
    <row r="17" spans="1:4" ht="21" x14ac:dyDescent="0.25">
      <c r="A17" s="8" t="s">
        <v>53</v>
      </c>
      <c r="B17" s="31"/>
      <c r="C17" s="31"/>
      <c r="D17" s="32"/>
    </row>
    <row r="18" spans="1:4" ht="21" customHeight="1" x14ac:dyDescent="0.25">
      <c r="A18" s="128" t="s">
        <v>0</v>
      </c>
      <c r="B18" s="129"/>
      <c r="C18" s="129"/>
      <c r="D18" s="130"/>
    </row>
    <row r="19" spans="1:4" x14ac:dyDescent="0.25">
      <c r="A19" s="8" t="s">
        <v>1</v>
      </c>
      <c r="D19" s="7"/>
    </row>
    <row r="20" spans="1:4" ht="48" customHeight="1" x14ac:dyDescent="0.25">
      <c r="A20" s="131" t="s">
        <v>9</v>
      </c>
      <c r="B20" s="132"/>
      <c r="C20" s="132"/>
      <c r="D20" s="133"/>
    </row>
    <row r="21" spans="1:4" ht="12" customHeight="1" x14ac:dyDescent="0.25">
      <c r="A21" s="114" t="s">
        <v>6</v>
      </c>
      <c r="B21" s="115"/>
      <c r="C21" s="115"/>
      <c r="D21" s="116"/>
    </row>
    <row r="22" spans="1:4" ht="12" customHeight="1" x14ac:dyDescent="0.25">
      <c r="A22" s="29"/>
      <c r="B22" s="18"/>
      <c r="C22" s="18"/>
      <c r="D22" s="20"/>
    </row>
    <row r="23" spans="1:4" ht="15" customHeight="1" x14ac:dyDescent="0.25">
      <c r="A23" s="35" t="s">
        <v>59</v>
      </c>
      <c r="B23" s="18"/>
      <c r="C23" s="18"/>
      <c r="D23" s="20"/>
    </row>
    <row r="24" spans="1:4" ht="15.75" thickBot="1" x14ac:dyDescent="0.3">
      <c r="A24" s="117"/>
      <c r="B24" s="118"/>
      <c r="C24" s="118"/>
      <c r="D24" s="119"/>
    </row>
    <row r="25" spans="1:4" x14ac:dyDescent="0.25">
      <c r="A25" s="21"/>
    </row>
    <row r="26" spans="1:4" x14ac:dyDescent="0.25">
      <c r="A26" s="21"/>
    </row>
    <row r="27" spans="1:4" x14ac:dyDescent="0.25">
      <c r="A27" s="21"/>
    </row>
  </sheetData>
  <mergeCells count="8">
    <mergeCell ref="A1:D1"/>
    <mergeCell ref="A2:D2"/>
    <mergeCell ref="A3:D3"/>
    <mergeCell ref="A24:D24"/>
    <mergeCell ref="A21:D21"/>
    <mergeCell ref="A20:D20"/>
    <mergeCell ref="A18:D18"/>
    <mergeCell ref="B5:C5"/>
  </mergeCells>
  <pageMargins left="0.7" right="0.7" top="0.75" bottom="0.75" header="0.3" footer="0.3"/>
  <pageSetup scale="76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2"/>
  <sheetViews>
    <sheetView topLeftCell="A10" zoomScaleNormal="100" workbookViewId="0">
      <selection activeCell="E45" sqref="E45"/>
    </sheetView>
  </sheetViews>
  <sheetFormatPr baseColWidth="10" defaultRowHeight="15" x14ac:dyDescent="0.25"/>
  <cols>
    <col min="1" max="1" width="63.42578125" style="4" customWidth="1"/>
    <col min="2" max="2" width="17" style="4" customWidth="1"/>
    <col min="3" max="3" width="18" style="50" bestFit="1" customWidth="1"/>
    <col min="4" max="4" width="20.85546875" style="4" customWidth="1"/>
    <col min="5" max="5" width="18.28515625" customWidth="1"/>
  </cols>
  <sheetData>
    <row r="1" spans="1:9" ht="15.75" x14ac:dyDescent="0.25">
      <c r="A1" s="120" t="s">
        <v>0</v>
      </c>
      <c r="B1" s="121"/>
      <c r="C1" s="121"/>
      <c r="D1" s="122"/>
      <c r="E1" s="80"/>
      <c r="F1" s="1"/>
      <c r="G1" s="1"/>
      <c r="H1" s="1"/>
      <c r="I1" s="1"/>
    </row>
    <row r="2" spans="1:9" ht="15.75" x14ac:dyDescent="0.25">
      <c r="A2" s="123" t="s">
        <v>2</v>
      </c>
      <c r="B2" s="124"/>
      <c r="C2" s="124"/>
      <c r="D2" s="125"/>
      <c r="E2" s="1"/>
      <c r="F2" s="1"/>
      <c r="G2" s="1"/>
      <c r="H2" s="1"/>
      <c r="I2" s="1"/>
    </row>
    <row r="3" spans="1:9" ht="15.75" x14ac:dyDescent="0.25">
      <c r="A3" s="123" t="s">
        <v>55</v>
      </c>
      <c r="B3" s="124"/>
      <c r="C3" s="124"/>
      <c r="D3" s="125"/>
      <c r="E3" s="1"/>
      <c r="F3" s="1"/>
      <c r="G3" s="1"/>
      <c r="H3" s="1"/>
      <c r="I3" s="1"/>
    </row>
    <row r="4" spans="1:9" x14ac:dyDescent="0.25">
      <c r="A4" s="6" t="str">
        <f>+'101'!A4</f>
        <v>Bogota, 1 de octubre de 2018</v>
      </c>
      <c r="D4" s="7"/>
    </row>
    <row r="5" spans="1:9" ht="15.75" x14ac:dyDescent="0.25">
      <c r="A5" s="8" t="s">
        <v>56</v>
      </c>
      <c r="B5" s="126" t="s">
        <v>3</v>
      </c>
      <c r="C5" s="127"/>
      <c r="D5" s="33">
        <f>+'103'!D5+1</f>
        <v>2136</v>
      </c>
      <c r="F5" s="1"/>
    </row>
    <row r="6" spans="1:9" ht="21" x14ac:dyDescent="0.35">
      <c r="A6" s="19" t="str">
        <f>+'OCTUBRE '!B9</f>
        <v>DUARTE GRANDAS  YESENIA CC  52694767</v>
      </c>
      <c r="B6" s="22" t="s">
        <v>54</v>
      </c>
      <c r="C6" s="51">
        <v>104</v>
      </c>
      <c r="D6" s="7"/>
    </row>
    <row r="7" spans="1:9" ht="15.75" x14ac:dyDescent="0.25">
      <c r="A7" s="6" t="s">
        <v>122</v>
      </c>
      <c r="B7" s="34" t="s">
        <v>252</v>
      </c>
      <c r="D7" s="7"/>
      <c r="F7" s="1"/>
    </row>
    <row r="8" spans="1:9" ht="4.5" customHeight="1" x14ac:dyDescent="0.25">
      <c r="A8" s="10"/>
      <c r="D8" s="7"/>
    </row>
    <row r="9" spans="1:9" ht="15.75" x14ac:dyDescent="0.25">
      <c r="A9" s="11" t="s">
        <v>58</v>
      </c>
      <c r="B9" s="9" t="str">
        <f>+'101'!B9</f>
        <v>OCTUBRE   DE 2018</v>
      </c>
      <c r="D9" s="7"/>
      <c r="F9" s="1"/>
    </row>
    <row r="10" spans="1:9" ht="5.25" customHeight="1" x14ac:dyDescent="0.25">
      <c r="A10" s="11"/>
      <c r="B10" s="9"/>
      <c r="D10" s="7"/>
    </row>
    <row r="11" spans="1:9" ht="16.5" thickBot="1" x14ac:dyDescent="0.3">
      <c r="A11" s="25" t="s">
        <v>49</v>
      </c>
      <c r="B11" s="23"/>
      <c r="C11" s="54">
        <f>+E44</f>
        <v>1383190</v>
      </c>
      <c r="D11" s="7"/>
    </row>
    <row r="12" spans="1:9" ht="16.5" thickBot="1" x14ac:dyDescent="0.3">
      <c r="A12" s="28" t="s">
        <v>7</v>
      </c>
      <c r="B12" s="23"/>
      <c r="C12" s="53"/>
      <c r="D12" s="27" t="s">
        <v>57</v>
      </c>
    </row>
    <row r="13" spans="1:9" ht="15.75" x14ac:dyDescent="0.25">
      <c r="A13" s="12" t="s">
        <v>4</v>
      </c>
      <c r="B13" s="3" t="s">
        <v>50</v>
      </c>
      <c r="C13" s="24">
        <f>+C14-(C14*5%)</f>
        <v>151430</v>
      </c>
      <c r="D13" s="26">
        <f>+C11+C13</f>
        <v>1534620</v>
      </c>
      <c r="F13" s="2"/>
    </row>
    <row r="14" spans="1:9" ht="15.75" x14ac:dyDescent="0.25">
      <c r="A14" s="12" t="s">
        <v>8</v>
      </c>
      <c r="B14" s="3" t="s">
        <v>51</v>
      </c>
      <c r="C14" s="54">
        <v>159400</v>
      </c>
      <c r="D14" s="26">
        <f>+C11+C14</f>
        <v>1542590</v>
      </c>
    </row>
    <row r="15" spans="1:9" ht="15.75" x14ac:dyDescent="0.25">
      <c r="A15" s="12" t="s">
        <v>5</v>
      </c>
      <c r="B15" s="3" t="s">
        <v>52</v>
      </c>
      <c r="C15" s="24">
        <f>+C14*10%+C14</f>
        <v>175340</v>
      </c>
      <c r="D15" s="26">
        <f>+C11+C15</f>
        <v>1558530</v>
      </c>
      <c r="E15" s="2"/>
      <c r="F15" s="2"/>
    </row>
    <row r="16" spans="1:9" ht="15.75" x14ac:dyDescent="0.25">
      <c r="A16" s="13"/>
      <c r="C16" s="55"/>
      <c r="D16" s="30"/>
      <c r="E16" s="2"/>
      <c r="F16" s="2"/>
    </row>
    <row r="17" spans="1:6" ht="21" x14ac:dyDescent="0.25">
      <c r="A17" s="8" t="s">
        <v>53</v>
      </c>
      <c r="B17" s="31"/>
      <c r="C17" s="56"/>
      <c r="D17" s="32"/>
    </row>
    <row r="18" spans="1:6" ht="21" customHeight="1" x14ac:dyDescent="0.25">
      <c r="A18" s="128" t="s">
        <v>0</v>
      </c>
      <c r="B18" s="129"/>
      <c r="C18" s="129"/>
      <c r="D18" s="130"/>
    </row>
    <row r="19" spans="1:6" x14ac:dyDescent="0.25">
      <c r="A19" s="8" t="s">
        <v>1</v>
      </c>
      <c r="D19" s="7"/>
    </row>
    <row r="20" spans="1:6" ht="48" customHeight="1" x14ac:dyDescent="0.25">
      <c r="A20" s="131" t="s">
        <v>9</v>
      </c>
      <c r="B20" s="132"/>
      <c r="C20" s="132"/>
      <c r="D20" s="133"/>
    </row>
    <row r="21" spans="1:6" ht="12" customHeight="1" x14ac:dyDescent="0.25">
      <c r="A21" s="114" t="s">
        <v>6</v>
      </c>
      <c r="B21" s="115"/>
      <c r="C21" s="115"/>
      <c r="D21" s="116"/>
    </row>
    <row r="22" spans="1:6" ht="15" customHeight="1" x14ac:dyDescent="0.25">
      <c r="A22" s="35" t="s">
        <v>59</v>
      </c>
      <c r="B22" s="18"/>
      <c r="C22" s="57"/>
      <c r="D22" s="20"/>
    </row>
    <row r="23" spans="1:6" ht="9" customHeight="1" thickBot="1" x14ac:dyDescent="0.3">
      <c r="A23" s="117"/>
      <c r="B23" s="118"/>
      <c r="C23" s="118"/>
      <c r="D23" s="119"/>
    </row>
    <row r="24" spans="1:6" x14ac:dyDescent="0.25">
      <c r="A24" s="21"/>
    </row>
    <row r="25" spans="1:6" x14ac:dyDescent="0.25">
      <c r="A25" s="21"/>
    </row>
    <row r="26" spans="1:6" x14ac:dyDescent="0.25">
      <c r="A26" s="21" t="s">
        <v>136</v>
      </c>
    </row>
    <row r="27" spans="1:6" s="69" customFormat="1" x14ac:dyDescent="0.25">
      <c r="A27" s="66">
        <v>43132</v>
      </c>
      <c r="B27" s="67" t="s">
        <v>216</v>
      </c>
      <c r="C27" s="67" t="s">
        <v>217</v>
      </c>
      <c r="D27" s="68"/>
      <c r="E27" s="67">
        <v>150523</v>
      </c>
      <c r="F27" s="67" t="s">
        <v>211</v>
      </c>
    </row>
    <row r="28" spans="1:6" s="69" customFormat="1" x14ac:dyDescent="0.25">
      <c r="A28" s="66">
        <v>43159</v>
      </c>
      <c r="B28" s="67" t="s">
        <v>185</v>
      </c>
      <c r="C28" s="67" t="s">
        <v>222</v>
      </c>
      <c r="D28" s="68"/>
      <c r="E28" s="67">
        <v>15052</v>
      </c>
      <c r="F28" s="67" t="s">
        <v>211</v>
      </c>
    </row>
    <row r="29" spans="1:6" s="69" customFormat="1" x14ac:dyDescent="0.25">
      <c r="A29" s="66">
        <v>43160</v>
      </c>
      <c r="B29" s="67" t="s">
        <v>224</v>
      </c>
      <c r="C29" s="67" t="s">
        <v>225</v>
      </c>
      <c r="D29" s="68"/>
      <c r="E29" s="67">
        <v>150523</v>
      </c>
      <c r="F29" s="67" t="s">
        <v>211</v>
      </c>
    </row>
    <row r="30" spans="1:6" s="69" customFormat="1" x14ac:dyDescent="0.25">
      <c r="A30" s="66">
        <v>43190</v>
      </c>
      <c r="B30" s="67" t="s">
        <v>192</v>
      </c>
      <c r="C30" s="67" t="s">
        <v>230</v>
      </c>
      <c r="D30" s="68"/>
      <c r="E30" s="67">
        <v>15052</v>
      </c>
      <c r="F30" s="67" t="s">
        <v>211</v>
      </c>
    </row>
    <row r="31" spans="1:6" s="69" customFormat="1" x14ac:dyDescent="0.25">
      <c r="A31" s="66">
        <v>43191</v>
      </c>
      <c r="B31" s="67" t="s">
        <v>233</v>
      </c>
      <c r="C31" s="67" t="s">
        <v>234</v>
      </c>
      <c r="D31" s="68"/>
      <c r="E31" s="67">
        <v>159400</v>
      </c>
      <c r="F31" s="67" t="s">
        <v>211</v>
      </c>
    </row>
    <row r="32" spans="1:6" s="69" customFormat="1" x14ac:dyDescent="0.25">
      <c r="A32" s="66">
        <v>43220</v>
      </c>
      <c r="B32" s="67" t="s">
        <v>198</v>
      </c>
      <c r="C32" s="67" t="s">
        <v>239</v>
      </c>
      <c r="D32" s="68"/>
      <c r="E32" s="67">
        <v>15940</v>
      </c>
      <c r="F32" s="67" t="s">
        <v>211</v>
      </c>
    </row>
    <row r="33" spans="1:6" s="69" customFormat="1" x14ac:dyDescent="0.25">
      <c r="A33" s="66">
        <v>43221</v>
      </c>
      <c r="B33" s="67" t="s">
        <v>242</v>
      </c>
      <c r="C33" s="67" t="s">
        <v>243</v>
      </c>
      <c r="D33" s="68"/>
      <c r="E33" s="67">
        <v>159400</v>
      </c>
      <c r="F33" s="67" t="s">
        <v>211</v>
      </c>
    </row>
    <row r="34" spans="1:6" s="69" customFormat="1" x14ac:dyDescent="0.25">
      <c r="A34" s="66">
        <v>43221</v>
      </c>
      <c r="B34" s="67" t="s">
        <v>205</v>
      </c>
      <c r="C34" s="67" t="s">
        <v>248</v>
      </c>
      <c r="D34" s="68"/>
      <c r="E34" s="67">
        <v>15940</v>
      </c>
      <c r="F34" s="67" t="s">
        <v>211</v>
      </c>
    </row>
    <row r="35" spans="1:6" s="69" customFormat="1" x14ac:dyDescent="0.25">
      <c r="A35" s="66">
        <v>43252</v>
      </c>
      <c r="B35" s="67" t="s">
        <v>261</v>
      </c>
      <c r="C35" s="67" t="s">
        <v>260</v>
      </c>
      <c r="D35" s="68"/>
      <c r="E35" s="67">
        <v>159400</v>
      </c>
      <c r="F35" s="67"/>
    </row>
    <row r="36" spans="1:6" s="69" customFormat="1" x14ac:dyDescent="0.25">
      <c r="A36" s="66">
        <v>43252</v>
      </c>
      <c r="B36" s="67" t="s">
        <v>267</v>
      </c>
      <c r="C36" s="67" t="s">
        <v>266</v>
      </c>
      <c r="D36" s="68"/>
      <c r="E36" s="67">
        <v>15940</v>
      </c>
      <c r="F36" s="67"/>
    </row>
    <row r="37" spans="1:6" s="69" customFormat="1" x14ac:dyDescent="0.25">
      <c r="A37" s="66">
        <v>43282</v>
      </c>
      <c r="B37" s="67" t="s">
        <v>261</v>
      </c>
      <c r="C37" s="67" t="s">
        <v>260</v>
      </c>
      <c r="D37" s="68"/>
      <c r="E37" s="67">
        <v>159400</v>
      </c>
      <c r="F37" s="67"/>
    </row>
    <row r="38" spans="1:6" s="69" customFormat="1" x14ac:dyDescent="0.25">
      <c r="A38" s="66">
        <v>43282</v>
      </c>
      <c r="B38" s="67" t="s">
        <v>267</v>
      </c>
      <c r="C38" s="67" t="s">
        <v>282</v>
      </c>
      <c r="D38" s="68"/>
      <c r="E38" s="67">
        <v>15940</v>
      </c>
      <c r="F38" s="67"/>
    </row>
    <row r="39" spans="1:6" s="69" customFormat="1" x14ac:dyDescent="0.25">
      <c r="A39" s="66">
        <v>43313</v>
      </c>
      <c r="B39" s="67" t="s">
        <v>261</v>
      </c>
      <c r="C39" s="67" t="s">
        <v>260</v>
      </c>
      <c r="D39" s="68"/>
      <c r="E39" s="67">
        <v>159400</v>
      </c>
      <c r="F39" s="67"/>
    </row>
    <row r="40" spans="1:6" x14ac:dyDescent="0.25">
      <c r="A40" s="66">
        <v>43313</v>
      </c>
      <c r="B40" s="67" t="s">
        <v>267</v>
      </c>
      <c r="C40" s="67" t="s">
        <v>291</v>
      </c>
      <c r="D40" s="68"/>
      <c r="E40" s="67">
        <v>15940</v>
      </c>
    </row>
    <row r="41" spans="1:6" x14ac:dyDescent="0.25">
      <c r="A41" s="66">
        <v>43344</v>
      </c>
      <c r="B41" s="67" t="s">
        <v>261</v>
      </c>
      <c r="C41" s="67" t="s">
        <v>260</v>
      </c>
      <c r="D41" s="68"/>
      <c r="E41" s="67">
        <v>159400</v>
      </c>
    </row>
    <row r="42" spans="1:6" x14ac:dyDescent="0.25">
      <c r="A42" s="66">
        <v>43344</v>
      </c>
      <c r="B42" s="67" t="s">
        <v>267</v>
      </c>
      <c r="C42" s="67" t="s">
        <v>292</v>
      </c>
      <c r="D42" s="68"/>
      <c r="E42" s="67">
        <v>15940</v>
      </c>
    </row>
    <row r="43" spans="1:6" x14ac:dyDescent="0.25">
      <c r="A43" s="66"/>
      <c r="B43" s="67"/>
      <c r="C43" s="67"/>
      <c r="D43" s="68"/>
      <c r="E43" s="67"/>
    </row>
    <row r="44" spans="1:6" ht="21" x14ac:dyDescent="0.35">
      <c r="B44" s="24"/>
      <c r="D44" s="91" t="s">
        <v>208</v>
      </c>
      <c r="E44" s="93">
        <f>SUM(E27:E42)</f>
        <v>1383190</v>
      </c>
      <c r="F44" s="94"/>
    </row>
    <row r="45" spans="1:6" ht="15.75" x14ac:dyDescent="0.25">
      <c r="B45" s="24"/>
    </row>
    <row r="46" spans="1:6" ht="15.75" x14ac:dyDescent="0.25">
      <c r="B46" s="24"/>
    </row>
    <row r="47" spans="1:6" ht="15.75" x14ac:dyDescent="0.25">
      <c r="B47" s="24"/>
    </row>
    <row r="48" spans="1:6" ht="15.75" x14ac:dyDescent="0.25">
      <c r="B48" s="24"/>
    </row>
    <row r="49" spans="2:2" ht="15.75" x14ac:dyDescent="0.25">
      <c r="B49" s="24"/>
    </row>
    <row r="50" spans="2:2" ht="15.75" x14ac:dyDescent="0.25">
      <c r="B50" s="24"/>
    </row>
    <row r="51" spans="2:2" ht="15.75" x14ac:dyDescent="0.25">
      <c r="B51" s="24"/>
    </row>
    <row r="52" spans="2:2" ht="15.75" x14ac:dyDescent="0.25">
      <c r="B52" s="24"/>
    </row>
    <row r="53" spans="2:2" ht="15.75" x14ac:dyDescent="0.25">
      <c r="B53" s="24"/>
    </row>
    <row r="54" spans="2:2" ht="15.75" x14ac:dyDescent="0.25">
      <c r="B54" s="24"/>
    </row>
    <row r="55" spans="2:2" ht="15.75" x14ac:dyDescent="0.25">
      <c r="B55" s="24"/>
    </row>
    <row r="56" spans="2:2" ht="15.75" x14ac:dyDescent="0.25">
      <c r="B56" s="24"/>
    </row>
    <row r="57" spans="2:2" ht="15.75" x14ac:dyDescent="0.25">
      <c r="B57" s="24"/>
    </row>
    <row r="58" spans="2:2" ht="15.75" x14ac:dyDescent="0.25">
      <c r="B58" s="24"/>
    </row>
    <row r="59" spans="2:2" ht="15.75" x14ac:dyDescent="0.25">
      <c r="B59" s="24"/>
    </row>
    <row r="60" spans="2:2" ht="15.75" x14ac:dyDescent="0.25">
      <c r="B60" s="24"/>
    </row>
    <row r="61" spans="2:2" ht="15.75" x14ac:dyDescent="0.25">
      <c r="B61" s="24"/>
    </row>
    <row r="62" spans="2:2" ht="15.75" x14ac:dyDescent="0.25">
      <c r="B62" s="24"/>
    </row>
    <row r="63" spans="2:2" ht="15.75" x14ac:dyDescent="0.25">
      <c r="B63" s="24"/>
    </row>
    <row r="64" spans="2:2" ht="15.75" x14ac:dyDescent="0.25">
      <c r="B64" s="24"/>
    </row>
    <row r="65" spans="2:2" ht="15.75" x14ac:dyDescent="0.25">
      <c r="B65" s="24"/>
    </row>
    <row r="66" spans="2:2" ht="15.75" x14ac:dyDescent="0.25">
      <c r="B66" s="24"/>
    </row>
    <row r="67" spans="2:2" ht="15.75" x14ac:dyDescent="0.25">
      <c r="B67" s="24"/>
    </row>
    <row r="68" spans="2:2" ht="15.75" x14ac:dyDescent="0.25">
      <c r="B68" s="24"/>
    </row>
    <row r="69" spans="2:2" ht="15.75" x14ac:dyDescent="0.25">
      <c r="B69" s="24"/>
    </row>
    <row r="70" spans="2:2" ht="15.75" x14ac:dyDescent="0.25">
      <c r="B70" s="24"/>
    </row>
    <row r="71" spans="2:2" ht="15.75" x14ac:dyDescent="0.25">
      <c r="B71" s="24"/>
    </row>
    <row r="72" spans="2:2" ht="15.75" x14ac:dyDescent="0.25">
      <c r="B72" s="24"/>
    </row>
    <row r="73" spans="2:2" ht="15.75" x14ac:dyDescent="0.25">
      <c r="B73" s="24"/>
    </row>
    <row r="74" spans="2:2" ht="15.75" x14ac:dyDescent="0.25">
      <c r="B74" s="24"/>
    </row>
    <row r="75" spans="2:2" ht="15.75" x14ac:dyDescent="0.25">
      <c r="B75" s="24"/>
    </row>
    <row r="76" spans="2:2" ht="15.75" x14ac:dyDescent="0.25">
      <c r="B76" s="24"/>
    </row>
    <row r="77" spans="2:2" ht="15.75" x14ac:dyDescent="0.25">
      <c r="B77" s="24"/>
    </row>
    <row r="78" spans="2:2" ht="15.75" x14ac:dyDescent="0.25">
      <c r="B78" s="24"/>
    </row>
    <row r="79" spans="2:2" ht="15.75" x14ac:dyDescent="0.25">
      <c r="B79" s="24"/>
    </row>
    <row r="80" spans="2:2" ht="15.75" x14ac:dyDescent="0.25">
      <c r="B80" s="24"/>
    </row>
    <row r="81" spans="2:2" ht="15.75" x14ac:dyDescent="0.25">
      <c r="B81" s="24"/>
    </row>
    <row r="82" spans="2:2" ht="15.75" x14ac:dyDescent="0.25">
      <c r="B82" s="24"/>
    </row>
    <row r="83" spans="2:2" ht="15.75" x14ac:dyDescent="0.25">
      <c r="B83" s="24"/>
    </row>
    <row r="84" spans="2:2" ht="15.75" x14ac:dyDescent="0.25">
      <c r="B84" s="24"/>
    </row>
    <row r="85" spans="2:2" ht="15.75" x14ac:dyDescent="0.25">
      <c r="B85" s="24"/>
    </row>
    <row r="86" spans="2:2" ht="15.75" x14ac:dyDescent="0.25">
      <c r="B86" s="24"/>
    </row>
    <row r="87" spans="2:2" ht="15.75" x14ac:dyDescent="0.25">
      <c r="B87" s="24"/>
    </row>
    <row r="88" spans="2:2" ht="15.75" x14ac:dyDescent="0.25">
      <c r="B88" s="24"/>
    </row>
    <row r="89" spans="2:2" ht="15.75" x14ac:dyDescent="0.25">
      <c r="B89" s="24"/>
    </row>
    <row r="90" spans="2:2" ht="15.75" x14ac:dyDescent="0.25">
      <c r="B90" s="24"/>
    </row>
    <row r="91" spans="2:2" ht="15.75" x14ac:dyDescent="0.25">
      <c r="B91" s="24"/>
    </row>
    <row r="92" spans="2:2" ht="15.75" x14ac:dyDescent="0.25">
      <c r="B92" s="24"/>
    </row>
    <row r="93" spans="2:2" ht="15.75" x14ac:dyDescent="0.25">
      <c r="B93" s="24"/>
    </row>
    <row r="94" spans="2:2" ht="15.75" x14ac:dyDescent="0.25">
      <c r="B94" s="24"/>
    </row>
    <row r="95" spans="2:2" ht="15.75" x14ac:dyDescent="0.25">
      <c r="B95" s="24"/>
    </row>
    <row r="96" spans="2:2" ht="15.75" x14ac:dyDescent="0.25">
      <c r="B96" s="24"/>
    </row>
    <row r="97" spans="2:2" ht="15.75" x14ac:dyDescent="0.25">
      <c r="B97" s="24"/>
    </row>
    <row r="98" spans="2:2" ht="15.75" x14ac:dyDescent="0.25">
      <c r="B98" s="24"/>
    </row>
    <row r="99" spans="2:2" ht="15.75" x14ac:dyDescent="0.25">
      <c r="B99" s="24"/>
    </row>
    <row r="100" spans="2:2" ht="15.75" x14ac:dyDescent="0.25">
      <c r="B100" s="24"/>
    </row>
    <row r="101" spans="2:2" ht="15.75" x14ac:dyDescent="0.25">
      <c r="B101" s="24"/>
    </row>
    <row r="102" spans="2:2" ht="15.75" x14ac:dyDescent="0.25">
      <c r="B102" s="24"/>
    </row>
    <row r="103" spans="2:2" ht="15.75" x14ac:dyDescent="0.25">
      <c r="B103" s="24"/>
    </row>
    <row r="104" spans="2:2" ht="15.75" x14ac:dyDescent="0.25">
      <c r="B104" s="24"/>
    </row>
    <row r="105" spans="2:2" ht="15.75" x14ac:dyDescent="0.25">
      <c r="B105" s="24"/>
    </row>
    <row r="106" spans="2:2" ht="15.75" x14ac:dyDescent="0.25">
      <c r="B106" s="24"/>
    </row>
    <row r="107" spans="2:2" ht="15.75" x14ac:dyDescent="0.25">
      <c r="B107" s="24"/>
    </row>
    <row r="108" spans="2:2" ht="15.75" x14ac:dyDescent="0.25">
      <c r="B108" s="24"/>
    </row>
    <row r="109" spans="2:2" ht="15.75" x14ac:dyDescent="0.25">
      <c r="B109" s="24"/>
    </row>
    <row r="110" spans="2:2" ht="15.75" x14ac:dyDescent="0.25">
      <c r="B110" s="24"/>
    </row>
    <row r="111" spans="2:2" ht="15.75" x14ac:dyDescent="0.25">
      <c r="B111" s="24"/>
    </row>
    <row r="112" spans="2:2" ht="15.75" x14ac:dyDescent="0.25">
      <c r="B112" s="24"/>
    </row>
    <row r="113" spans="2:2" ht="15.75" x14ac:dyDescent="0.25">
      <c r="B113" s="24"/>
    </row>
    <row r="114" spans="2:2" ht="15.75" x14ac:dyDescent="0.25">
      <c r="B114" s="24"/>
    </row>
    <row r="115" spans="2:2" ht="15.75" x14ac:dyDescent="0.25">
      <c r="B115" s="24"/>
    </row>
    <row r="116" spans="2:2" ht="15.75" x14ac:dyDescent="0.25">
      <c r="B116" s="24"/>
    </row>
    <row r="117" spans="2:2" ht="15.75" x14ac:dyDescent="0.25">
      <c r="B117" s="24"/>
    </row>
    <row r="118" spans="2:2" ht="15.75" x14ac:dyDescent="0.25">
      <c r="B118" s="24"/>
    </row>
    <row r="119" spans="2:2" ht="15.75" x14ac:dyDescent="0.25">
      <c r="B119" s="24"/>
    </row>
    <row r="120" spans="2:2" ht="15.75" x14ac:dyDescent="0.25">
      <c r="B120" s="24"/>
    </row>
    <row r="121" spans="2:2" ht="15.75" x14ac:dyDescent="0.25">
      <c r="B121" s="24"/>
    </row>
    <row r="122" spans="2:2" ht="15.75" x14ac:dyDescent="0.25">
      <c r="B122" s="24"/>
    </row>
    <row r="123" spans="2:2" ht="15.75" x14ac:dyDescent="0.25">
      <c r="B123" s="24"/>
    </row>
    <row r="124" spans="2:2" ht="15.75" x14ac:dyDescent="0.25">
      <c r="B124" s="24"/>
    </row>
    <row r="125" spans="2:2" ht="15.75" x14ac:dyDescent="0.25">
      <c r="B125" s="24"/>
    </row>
    <row r="126" spans="2:2" ht="15.75" x14ac:dyDescent="0.25">
      <c r="B126" s="24"/>
    </row>
    <row r="127" spans="2:2" ht="15.75" x14ac:dyDescent="0.25">
      <c r="B127" s="24"/>
    </row>
    <row r="128" spans="2:2" ht="15.75" x14ac:dyDescent="0.25">
      <c r="B128" s="24"/>
    </row>
    <row r="129" spans="2:2" ht="15.75" x14ac:dyDescent="0.25">
      <c r="B129" s="24"/>
    </row>
    <row r="130" spans="2:2" ht="15.75" x14ac:dyDescent="0.25">
      <c r="B130" s="24"/>
    </row>
    <row r="131" spans="2:2" ht="15.75" x14ac:dyDescent="0.25">
      <c r="B131" s="24"/>
    </row>
    <row r="132" spans="2:2" ht="15.75" x14ac:dyDescent="0.25">
      <c r="B132" s="24"/>
    </row>
    <row r="133" spans="2:2" ht="15.75" x14ac:dyDescent="0.25">
      <c r="B133" s="24"/>
    </row>
    <row r="134" spans="2:2" ht="15.75" x14ac:dyDescent="0.25">
      <c r="B134" s="24"/>
    </row>
    <row r="135" spans="2:2" ht="15.75" x14ac:dyDescent="0.25">
      <c r="B135" s="24"/>
    </row>
    <row r="136" spans="2:2" ht="15.75" x14ac:dyDescent="0.25">
      <c r="B136" s="24"/>
    </row>
    <row r="137" spans="2:2" ht="15.75" x14ac:dyDescent="0.25">
      <c r="B137" s="24"/>
    </row>
    <row r="138" spans="2:2" ht="15.75" x14ac:dyDescent="0.25">
      <c r="B138" s="24"/>
    </row>
    <row r="139" spans="2:2" ht="15.75" x14ac:dyDescent="0.25">
      <c r="B139" s="24"/>
    </row>
    <row r="140" spans="2:2" ht="15.75" x14ac:dyDescent="0.25">
      <c r="B140" s="24"/>
    </row>
    <row r="141" spans="2:2" ht="15.75" x14ac:dyDescent="0.25">
      <c r="B141" s="24"/>
    </row>
    <row r="142" spans="2:2" ht="15.75" x14ac:dyDescent="0.25">
      <c r="B142" s="24"/>
    </row>
    <row r="143" spans="2:2" ht="15.75" x14ac:dyDescent="0.25">
      <c r="B143" s="24"/>
    </row>
    <row r="144" spans="2:2" ht="15.75" x14ac:dyDescent="0.25">
      <c r="B144" s="24"/>
    </row>
    <row r="145" spans="2:2" ht="15.75" x14ac:dyDescent="0.25">
      <c r="B145" s="24"/>
    </row>
    <row r="146" spans="2:2" ht="15.75" x14ac:dyDescent="0.25">
      <c r="B146" s="24"/>
    </row>
    <row r="147" spans="2:2" ht="15.75" x14ac:dyDescent="0.25">
      <c r="B147" s="24"/>
    </row>
    <row r="148" spans="2:2" ht="15.75" x14ac:dyDescent="0.25">
      <c r="B148" s="24"/>
    </row>
    <row r="149" spans="2:2" ht="15.75" x14ac:dyDescent="0.25">
      <c r="B149" s="24"/>
    </row>
    <row r="150" spans="2:2" ht="15.75" x14ac:dyDescent="0.25">
      <c r="B150" s="24"/>
    </row>
    <row r="151" spans="2:2" ht="15.75" x14ac:dyDescent="0.25">
      <c r="B151" s="24"/>
    </row>
    <row r="152" spans="2:2" ht="15.75" x14ac:dyDescent="0.25">
      <c r="B152" s="24"/>
    </row>
    <row r="153" spans="2:2" ht="15.75" x14ac:dyDescent="0.25">
      <c r="B153" s="24"/>
    </row>
    <row r="154" spans="2:2" ht="15.75" x14ac:dyDescent="0.25">
      <c r="B154" s="24"/>
    </row>
    <row r="155" spans="2:2" ht="15.75" x14ac:dyDescent="0.25">
      <c r="B155" s="24"/>
    </row>
    <row r="156" spans="2:2" ht="15.75" x14ac:dyDescent="0.25">
      <c r="B156" s="24"/>
    </row>
    <row r="157" spans="2:2" ht="15.75" x14ac:dyDescent="0.25">
      <c r="B157" s="24"/>
    </row>
    <row r="158" spans="2:2" ht="15.75" x14ac:dyDescent="0.25">
      <c r="B158" s="24"/>
    </row>
    <row r="159" spans="2:2" ht="15.75" x14ac:dyDescent="0.25">
      <c r="B159" s="24"/>
    </row>
    <row r="160" spans="2:2" ht="15.75" x14ac:dyDescent="0.25">
      <c r="B160" s="24"/>
    </row>
    <row r="161" spans="2:2" ht="15.75" x14ac:dyDescent="0.25">
      <c r="B161" s="24"/>
    </row>
    <row r="162" spans="2:2" ht="15.75" x14ac:dyDescent="0.25">
      <c r="B162" s="24"/>
    </row>
    <row r="163" spans="2:2" ht="15.75" x14ac:dyDescent="0.25">
      <c r="B163" s="24"/>
    </row>
    <row r="164" spans="2:2" ht="15.75" x14ac:dyDescent="0.25">
      <c r="B164" s="24"/>
    </row>
    <row r="165" spans="2:2" ht="15.75" x14ac:dyDescent="0.25">
      <c r="B165" s="24"/>
    </row>
    <row r="166" spans="2:2" ht="15.75" x14ac:dyDescent="0.25">
      <c r="B166" s="24"/>
    </row>
    <row r="167" spans="2:2" ht="15.75" x14ac:dyDescent="0.25">
      <c r="B167" s="24"/>
    </row>
    <row r="168" spans="2:2" ht="15.75" x14ac:dyDescent="0.25">
      <c r="B168" s="24"/>
    </row>
    <row r="169" spans="2:2" ht="15.75" x14ac:dyDescent="0.25">
      <c r="B169" s="24"/>
    </row>
    <row r="170" spans="2:2" ht="15.75" x14ac:dyDescent="0.25">
      <c r="B170" s="24"/>
    </row>
    <row r="171" spans="2:2" ht="15.75" x14ac:dyDescent="0.25">
      <c r="B171" s="24"/>
    </row>
    <row r="172" spans="2:2" ht="15.75" x14ac:dyDescent="0.25">
      <c r="B172" s="24"/>
    </row>
  </sheetData>
  <mergeCells count="8">
    <mergeCell ref="A21:D21"/>
    <mergeCell ref="A23:D23"/>
    <mergeCell ref="A1:D1"/>
    <mergeCell ref="A2:D2"/>
    <mergeCell ref="A3:D3"/>
    <mergeCell ref="B5:C5"/>
    <mergeCell ref="A18:D18"/>
    <mergeCell ref="A20:D20"/>
  </mergeCells>
  <pageMargins left="0.7" right="0.7" top="0.75" bottom="0.75" header="0.3" footer="0.3"/>
  <pageSetup paperSize="9" scale="73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Normal="100" workbookViewId="0">
      <selection activeCell="D14" sqref="D14"/>
    </sheetView>
  </sheetViews>
  <sheetFormatPr baseColWidth="10" defaultRowHeight="15" x14ac:dyDescent="0.25"/>
  <cols>
    <col min="1" max="1" width="63.42578125" style="4" customWidth="1"/>
    <col min="2" max="2" width="17" style="4" customWidth="1"/>
    <col min="3" max="3" width="18" style="4" bestFit="1" customWidth="1"/>
    <col min="4" max="4" width="20.85546875" style="4" customWidth="1"/>
    <col min="5" max="5" width="18.28515625" customWidth="1"/>
  </cols>
  <sheetData>
    <row r="1" spans="1:9" ht="15.75" x14ac:dyDescent="0.25">
      <c r="A1" s="120" t="s">
        <v>0</v>
      </c>
      <c r="B1" s="121"/>
      <c r="C1" s="121"/>
      <c r="D1" s="122"/>
      <c r="E1" s="80"/>
      <c r="F1" s="1"/>
      <c r="G1" s="1"/>
      <c r="H1" s="1"/>
      <c r="I1" s="1"/>
    </row>
    <row r="2" spans="1:9" ht="15.75" x14ac:dyDescent="0.25">
      <c r="A2" s="123" t="s">
        <v>2</v>
      </c>
      <c r="B2" s="124"/>
      <c r="C2" s="124"/>
      <c r="D2" s="125"/>
      <c r="E2" s="1"/>
      <c r="F2" s="1"/>
      <c r="G2" s="1"/>
      <c r="H2" s="1"/>
      <c r="I2" s="1"/>
    </row>
    <row r="3" spans="1:9" ht="15.75" x14ac:dyDescent="0.25">
      <c r="A3" s="123" t="s">
        <v>55</v>
      </c>
      <c r="B3" s="124"/>
      <c r="C3" s="124"/>
      <c r="D3" s="125"/>
      <c r="E3" s="1"/>
      <c r="F3" s="1"/>
      <c r="G3" s="1"/>
      <c r="H3" s="1"/>
      <c r="I3" s="1"/>
    </row>
    <row r="4" spans="1:9" x14ac:dyDescent="0.25">
      <c r="A4" s="6" t="str">
        <f>+'104'!A4</f>
        <v>Bogota, 1 de octubre de 2018</v>
      </c>
      <c r="D4" s="7"/>
    </row>
    <row r="5" spans="1:9" ht="15.75" x14ac:dyDescent="0.25">
      <c r="A5" s="8" t="s">
        <v>56</v>
      </c>
      <c r="B5" s="126" t="s">
        <v>3</v>
      </c>
      <c r="C5" s="127"/>
      <c r="D5" s="33">
        <f>+'104'!D5+1</f>
        <v>2137</v>
      </c>
    </row>
    <row r="6" spans="1:9" ht="21" x14ac:dyDescent="0.35">
      <c r="A6" s="19" t="str">
        <f>+'OCTUBRE '!B10</f>
        <v>BAQUERO CORTES  JHON ALEXANDER CC  80225388</v>
      </c>
      <c r="B6" s="22" t="s">
        <v>54</v>
      </c>
      <c r="C6" s="22">
        <v>105</v>
      </c>
      <c r="D6" s="7"/>
    </row>
    <row r="7" spans="1:9" ht="15.75" x14ac:dyDescent="0.25">
      <c r="A7" s="6" t="s">
        <v>114</v>
      </c>
      <c r="B7" s="34" t="s">
        <v>253</v>
      </c>
      <c r="D7" s="7"/>
    </row>
    <row r="8" spans="1:9" ht="6.75" customHeight="1" x14ac:dyDescent="0.25">
      <c r="A8" s="10"/>
      <c r="D8" s="7"/>
    </row>
    <row r="9" spans="1:9" ht="15.75" x14ac:dyDescent="0.25">
      <c r="A9" s="11" t="s">
        <v>58</v>
      </c>
      <c r="B9" s="9" t="str">
        <f>+'104'!B9</f>
        <v>OCTUBRE   DE 2018</v>
      </c>
      <c r="D9" s="7"/>
    </row>
    <row r="10" spans="1:9" ht="5.25" customHeight="1" x14ac:dyDescent="0.25">
      <c r="A10" s="11"/>
      <c r="B10" s="9"/>
      <c r="D10" s="7"/>
    </row>
    <row r="11" spans="1:9" ht="16.5" thickBot="1" x14ac:dyDescent="0.3">
      <c r="A11" s="25" t="s">
        <v>49</v>
      </c>
      <c r="B11" s="23"/>
      <c r="C11" s="36">
        <f>+'OCTUBRE '!C10</f>
        <v>1382492</v>
      </c>
      <c r="D11" s="7"/>
    </row>
    <row r="12" spans="1:9" ht="16.5" thickBot="1" x14ac:dyDescent="0.3">
      <c r="A12" s="28" t="s">
        <v>7</v>
      </c>
      <c r="B12" s="23"/>
      <c r="C12" s="3"/>
      <c r="D12" s="27" t="s">
        <v>57</v>
      </c>
    </row>
    <row r="13" spans="1:9" ht="15.75" x14ac:dyDescent="0.25">
      <c r="A13" s="12" t="s">
        <v>4</v>
      </c>
      <c r="B13" s="3" t="s">
        <v>50</v>
      </c>
      <c r="C13" s="24">
        <f>+C14-(C14*5%)</f>
        <v>152190</v>
      </c>
      <c r="D13" s="26">
        <f>+C11+C13</f>
        <v>1534682</v>
      </c>
      <c r="F13" s="2"/>
    </row>
    <row r="14" spans="1:9" ht="15.75" x14ac:dyDescent="0.25">
      <c r="A14" s="12" t="s">
        <v>8</v>
      </c>
      <c r="B14" s="3" t="s">
        <v>51</v>
      </c>
      <c r="C14" s="24">
        <f>+'OCTUBRE '!D10</f>
        <v>160200</v>
      </c>
      <c r="D14" s="26">
        <f>+C11+C14</f>
        <v>1542692</v>
      </c>
    </row>
    <row r="15" spans="1:9" ht="15.75" x14ac:dyDescent="0.25">
      <c r="A15" s="12" t="s">
        <v>5</v>
      </c>
      <c r="B15" s="3" t="s">
        <v>52</v>
      </c>
      <c r="C15" s="24">
        <f>+C14*10%+C14</f>
        <v>176220</v>
      </c>
      <c r="D15" s="26">
        <f>+C11+C15</f>
        <v>1558712</v>
      </c>
      <c r="E15" s="2"/>
      <c r="F15" s="2"/>
    </row>
    <row r="16" spans="1:9" ht="15.75" x14ac:dyDescent="0.25">
      <c r="A16" s="13"/>
      <c r="C16" s="5"/>
      <c r="D16" s="30"/>
      <c r="E16" s="2"/>
      <c r="F16" s="2"/>
    </row>
    <row r="17" spans="1:4" ht="21" x14ac:dyDescent="0.25">
      <c r="A17" s="8" t="s">
        <v>53</v>
      </c>
      <c r="B17" s="31"/>
      <c r="C17" s="31"/>
      <c r="D17" s="32"/>
    </row>
    <row r="18" spans="1:4" ht="21" customHeight="1" x14ac:dyDescent="0.25">
      <c r="A18" s="128" t="s">
        <v>0</v>
      </c>
      <c r="B18" s="129"/>
      <c r="C18" s="129"/>
      <c r="D18" s="130"/>
    </row>
    <row r="19" spans="1:4" x14ac:dyDescent="0.25">
      <c r="A19" s="8" t="s">
        <v>1</v>
      </c>
      <c r="D19" s="7"/>
    </row>
    <row r="20" spans="1:4" ht="48" customHeight="1" x14ac:dyDescent="0.25">
      <c r="A20" s="131" t="s">
        <v>9</v>
      </c>
      <c r="B20" s="132"/>
      <c r="C20" s="132"/>
      <c r="D20" s="133"/>
    </row>
    <row r="21" spans="1:4" ht="12" customHeight="1" x14ac:dyDescent="0.25">
      <c r="A21" s="114" t="s">
        <v>6</v>
      </c>
      <c r="B21" s="115"/>
      <c r="C21" s="115"/>
      <c r="D21" s="116"/>
    </row>
    <row r="22" spans="1:4" ht="15" customHeight="1" x14ac:dyDescent="0.25">
      <c r="A22" s="35" t="s">
        <v>59</v>
      </c>
      <c r="B22" s="18"/>
      <c r="C22" s="18"/>
      <c r="D22" s="20"/>
    </row>
    <row r="23" spans="1:4" ht="9" customHeight="1" thickBot="1" x14ac:dyDescent="0.3">
      <c r="A23" s="117"/>
      <c r="B23" s="118"/>
      <c r="C23" s="118"/>
      <c r="D23" s="119"/>
    </row>
    <row r="24" spans="1:4" x14ac:dyDescent="0.25">
      <c r="A24" s="21"/>
    </row>
    <row r="25" spans="1:4" x14ac:dyDescent="0.25">
      <c r="A25" s="21"/>
    </row>
    <row r="26" spans="1:4" x14ac:dyDescent="0.25">
      <c r="A26" s="21"/>
    </row>
  </sheetData>
  <mergeCells count="8">
    <mergeCell ref="A21:D21"/>
    <mergeCell ref="A23:D23"/>
    <mergeCell ref="A1:D1"/>
    <mergeCell ref="A2:D2"/>
    <mergeCell ref="A3:D3"/>
    <mergeCell ref="B5:C5"/>
    <mergeCell ref="A18:D18"/>
    <mergeCell ref="A20:D20"/>
  </mergeCells>
  <pageMargins left="0.7" right="0.7" top="0.75" bottom="0.75" header="0.3" footer="0.3"/>
  <pageSetup paperSize="9" scale="73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4" zoomScaleNormal="100" workbookViewId="0">
      <selection activeCell="C11" sqref="C11"/>
    </sheetView>
  </sheetViews>
  <sheetFormatPr baseColWidth="10" defaultRowHeight="15" x14ac:dyDescent="0.25"/>
  <cols>
    <col min="1" max="1" width="63.42578125" style="4" customWidth="1"/>
    <col min="2" max="2" width="17" style="4" customWidth="1"/>
    <col min="3" max="3" width="18" style="4" bestFit="1" customWidth="1"/>
    <col min="4" max="4" width="20.85546875" style="4" customWidth="1"/>
    <col min="5" max="5" width="18.28515625" customWidth="1"/>
  </cols>
  <sheetData>
    <row r="1" spans="1:9" ht="15.75" x14ac:dyDescent="0.25">
      <c r="A1" s="120" t="s">
        <v>0</v>
      </c>
      <c r="B1" s="121"/>
      <c r="C1" s="121"/>
      <c r="D1" s="122"/>
      <c r="E1" s="1"/>
      <c r="F1" s="1"/>
      <c r="G1" s="1"/>
      <c r="H1" s="1"/>
      <c r="I1" s="1"/>
    </row>
    <row r="2" spans="1:9" ht="15.75" x14ac:dyDescent="0.25">
      <c r="A2" s="123" t="s">
        <v>2</v>
      </c>
      <c r="B2" s="124"/>
      <c r="C2" s="124"/>
      <c r="D2" s="125"/>
      <c r="E2" s="1"/>
      <c r="F2" s="1"/>
      <c r="G2" s="1"/>
      <c r="H2" s="1"/>
      <c r="I2" s="1"/>
    </row>
    <row r="3" spans="1:9" ht="15.75" x14ac:dyDescent="0.25">
      <c r="A3" s="123" t="s">
        <v>55</v>
      </c>
      <c r="B3" s="124"/>
      <c r="C3" s="124"/>
      <c r="D3" s="125"/>
      <c r="E3" s="1"/>
      <c r="F3" s="1"/>
      <c r="G3" s="1"/>
      <c r="H3" s="1"/>
      <c r="I3" s="1"/>
    </row>
    <row r="4" spans="1:9" x14ac:dyDescent="0.25">
      <c r="A4" s="6" t="str">
        <f>+'104'!A4</f>
        <v>Bogota, 1 de octubre de 2018</v>
      </c>
      <c r="D4" s="7"/>
    </row>
    <row r="5" spans="1:9" ht="15.75" x14ac:dyDescent="0.25">
      <c r="A5" s="8" t="s">
        <v>56</v>
      </c>
      <c r="B5" s="126" t="s">
        <v>3</v>
      </c>
      <c r="C5" s="127"/>
      <c r="D5" s="33">
        <f>+'105'!D5+1</f>
        <v>2138</v>
      </c>
    </row>
    <row r="6" spans="1:9" ht="21" x14ac:dyDescent="0.35">
      <c r="A6" s="19" t="str">
        <f>+'OCTUBRE '!B11</f>
        <v>CASAS GIRALDO  JOSE WILSON CC  93291186</v>
      </c>
      <c r="B6" s="22" t="s">
        <v>54</v>
      </c>
      <c r="C6" s="22">
        <f>+'OCTUBRE '!A11</f>
        <v>106</v>
      </c>
      <c r="D6" s="7"/>
    </row>
    <row r="7" spans="1:9" ht="15.75" x14ac:dyDescent="0.25">
      <c r="A7" s="6" t="s">
        <v>116</v>
      </c>
      <c r="B7" s="34" t="s">
        <v>254</v>
      </c>
      <c r="D7" s="7"/>
    </row>
    <row r="8" spans="1:9" ht="6.75" customHeight="1" x14ac:dyDescent="0.25">
      <c r="A8" s="10"/>
      <c r="D8" s="7"/>
    </row>
    <row r="9" spans="1:9" ht="15.75" x14ac:dyDescent="0.25">
      <c r="A9" s="11" t="s">
        <v>58</v>
      </c>
      <c r="B9" s="9" t="str">
        <f>+'104'!B9</f>
        <v>OCTUBRE   DE 2018</v>
      </c>
      <c r="D9" s="7"/>
    </row>
    <row r="10" spans="1:9" ht="5.25" customHeight="1" x14ac:dyDescent="0.25">
      <c r="A10" s="11"/>
      <c r="B10" s="9"/>
      <c r="D10" s="7"/>
    </row>
    <row r="11" spans="1:9" ht="16.5" thickBot="1" x14ac:dyDescent="0.3">
      <c r="A11" s="25" t="s">
        <v>49</v>
      </c>
      <c r="B11" s="23"/>
      <c r="C11" s="36">
        <f>+'OCTUBRE '!C11</f>
        <v>148959</v>
      </c>
      <c r="D11" s="7"/>
    </row>
    <row r="12" spans="1:9" ht="16.5" thickBot="1" x14ac:dyDescent="0.3">
      <c r="A12" s="28" t="s">
        <v>7</v>
      </c>
      <c r="B12" s="23"/>
      <c r="C12" s="3"/>
      <c r="D12" s="27" t="s">
        <v>57</v>
      </c>
    </row>
    <row r="13" spans="1:9" ht="15.75" x14ac:dyDescent="0.25">
      <c r="A13" s="12" t="s">
        <v>4</v>
      </c>
      <c r="B13" s="3" t="s">
        <v>50</v>
      </c>
      <c r="C13" s="24">
        <f>+C14-(C14*5%)</f>
        <v>136230</v>
      </c>
      <c r="D13" s="26">
        <f>+C11+C13</f>
        <v>285189</v>
      </c>
      <c r="E13" s="2">
        <f>+C13-C14</f>
        <v>-7170</v>
      </c>
      <c r="F13" s="2"/>
    </row>
    <row r="14" spans="1:9" ht="15.75" x14ac:dyDescent="0.25">
      <c r="A14" s="12" t="s">
        <v>8</v>
      </c>
      <c r="B14" s="3" t="s">
        <v>51</v>
      </c>
      <c r="C14" s="24">
        <f>+'OCTUBRE '!D11</f>
        <v>143400</v>
      </c>
      <c r="D14" s="26">
        <f>+C11+C14</f>
        <v>292359</v>
      </c>
    </row>
    <row r="15" spans="1:9" ht="15.75" x14ac:dyDescent="0.25">
      <c r="A15" s="12" t="s">
        <v>5</v>
      </c>
      <c r="B15" s="3" t="s">
        <v>52</v>
      </c>
      <c r="C15" s="24">
        <f>+C14*10%+C14</f>
        <v>157740</v>
      </c>
      <c r="D15" s="26">
        <f>+C11+C15</f>
        <v>306699</v>
      </c>
      <c r="E15" s="2"/>
      <c r="F15" s="2"/>
    </row>
    <row r="16" spans="1:9" ht="15.75" x14ac:dyDescent="0.25">
      <c r="A16" s="13"/>
      <c r="C16" s="5"/>
      <c r="D16" s="30"/>
      <c r="E16" s="2"/>
      <c r="F16" s="2"/>
    </row>
    <row r="17" spans="1:4" ht="21" x14ac:dyDescent="0.25">
      <c r="A17" s="8" t="s">
        <v>53</v>
      </c>
      <c r="B17" s="31"/>
      <c r="C17" s="31"/>
      <c r="D17" s="32"/>
    </row>
    <row r="18" spans="1:4" ht="18.75" x14ac:dyDescent="0.25">
      <c r="A18" s="128" t="s">
        <v>0</v>
      </c>
      <c r="B18" s="129"/>
      <c r="C18" s="129"/>
      <c r="D18" s="130"/>
    </row>
    <row r="19" spans="1:4" x14ac:dyDescent="0.25">
      <c r="A19" s="8" t="s">
        <v>1</v>
      </c>
      <c r="D19" s="7"/>
    </row>
    <row r="20" spans="1:4" ht="15" customHeight="1" x14ac:dyDescent="0.25">
      <c r="A20" s="131" t="s">
        <v>9</v>
      </c>
      <c r="B20" s="132"/>
      <c r="C20" s="132"/>
      <c r="D20" s="133"/>
    </row>
    <row r="21" spans="1:4" x14ac:dyDescent="0.25">
      <c r="A21" s="114" t="s">
        <v>6</v>
      </c>
      <c r="B21" s="115"/>
      <c r="C21" s="115"/>
      <c r="D21" s="116"/>
    </row>
    <row r="22" spans="1:4" x14ac:dyDescent="0.25">
      <c r="A22" s="35" t="s">
        <v>59</v>
      </c>
      <c r="B22" s="18"/>
      <c r="C22" s="18"/>
      <c r="D22" s="20"/>
    </row>
    <row r="23" spans="1:4" ht="15.75" thickBot="1" x14ac:dyDescent="0.3">
      <c r="A23" s="117"/>
      <c r="B23" s="118"/>
      <c r="C23" s="118"/>
      <c r="D23" s="119"/>
    </row>
    <row r="24" spans="1:4" x14ac:dyDescent="0.25">
      <c r="A24" s="21"/>
    </row>
    <row r="25" spans="1:4" x14ac:dyDescent="0.25">
      <c r="A25" s="21"/>
    </row>
    <row r="26" spans="1:4" x14ac:dyDescent="0.25">
      <c r="A26" s="21"/>
    </row>
  </sheetData>
  <mergeCells count="8">
    <mergeCell ref="A21:D21"/>
    <mergeCell ref="A23:D23"/>
    <mergeCell ref="A1:D1"/>
    <mergeCell ref="A2:D2"/>
    <mergeCell ref="A3:D3"/>
    <mergeCell ref="B5:C5"/>
    <mergeCell ref="A18:D18"/>
    <mergeCell ref="A20:D20"/>
  </mergeCells>
  <pageMargins left="0.7" right="0.7" top="0.75" bottom="0.75" header="0.3" footer="0.3"/>
  <pageSetup paperSize="9" scale="73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Normal="100" workbookViewId="0">
      <selection activeCell="A6" sqref="A6"/>
    </sheetView>
  </sheetViews>
  <sheetFormatPr baseColWidth="10" defaultRowHeight="15" x14ac:dyDescent="0.25"/>
  <cols>
    <col min="1" max="1" width="63.42578125" style="4" customWidth="1"/>
    <col min="2" max="2" width="17" style="4" customWidth="1"/>
    <col min="3" max="3" width="18" style="4" bestFit="1" customWidth="1"/>
    <col min="4" max="4" width="20.85546875" style="4" customWidth="1"/>
    <col min="5" max="5" width="18.28515625" customWidth="1"/>
  </cols>
  <sheetData>
    <row r="1" spans="1:9" ht="15.75" x14ac:dyDescent="0.25">
      <c r="A1" s="120" t="s">
        <v>0</v>
      </c>
      <c r="B1" s="121"/>
      <c r="C1" s="121"/>
      <c r="D1" s="122"/>
      <c r="E1" s="1"/>
      <c r="F1" s="1"/>
      <c r="G1" s="1"/>
      <c r="H1" s="1"/>
      <c r="I1" s="1"/>
    </row>
    <row r="2" spans="1:9" ht="15.75" x14ac:dyDescent="0.25">
      <c r="A2" s="123" t="s">
        <v>2</v>
      </c>
      <c r="B2" s="124"/>
      <c r="C2" s="124"/>
      <c r="D2" s="125"/>
      <c r="E2" s="1"/>
      <c r="F2" s="1"/>
      <c r="G2" s="1"/>
      <c r="H2" s="1"/>
      <c r="I2" s="1"/>
    </row>
    <row r="3" spans="1:9" ht="15.75" x14ac:dyDescent="0.25">
      <c r="A3" s="123" t="s">
        <v>55</v>
      </c>
      <c r="B3" s="124"/>
      <c r="C3" s="124"/>
      <c r="D3" s="125"/>
      <c r="E3" s="1"/>
      <c r="F3" s="1"/>
      <c r="G3" s="1"/>
      <c r="H3" s="1"/>
      <c r="I3" s="1"/>
    </row>
    <row r="4" spans="1:9" x14ac:dyDescent="0.25">
      <c r="A4" s="6" t="str">
        <f>+'104'!A4</f>
        <v>Bogota, 1 de octubre de 2018</v>
      </c>
      <c r="D4" s="7"/>
    </row>
    <row r="5" spans="1:9" ht="15.75" x14ac:dyDescent="0.25">
      <c r="A5" s="8" t="s">
        <v>56</v>
      </c>
      <c r="B5" s="126" t="s">
        <v>3</v>
      </c>
      <c r="C5" s="127"/>
      <c r="D5" s="33">
        <f>+'106'!D5+1</f>
        <v>2139</v>
      </c>
    </row>
    <row r="6" spans="1:9" ht="21" x14ac:dyDescent="0.35">
      <c r="A6" s="19" t="str">
        <f>+[1]JUNIO!B12</f>
        <v>STUDIOSELECTION LIMITADA</v>
      </c>
      <c r="B6" s="22" t="s">
        <v>54</v>
      </c>
      <c r="C6" s="22">
        <v>107</v>
      </c>
      <c r="D6" s="7"/>
    </row>
    <row r="7" spans="1:9" ht="15.75" x14ac:dyDescent="0.25">
      <c r="A7" s="6" t="s">
        <v>280</v>
      </c>
      <c r="B7" s="34" t="s">
        <v>255</v>
      </c>
      <c r="D7" s="7"/>
    </row>
    <row r="8" spans="1:9" ht="6.75" customHeight="1" x14ac:dyDescent="0.25">
      <c r="A8" s="10"/>
      <c r="D8" s="7"/>
    </row>
    <row r="9" spans="1:9" ht="15.75" x14ac:dyDescent="0.25">
      <c r="A9" s="11" t="s">
        <v>58</v>
      </c>
      <c r="B9" s="9" t="str">
        <f>+'104'!B9</f>
        <v>OCTUBRE   DE 2018</v>
      </c>
      <c r="D9" s="7"/>
    </row>
    <row r="10" spans="1:9" ht="5.25" customHeight="1" x14ac:dyDescent="0.25">
      <c r="A10" s="11"/>
      <c r="B10" s="9"/>
      <c r="D10" s="7"/>
    </row>
    <row r="11" spans="1:9" ht="16.5" thickBot="1" x14ac:dyDescent="0.3">
      <c r="A11" s="25" t="s">
        <v>49</v>
      </c>
      <c r="B11" s="23"/>
      <c r="C11" s="52">
        <v>0</v>
      </c>
      <c r="D11" s="7"/>
    </row>
    <row r="12" spans="1:9" ht="16.5" thickBot="1" x14ac:dyDescent="0.3">
      <c r="A12" s="28" t="s">
        <v>7</v>
      </c>
      <c r="B12" s="23"/>
      <c r="C12" s="3"/>
      <c r="D12" s="27" t="s">
        <v>57</v>
      </c>
    </row>
    <row r="13" spans="1:9" ht="15.75" x14ac:dyDescent="0.25">
      <c r="A13" s="12" t="s">
        <v>4</v>
      </c>
      <c r="B13" s="3" t="s">
        <v>50</v>
      </c>
      <c r="C13" s="24">
        <f>+C14-(C14*5%)</f>
        <v>211707.5</v>
      </c>
      <c r="D13" s="26">
        <f>+C11+C13</f>
        <v>211707.5</v>
      </c>
      <c r="E13" s="2">
        <f>+C14-C13</f>
        <v>11142.5</v>
      </c>
      <c r="F13" s="2"/>
    </row>
    <row r="14" spans="1:9" ht="15.75" x14ac:dyDescent="0.25">
      <c r="A14" s="12" t="s">
        <v>8</v>
      </c>
      <c r="B14" s="3" t="s">
        <v>51</v>
      </c>
      <c r="C14" s="24">
        <v>222850</v>
      </c>
      <c r="D14" s="26">
        <f>+C11+C14</f>
        <v>222850</v>
      </c>
    </row>
    <row r="15" spans="1:9" ht="15.75" x14ac:dyDescent="0.25">
      <c r="A15" s="12" t="s">
        <v>5</v>
      </c>
      <c r="B15" s="3" t="s">
        <v>52</v>
      </c>
      <c r="C15" s="24">
        <f>+C14*10%+C14</f>
        <v>245135</v>
      </c>
      <c r="D15" s="26">
        <f>+C11+C15</f>
        <v>245135</v>
      </c>
      <c r="E15" s="2"/>
      <c r="F15" s="2"/>
    </row>
    <row r="16" spans="1:9" ht="15.75" x14ac:dyDescent="0.25">
      <c r="A16" s="13"/>
      <c r="C16" s="5"/>
      <c r="D16" s="30"/>
      <c r="E16" s="2"/>
      <c r="F16" s="2"/>
    </row>
    <row r="17" spans="1:6" ht="21" x14ac:dyDescent="0.25">
      <c r="A17" s="8" t="s">
        <v>53</v>
      </c>
      <c r="B17" s="31"/>
      <c r="C17" s="31"/>
      <c r="D17" s="32"/>
    </row>
    <row r="18" spans="1:6" ht="18.75" x14ac:dyDescent="0.25">
      <c r="A18" s="128" t="s">
        <v>0</v>
      </c>
      <c r="B18" s="129"/>
      <c r="C18" s="129"/>
      <c r="D18" s="130"/>
    </row>
    <row r="19" spans="1:6" x14ac:dyDescent="0.25">
      <c r="A19" s="8" t="s">
        <v>1</v>
      </c>
      <c r="D19" s="7"/>
    </row>
    <row r="20" spans="1:6" ht="15" customHeight="1" x14ac:dyDescent="0.25">
      <c r="A20" s="131" t="s">
        <v>9</v>
      </c>
      <c r="B20" s="132"/>
      <c r="C20" s="132"/>
      <c r="D20" s="133"/>
    </row>
    <row r="21" spans="1:6" x14ac:dyDescent="0.25">
      <c r="A21" s="114" t="s">
        <v>6</v>
      </c>
      <c r="B21" s="115"/>
      <c r="C21" s="115"/>
      <c r="D21" s="116"/>
    </row>
    <row r="22" spans="1:6" x14ac:dyDescent="0.25">
      <c r="A22" s="35" t="s">
        <v>59</v>
      </c>
      <c r="B22" s="18"/>
      <c r="C22" s="18"/>
      <c r="D22" s="20"/>
    </row>
    <row r="23" spans="1:6" ht="15.75" thickBot="1" x14ac:dyDescent="0.3">
      <c r="A23" s="117"/>
      <c r="B23" s="118"/>
      <c r="C23" s="118"/>
      <c r="D23" s="119"/>
    </row>
    <row r="24" spans="1:6" x14ac:dyDescent="0.25">
      <c r="A24" s="21"/>
    </row>
    <row r="25" spans="1:6" x14ac:dyDescent="0.25">
      <c r="A25" s="21"/>
    </row>
    <row r="26" spans="1:6" x14ac:dyDescent="0.25">
      <c r="A26" s="98"/>
      <c r="B26" s="99"/>
      <c r="C26" s="98"/>
      <c r="D26" s="97"/>
      <c r="E26" s="98"/>
      <c r="F26" s="98"/>
    </row>
    <row r="27" spans="1:6" x14ac:dyDescent="0.25">
      <c r="A27" s="98"/>
      <c r="B27" s="99"/>
      <c r="C27" s="98"/>
      <c r="D27" s="97"/>
      <c r="E27" s="98"/>
      <c r="F27" s="98"/>
    </row>
    <row r="28" spans="1:6" x14ac:dyDescent="0.25">
      <c r="A28" s="98"/>
      <c r="B28" s="99"/>
      <c r="C28" s="98"/>
      <c r="D28" s="97"/>
      <c r="E28" s="98"/>
      <c r="F28" s="98"/>
    </row>
    <row r="29" spans="1:6" x14ac:dyDescent="0.25">
      <c r="A29" s="98"/>
      <c r="B29" s="99"/>
      <c r="C29" s="98"/>
      <c r="D29" s="97"/>
      <c r="E29" s="98"/>
      <c r="F29" s="98"/>
    </row>
    <row r="30" spans="1:6" x14ac:dyDescent="0.25">
      <c r="A30" s="98"/>
      <c r="B30" s="99"/>
      <c r="C30" s="98"/>
      <c r="D30" s="97"/>
      <c r="E30" s="98"/>
      <c r="F30" s="98"/>
    </row>
    <row r="31" spans="1:6" x14ac:dyDescent="0.25">
      <c r="A31" s="98"/>
      <c r="B31" s="99"/>
      <c r="C31" s="98"/>
      <c r="D31" s="97"/>
      <c r="E31" s="98"/>
      <c r="F31" s="98"/>
    </row>
  </sheetData>
  <mergeCells count="8">
    <mergeCell ref="A21:D21"/>
    <mergeCell ref="A23:D23"/>
    <mergeCell ref="A1:D1"/>
    <mergeCell ref="A2:D2"/>
    <mergeCell ref="A3:D3"/>
    <mergeCell ref="B5:C5"/>
    <mergeCell ref="A18:D18"/>
    <mergeCell ref="A20:D20"/>
  </mergeCells>
  <pageMargins left="0.7" right="0.7" top="0.75" bottom="0.75" header="0.3" footer="0.3"/>
  <pageSetup paperSize="9" scale="73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33</vt:i4>
      </vt:variant>
      <vt:variant>
        <vt:lpstr>Rangos con nombre</vt:lpstr>
      </vt:variant>
      <vt:variant>
        <vt:i4>30</vt:i4>
      </vt:variant>
    </vt:vector>
  </HeadingPairs>
  <TitlesOfParts>
    <vt:vector size="63" baseType="lpstr">
      <vt:lpstr>BALANCE </vt:lpstr>
      <vt:lpstr>OCTUBRE </vt:lpstr>
      <vt:lpstr>101</vt:lpstr>
      <vt:lpstr>102</vt:lpstr>
      <vt:lpstr>103</vt:lpstr>
      <vt:lpstr>104</vt:lpstr>
      <vt:lpstr>105</vt:lpstr>
      <vt:lpstr>106</vt:lpstr>
      <vt:lpstr>107</vt:lpstr>
      <vt:lpstr>108</vt:lpstr>
      <vt:lpstr>109</vt:lpstr>
      <vt:lpstr>111</vt:lpstr>
      <vt:lpstr>112</vt:lpstr>
      <vt:lpstr>113</vt:lpstr>
      <vt:lpstr>114</vt:lpstr>
      <vt:lpstr>115</vt:lpstr>
      <vt:lpstr>116</vt:lpstr>
      <vt:lpstr>117</vt:lpstr>
      <vt:lpstr>201</vt:lpstr>
      <vt:lpstr>202</vt:lpstr>
      <vt:lpstr>204</vt:lpstr>
      <vt:lpstr>205</vt:lpstr>
      <vt:lpstr>206</vt:lpstr>
      <vt:lpstr>210</vt:lpstr>
      <vt:lpstr>211</vt:lpstr>
      <vt:lpstr>212</vt:lpstr>
      <vt:lpstr>213</vt:lpstr>
      <vt:lpstr>214</vt:lpstr>
      <vt:lpstr>215</vt:lpstr>
      <vt:lpstr>216</vt:lpstr>
      <vt:lpstr>217</vt:lpstr>
      <vt:lpstr>CONTTOL</vt:lpstr>
      <vt:lpstr>YESENIA</vt:lpstr>
      <vt:lpstr>'101'!Área_de_impresión</vt:lpstr>
      <vt:lpstr>'102'!Área_de_impresión</vt:lpstr>
      <vt:lpstr>'103'!Área_de_impresión</vt:lpstr>
      <vt:lpstr>'104'!Área_de_impresión</vt:lpstr>
      <vt:lpstr>'105'!Área_de_impresión</vt:lpstr>
      <vt:lpstr>'106'!Área_de_impresión</vt:lpstr>
      <vt:lpstr>'107'!Área_de_impresión</vt:lpstr>
      <vt:lpstr>'108'!Área_de_impresión</vt:lpstr>
      <vt:lpstr>'109'!Área_de_impresión</vt:lpstr>
      <vt:lpstr>'111'!Área_de_impresión</vt:lpstr>
      <vt:lpstr>'112'!Área_de_impresión</vt:lpstr>
      <vt:lpstr>'113'!Área_de_impresión</vt:lpstr>
      <vt:lpstr>'114'!Área_de_impresión</vt:lpstr>
      <vt:lpstr>'115'!Área_de_impresión</vt:lpstr>
      <vt:lpstr>'116'!Área_de_impresión</vt:lpstr>
      <vt:lpstr>'117'!Área_de_impresión</vt:lpstr>
      <vt:lpstr>'201'!Área_de_impresión</vt:lpstr>
      <vt:lpstr>'202'!Área_de_impresión</vt:lpstr>
      <vt:lpstr>'204'!Área_de_impresión</vt:lpstr>
      <vt:lpstr>'205'!Área_de_impresión</vt:lpstr>
      <vt:lpstr>'206'!Área_de_impresión</vt:lpstr>
      <vt:lpstr>'210'!Área_de_impresión</vt:lpstr>
      <vt:lpstr>'211'!Área_de_impresión</vt:lpstr>
      <vt:lpstr>'212'!Área_de_impresión</vt:lpstr>
      <vt:lpstr>'213'!Área_de_impresión</vt:lpstr>
      <vt:lpstr>'214'!Área_de_impresión</vt:lpstr>
      <vt:lpstr>'215'!Área_de_impresión</vt:lpstr>
      <vt:lpstr>'216'!Área_de_impresión</vt:lpstr>
      <vt:lpstr>'217'!Área_de_impresión</vt:lpstr>
      <vt:lpstr>'OCTUBRE 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Lcubillos</dc:creator>
  <cp:lastModifiedBy>Lcubillos</cp:lastModifiedBy>
  <cp:lastPrinted>2018-08-02T18:11:32Z</cp:lastPrinted>
  <dcterms:created xsi:type="dcterms:W3CDTF">2018-05-23T14:55:24Z</dcterms:created>
  <dcterms:modified xsi:type="dcterms:W3CDTF">2018-10-09T14:01:56Z</dcterms:modified>
</cp:coreProperties>
</file>