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repos\solid-waste-migration\Spreadsheet\ForMike\"/>
    </mc:Choice>
  </mc:AlternateContent>
  <xr:revisionPtr revIDLastSave="0" documentId="13_ncr:1_{428B445C-9DDD-4159-94F5-744D2CDA47B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Tonnage End of the Year Cross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3" i="1" l="1"/>
  <c r="S96" i="1" l="1"/>
  <c r="R96" i="1"/>
  <c r="Q96" i="1"/>
  <c r="P96" i="1"/>
  <c r="O96" i="1"/>
  <c r="N96" i="1"/>
  <c r="T61" i="1"/>
  <c r="V61" i="1" s="1"/>
  <c r="T2" i="1"/>
  <c r="V2" i="1" s="1"/>
  <c r="T3" i="1"/>
  <c r="V3" i="1" s="1"/>
  <c r="T6" i="1"/>
  <c r="V6" i="1" s="1"/>
  <c r="T47" i="1"/>
  <c r="V47" i="1" s="1"/>
  <c r="T9" i="1"/>
  <c r="V9" i="1" s="1"/>
  <c r="T46" i="1"/>
  <c r="V46" i="1" s="1"/>
  <c r="T12" i="1"/>
  <c r="V12" i="1" s="1"/>
  <c r="T11" i="1"/>
  <c r="V11" i="1" s="1"/>
  <c r="T13" i="1"/>
  <c r="V13" i="1" s="1"/>
  <c r="T92" i="1"/>
  <c r="V92" i="1" s="1"/>
  <c r="T42" i="1"/>
  <c r="V42" i="1" s="1"/>
  <c r="T19" i="1"/>
  <c r="V19" i="1" s="1"/>
  <c r="T14" i="1"/>
  <c r="V14" i="1" s="1"/>
  <c r="T21" i="1"/>
  <c r="V21" i="1" s="1"/>
  <c r="T22" i="1"/>
  <c r="V22" i="1" s="1"/>
  <c r="T25" i="1"/>
  <c r="V25" i="1" s="1"/>
  <c r="T67" i="1"/>
  <c r="V67" i="1" s="1"/>
  <c r="T27" i="1"/>
  <c r="V27" i="1" s="1"/>
  <c r="T26" i="1"/>
  <c r="T28" i="1"/>
  <c r="V28" i="1" s="1"/>
  <c r="T29" i="1"/>
  <c r="V29" i="1" s="1"/>
  <c r="T30" i="1"/>
  <c r="V30" i="1" s="1"/>
  <c r="T31" i="1"/>
  <c r="V31" i="1" s="1"/>
  <c r="T33" i="1"/>
  <c r="T34" i="1"/>
  <c r="V34" i="1" s="1"/>
  <c r="T36" i="1"/>
  <c r="V36" i="1" s="1"/>
  <c r="T40" i="1"/>
  <c r="V40" i="1" s="1"/>
  <c r="T37" i="1"/>
  <c r="V37" i="1" s="1"/>
  <c r="T7" i="1"/>
  <c r="V7" i="1" s="1"/>
  <c r="T39" i="1"/>
  <c r="V39" i="1" s="1"/>
  <c r="T51" i="1"/>
  <c r="V51" i="1" s="1"/>
  <c r="T45" i="1"/>
  <c r="V45" i="1" s="1"/>
  <c r="T64" i="1"/>
  <c r="V64" i="1" s="1"/>
  <c r="T41" i="1"/>
  <c r="V41" i="1" s="1"/>
  <c r="T48" i="1"/>
  <c r="V48" i="1" s="1"/>
  <c r="T50" i="1"/>
  <c r="V50" i="1" s="1"/>
  <c r="T52" i="1"/>
  <c r="V52" i="1" s="1"/>
  <c r="T53" i="1"/>
  <c r="V53" i="1" s="1"/>
  <c r="T54" i="1"/>
  <c r="V54" i="1" s="1"/>
  <c r="T55" i="1"/>
  <c r="V55" i="1" s="1"/>
  <c r="T56" i="1"/>
  <c r="V56" i="1" s="1"/>
  <c r="T88" i="1"/>
  <c r="V88" i="1" s="1"/>
  <c r="T85" i="1"/>
  <c r="V85" i="1" s="1"/>
  <c r="T57" i="1"/>
  <c r="V57" i="1" s="1"/>
  <c r="T58" i="1"/>
  <c r="V58" i="1" s="1"/>
  <c r="T8" i="1"/>
  <c r="V8" i="1" s="1"/>
  <c r="T62" i="1"/>
  <c r="V62" i="1" s="1"/>
  <c r="T35" i="1"/>
  <c r="V35" i="1" s="1"/>
  <c r="T63" i="1"/>
  <c r="V63" i="1" s="1"/>
  <c r="T65" i="1"/>
  <c r="V65" i="1" s="1"/>
  <c r="T66" i="1"/>
  <c r="V66" i="1" s="1"/>
  <c r="T68" i="1"/>
  <c r="V68" i="1" s="1"/>
  <c r="T69" i="1"/>
  <c r="V69" i="1" s="1"/>
  <c r="T70" i="1"/>
  <c r="V70" i="1" s="1"/>
  <c r="T18" i="1"/>
  <c r="V18" i="1" s="1"/>
  <c r="T72" i="1"/>
  <c r="V72" i="1" s="1"/>
  <c r="T4" i="1"/>
  <c r="V4" i="1" s="1"/>
  <c r="T73" i="1"/>
  <c r="V73" i="1" s="1"/>
  <c r="T90" i="1"/>
  <c r="V90" i="1" s="1"/>
  <c r="T93" i="1"/>
  <c r="V93" i="1" s="1"/>
  <c r="T10" i="1"/>
  <c r="V10" i="1" s="1"/>
  <c r="T17" i="1"/>
  <c r="V17" i="1" s="1"/>
  <c r="T5" i="1"/>
  <c r="V5" i="1" s="1"/>
  <c r="T75" i="1"/>
  <c r="V75" i="1" s="1"/>
  <c r="T76" i="1"/>
  <c r="V76" i="1" s="1"/>
  <c r="T32" i="1"/>
  <c r="V32" i="1" s="1"/>
  <c r="T38" i="1"/>
  <c r="V38" i="1" s="1"/>
  <c r="T49" i="1"/>
  <c r="V49" i="1" s="1"/>
  <c r="T43" i="1"/>
  <c r="V43" i="1" s="1"/>
  <c r="T24" i="1"/>
  <c r="V24" i="1" s="1"/>
  <c r="T15" i="1"/>
  <c r="V15" i="1" s="1"/>
  <c r="T77" i="1"/>
  <c r="V77" i="1" s="1"/>
  <c r="T16" i="1"/>
  <c r="V16" i="1" s="1"/>
  <c r="T79" i="1"/>
  <c r="V79" i="1" s="1"/>
  <c r="T80" i="1"/>
  <c r="V80" i="1" s="1"/>
  <c r="T81" i="1"/>
  <c r="T82" i="1"/>
  <c r="V82" i="1" s="1"/>
  <c r="T84" i="1"/>
  <c r="V84" i="1" s="1"/>
  <c r="T83" i="1"/>
  <c r="T86" i="1"/>
  <c r="V86" i="1" s="1"/>
  <c r="T74" i="1"/>
  <c r="V74" i="1" s="1"/>
  <c r="T59" i="1"/>
  <c r="T60" i="1"/>
  <c r="V60" i="1" s="1"/>
  <c r="T89" i="1"/>
  <c r="V89" i="1" s="1"/>
  <c r="T91" i="1"/>
  <c r="V91" i="1" s="1"/>
  <c r="T20" i="1"/>
  <c r="V20" i="1" s="1"/>
  <c r="T71" i="1"/>
  <c r="V71" i="1" s="1"/>
  <c r="T94" i="1"/>
  <c r="T95" i="1"/>
  <c r="V95" i="1" s="1"/>
  <c r="T78" i="1"/>
  <c r="V78" i="1" s="1"/>
  <c r="T44" i="1"/>
  <c r="V44" i="1" s="1"/>
  <c r="T87" i="1"/>
  <c r="V87" i="1" s="1"/>
  <c r="V96" i="1" l="1"/>
  <c r="T96" i="1"/>
  <c r="T97" i="1" s="1"/>
  <c r="V97" i="1" s="1"/>
</calcChain>
</file>

<file path=xl/sharedStrings.xml><?xml version="1.0" encoding="utf-8"?>
<sst xmlns="http://schemas.openxmlformats.org/spreadsheetml/2006/main" count="1281" uniqueCount="693">
  <si>
    <t>County</t>
  </si>
  <si>
    <t>Dominion</t>
  </si>
  <si>
    <t>Appling</t>
  </si>
  <si>
    <t>Appling Co - Roaring Creek PH 1&amp;2 (SL)</t>
  </si>
  <si>
    <t>001-006D(SL)</t>
  </si>
  <si>
    <t>Operating</t>
  </si>
  <si>
    <t>Construction and Demolition Landfill</t>
  </si>
  <si>
    <t>Public</t>
  </si>
  <si>
    <t>69 Tippins Street, Suite 201</t>
  </si>
  <si>
    <t>Baxley</t>
  </si>
  <si>
    <t>GA</t>
  </si>
  <si>
    <t>31513</t>
  </si>
  <si>
    <t>Lewis Parker</t>
  </si>
  <si>
    <t>(912) 367-8100</t>
  </si>
  <si>
    <t>18</t>
  </si>
  <si>
    <t>Atkinson</t>
  </si>
  <si>
    <t>Atkinson Co - SR 50 MSWL</t>
  </si>
  <si>
    <t>002-009D(MSWL)</t>
  </si>
  <si>
    <t>Municipal Solid Waste Landfill</t>
  </si>
  <si>
    <t>64 ARTHUR DAVIS JR DRIVE</t>
  </si>
  <si>
    <t>WILLACOOCHEE</t>
  </si>
  <si>
    <t>31650</t>
  </si>
  <si>
    <t>Tommy Guthrie</t>
  </si>
  <si>
    <t>(912) 422-7258</t>
  </si>
  <si>
    <t>Banks</t>
  </si>
  <si>
    <t>R&amp;B Landfill</t>
  </si>
  <si>
    <t>006-009D(MSWL)</t>
  </si>
  <si>
    <t>Private Commercial</t>
  </si>
  <si>
    <t>Waste Mgmt of S. Atlantic, 1850 Parkway Pl Ste 600</t>
  </si>
  <si>
    <t>Marietta</t>
  </si>
  <si>
    <t>30067</t>
  </si>
  <si>
    <t>Terry Lee</t>
  </si>
  <si>
    <t>(803) 744-3347</t>
  </si>
  <si>
    <t>Barrow</t>
  </si>
  <si>
    <t>Republic Waste - Oak Grove SR 324</t>
  </si>
  <si>
    <t>007-020D(SL)</t>
  </si>
  <si>
    <t>967 Carl Bethlehem Road</t>
  </si>
  <si>
    <t>Winder</t>
  </si>
  <si>
    <t>30680</t>
  </si>
  <si>
    <t>Andy Keith</t>
  </si>
  <si>
    <t>(770) 868-4430</t>
  </si>
  <si>
    <t>Bartow</t>
  </si>
  <si>
    <t>P O Box 543</t>
  </si>
  <si>
    <t>Cartersville</t>
  </si>
  <si>
    <t>30120</t>
  </si>
  <si>
    <t>Clarence Brown</t>
  </si>
  <si>
    <t>(770) 387-5030</t>
  </si>
  <si>
    <t>Bartow Co - SR 294 Emerson MSWL PH 2&amp;3</t>
  </si>
  <si>
    <t>008-016D(SL)</t>
  </si>
  <si>
    <t>Ben Hill</t>
  </si>
  <si>
    <t>Fitzgerald, Kiochee Church Rd, Ph.2</t>
  </si>
  <si>
    <t>009-005D(SL)</t>
  </si>
  <si>
    <t>City Hall, 302 East Central Avenue</t>
  </si>
  <si>
    <t>Fitzgerald</t>
  </si>
  <si>
    <t>31750</t>
  </si>
  <si>
    <t>Henry D. Tyson, Jr.</t>
  </si>
  <si>
    <t>(229) 426-5060</t>
  </si>
  <si>
    <t>Bibb</t>
  </si>
  <si>
    <t>Macon - Walker Rd Ph 2 (SL)</t>
  </si>
  <si>
    <t>011-017D(SL)</t>
  </si>
  <si>
    <t>Unlined Sanitary Landfill</t>
  </si>
  <si>
    <t>700 Poplar Street</t>
  </si>
  <si>
    <t>Macon</t>
  </si>
  <si>
    <t>31201</t>
  </si>
  <si>
    <t>Hon. Robert Reichert</t>
  </si>
  <si>
    <t>(478) 751-9131</t>
  </si>
  <si>
    <t>Burke</t>
  </si>
  <si>
    <t>Burke Co - Clarke Rd (SL)</t>
  </si>
  <si>
    <t>017-002D(SL)</t>
  </si>
  <si>
    <t>In-Closure</t>
  </si>
  <si>
    <t>P O Box 89</t>
  </si>
  <si>
    <t>Waynesboro</t>
  </si>
  <si>
    <t>30830</t>
  </si>
  <si>
    <t>Honorable James Dixon</t>
  </si>
  <si>
    <t>(706) 554-2324</t>
  </si>
  <si>
    <t>Butts</t>
  </si>
  <si>
    <t>Republic Services - Pine Ridge Recycling (MSWL)</t>
  </si>
  <si>
    <t>018-008D(MSWL)</t>
  </si>
  <si>
    <t>Mike Meuse</t>
  </si>
  <si>
    <t>(770) 867-2499</t>
  </si>
  <si>
    <t>Camden</t>
  </si>
  <si>
    <t>Camden Co - S.R. 110 C/D/I Waste Landfill</t>
  </si>
  <si>
    <t>020-019D(C&amp;D)</t>
  </si>
  <si>
    <t>P O Box 99</t>
  </si>
  <si>
    <t>Woodbine</t>
  </si>
  <si>
    <t>31569</t>
  </si>
  <si>
    <t>Lannie Brant</t>
  </si>
  <si>
    <t>(912) 729-4099</t>
  </si>
  <si>
    <t>Camden Co-SR110 MSWL</t>
  </si>
  <si>
    <t>020-017D(MSWL)</t>
  </si>
  <si>
    <t>Candler</t>
  </si>
  <si>
    <t>Candler Co-SR 121 Phase 2 MSWL</t>
  </si>
  <si>
    <t>021-006D(MSWL)</t>
  </si>
  <si>
    <t>1075 East Hiawatha Street</t>
  </si>
  <si>
    <t>Metter</t>
  </si>
  <si>
    <t>30439</t>
  </si>
  <si>
    <t>Glyn Thrift</t>
  </si>
  <si>
    <t>(912) 685-2835</t>
  </si>
  <si>
    <t>Charlton</t>
  </si>
  <si>
    <t>Chesser Island Road Landfill, Inc. MSWL</t>
  </si>
  <si>
    <t>024-006D(SL)</t>
  </si>
  <si>
    <t>P.O. Box 128</t>
  </si>
  <si>
    <t>Folkston</t>
  </si>
  <si>
    <t>31537</t>
  </si>
  <si>
    <t>David McConnell</t>
  </si>
  <si>
    <t>(912) 496-7918</t>
  </si>
  <si>
    <t>Chatham</t>
  </si>
  <si>
    <t>Republic Services - Savannah Regional Industrial Landfill, Inc</t>
  </si>
  <si>
    <t>025-072D(L)(I)</t>
  </si>
  <si>
    <t>Industrial Landfill</t>
  </si>
  <si>
    <t>Commercial Industrial</t>
  </si>
  <si>
    <t>84 Clifton Boulevard</t>
  </si>
  <si>
    <t>Savannah</t>
  </si>
  <si>
    <t>31408</t>
  </si>
  <si>
    <t>Ken Valihora</t>
  </si>
  <si>
    <t>(912) 964-2211</t>
  </si>
  <si>
    <t>Savannah-Dean Forest Rd (SL)</t>
  </si>
  <si>
    <t>025-051D(SL)</t>
  </si>
  <si>
    <t>P O Box 1027</t>
  </si>
  <si>
    <t>31402</t>
  </si>
  <si>
    <t>Stephanie S. Cutter</t>
  </si>
  <si>
    <t>(912) 651-6579</t>
  </si>
  <si>
    <t>Superior Landfill &amp; Recycling Center - Site No.2 MSWL</t>
  </si>
  <si>
    <t>025-070D(MSWL)</t>
  </si>
  <si>
    <t>3001 Little Neck Road</t>
  </si>
  <si>
    <t>31419</t>
  </si>
  <si>
    <t>TERRY LEE</t>
  </si>
  <si>
    <t>Cherokee</t>
  </si>
  <si>
    <t>Cherokee Co-Swims-SR 92 Ph 5</t>
  </si>
  <si>
    <t>028-040D(C&amp;D)</t>
  </si>
  <si>
    <t>1547 Lake Koinonia Drive</t>
  </si>
  <si>
    <t>Woodstock</t>
  </si>
  <si>
    <t>30189</t>
  </si>
  <si>
    <t>Mickey Swims</t>
  </si>
  <si>
    <t>(770) 924-6110</t>
  </si>
  <si>
    <t>Pine Bluff Landfill</t>
  </si>
  <si>
    <t>028-039D(SL)</t>
  </si>
  <si>
    <t>1850 PARKWAY PLACE, STE 600</t>
  </si>
  <si>
    <t>MARIETTA</t>
  </si>
  <si>
    <t>Waste Pro of GA, Inc d/b/a Cherokee C&amp;D Landfill</t>
  </si>
  <si>
    <t>028-043D(C&amp;D)</t>
  </si>
  <si>
    <t>P O Box 409</t>
  </si>
  <si>
    <t>Ball Ground</t>
  </si>
  <si>
    <t>30107</t>
  </si>
  <si>
    <t>John Jennings</t>
  </si>
  <si>
    <t>(706) 227-3222</t>
  </si>
  <si>
    <t>Clarke</t>
  </si>
  <si>
    <t>Clarke Co - Athens Dunlap Rd (SL) Ph 2,3,&amp; 4</t>
  </si>
  <si>
    <t>029-012D(SL)</t>
  </si>
  <si>
    <t>P O Box 1868</t>
  </si>
  <si>
    <t>Athens</t>
  </si>
  <si>
    <t>30603</t>
  </si>
  <si>
    <t>James Corley</t>
  </si>
  <si>
    <t>(706) 613-3501</t>
  </si>
  <si>
    <t>Clayton</t>
  </si>
  <si>
    <t>Clayton Co-SR 3 Lovejoy Site # 3</t>
  </si>
  <si>
    <t>031-037D(SL)</t>
  </si>
  <si>
    <t>112 Smith Street</t>
  </si>
  <si>
    <t>Jonesboro</t>
  </si>
  <si>
    <t>30236</t>
  </si>
  <si>
    <t>A. Wayne Patterson</t>
  </si>
  <si>
    <t>(770) 477-3208</t>
  </si>
  <si>
    <t>Stephens Industries, LLC  C&amp;D Landfill</t>
  </si>
  <si>
    <t>031-039D(C&amp;D)</t>
  </si>
  <si>
    <t>5173 PELICAN DRIVE</t>
  </si>
  <si>
    <t>COLLEGE PARK</t>
  </si>
  <si>
    <t>30349</t>
  </si>
  <si>
    <t>John D. Stephens</t>
  </si>
  <si>
    <t>(770) 909-8600</t>
  </si>
  <si>
    <t>Columbia</t>
  </si>
  <si>
    <t>Columbia Co-Sample &amp; Son (C&amp;D)</t>
  </si>
  <si>
    <t>036-017D(C&amp;D)</t>
  </si>
  <si>
    <t>5944 Columbia Road</t>
  </si>
  <si>
    <t>Grovetown</t>
  </si>
  <si>
    <t>30813</t>
  </si>
  <si>
    <t>Alfred Sample</t>
  </si>
  <si>
    <t>(706) 541-1215</t>
  </si>
  <si>
    <t>Sample &amp; Son, Inc., SR232 (ACD)</t>
  </si>
  <si>
    <t>036-015P(INC)</t>
  </si>
  <si>
    <t>Air Curtain Destructor</t>
  </si>
  <si>
    <t>P O Box 239</t>
  </si>
  <si>
    <t>30802</t>
  </si>
  <si>
    <t>Alfred Samples</t>
  </si>
  <si>
    <t>(706) 541-0623</t>
  </si>
  <si>
    <t>Cook</t>
  </si>
  <si>
    <t>Cook Co. - C.R. 216 Construction/Demolition Landfill</t>
  </si>
  <si>
    <t>037-011D(C&amp;D)</t>
  </si>
  <si>
    <t>1200 S. Hutchinson Ave</t>
  </si>
  <si>
    <t>Adel</t>
  </si>
  <si>
    <t>31620</t>
  </si>
  <si>
    <t>Faye Hughes</t>
  </si>
  <si>
    <t>(229) 896-2266</t>
  </si>
  <si>
    <t>Cook Co. - Taylor Rd, Site 2 (MSWL)</t>
  </si>
  <si>
    <t>037-010D(MSWL)</t>
  </si>
  <si>
    <t>1200 Hutchinson Avenue</t>
  </si>
  <si>
    <t>Coweta</t>
  </si>
  <si>
    <t>Coweta Co. - Ishman Ballard Rd C/D Landfill</t>
  </si>
  <si>
    <t>038-015D(C&amp;D)</t>
  </si>
  <si>
    <t>22 East Broad Street</t>
  </si>
  <si>
    <t>Newnan</t>
  </si>
  <si>
    <t>30263</t>
  </si>
  <si>
    <t>Rodney Brooks</t>
  </si>
  <si>
    <t>(770) 253-2601</t>
  </si>
  <si>
    <t>Crisp</t>
  </si>
  <si>
    <t>Crisp Co-US 41S Site 2 (Ph 4&amp;5) MSWL</t>
  </si>
  <si>
    <t>040-008D(MSWL)</t>
  </si>
  <si>
    <t>210 Seventh Street, S</t>
  </si>
  <si>
    <t>Cordele</t>
  </si>
  <si>
    <t>31015</t>
  </si>
  <si>
    <t>Arthur James Nance</t>
  </si>
  <si>
    <t>(229) 276-2677</t>
  </si>
  <si>
    <t>Decatur</t>
  </si>
  <si>
    <t>Decatur Co - US Hwy 27 Municipal Solid Waste Landfill</t>
  </si>
  <si>
    <t>043-011D(MSWL)</t>
  </si>
  <si>
    <t>Post Office Box 726</t>
  </si>
  <si>
    <t>Bainbridge</t>
  </si>
  <si>
    <t>39818</t>
  </si>
  <si>
    <t>Honorable Russell Smith</t>
  </si>
  <si>
    <t>(229) 248-3030</t>
  </si>
  <si>
    <t>DeKalb</t>
  </si>
  <si>
    <t>DeKalb Co-Seminole Rd Ph 2 (SL)</t>
  </si>
  <si>
    <t>044-037D(SL)</t>
  </si>
  <si>
    <t>3720 LEROY SCOTT DRIVE</t>
  </si>
  <si>
    <t>30032</t>
  </si>
  <si>
    <t>Billy Malone</t>
  </si>
  <si>
    <t>(404) 294-2927</t>
  </si>
  <si>
    <t>DeKalb Co-Seminole Rd Ph 2A,3&amp;4 (SL)</t>
  </si>
  <si>
    <t>044-050D(SL)</t>
  </si>
  <si>
    <t>Ted Rhinehart</t>
  </si>
  <si>
    <t>(404) 371-4778</t>
  </si>
  <si>
    <t>Rogers Lake Road C&amp;D Landfill</t>
  </si>
  <si>
    <t>044-041D(L)</t>
  </si>
  <si>
    <t>75 Hwy 78 NW</t>
  </si>
  <si>
    <t>Monroe</t>
  </si>
  <si>
    <t>30655</t>
  </si>
  <si>
    <t>Joseph Murray Long</t>
  </si>
  <si>
    <t>(904) 737-7900</t>
  </si>
  <si>
    <t>Dougherty</t>
  </si>
  <si>
    <t>Dougherty Co-Fleming/Gaissert Rd (SL)</t>
  </si>
  <si>
    <t>047-014D(SL)</t>
  </si>
  <si>
    <t>P O Box 1827</t>
  </si>
  <si>
    <t>Albany</t>
  </si>
  <si>
    <t>31702</t>
  </si>
  <si>
    <t>Jeff Sinyard</t>
  </si>
  <si>
    <t>(229) 431-2121</t>
  </si>
  <si>
    <t>Maple Hill Landfill, Inc.</t>
  </si>
  <si>
    <t>047-023D(C&amp;D)</t>
  </si>
  <si>
    <t>P.O. Box 70252</t>
  </si>
  <si>
    <t>31708</t>
  </si>
  <si>
    <t>Bruce Melton</t>
  </si>
  <si>
    <t>(229) 639-3080</t>
  </si>
  <si>
    <t>Douglas</t>
  </si>
  <si>
    <t>Douglas Co-Cedar Mt/Worthan Rd Ph 1 (SL)</t>
  </si>
  <si>
    <t>048-009D(SL)</t>
  </si>
  <si>
    <t>6754 Broad Street - Courthouse Bldg</t>
  </si>
  <si>
    <t>Douglasville</t>
  </si>
  <si>
    <t>30134</t>
  </si>
  <si>
    <t>Tom Worthan</t>
  </si>
  <si>
    <t>(770) 949-2000</t>
  </si>
  <si>
    <t>Evans</t>
  </si>
  <si>
    <t>Evans Co - Little Bull Creek C/D Landfill</t>
  </si>
  <si>
    <t>054-006D(C&amp;D)</t>
  </si>
  <si>
    <t>3 Freeman Street</t>
  </si>
  <si>
    <t>Claxton</t>
  </si>
  <si>
    <t>30417</t>
  </si>
  <si>
    <t>Casey Burkhalter</t>
  </si>
  <si>
    <t>(912) 739-1141</t>
  </si>
  <si>
    <t>Floyd</t>
  </si>
  <si>
    <t>Floyd Co - Rome Walker Mtn Rd C/D Landfill</t>
  </si>
  <si>
    <t>057-021D(C&amp;D)</t>
  </si>
  <si>
    <t>P.O. Box 1433</t>
  </si>
  <si>
    <t>Rome</t>
  </si>
  <si>
    <t>30162-1433</t>
  </si>
  <si>
    <t>John Bennett</t>
  </si>
  <si>
    <t>(706) 236-4400</t>
  </si>
  <si>
    <t>Rome Walker Mtn Rd, Site 2</t>
  </si>
  <si>
    <t>057-020D(MSWL)</t>
  </si>
  <si>
    <t>Forsyth</t>
  </si>
  <si>
    <t>Eagle Point Landfill</t>
  </si>
  <si>
    <t>058-012D(MSWL)</t>
  </si>
  <si>
    <t>8880 Old Federal Road</t>
  </si>
  <si>
    <t>30130</t>
  </si>
  <si>
    <t>Eagle Point Landfill, LLC</t>
  </si>
  <si>
    <t>(770) 781-2721</t>
  </si>
  <si>
    <t>Greenleaf Recycling, LLC</t>
  </si>
  <si>
    <t>058-013D(C&amp;D)</t>
  </si>
  <si>
    <t>5665 Highway 9, Suite 103-205</t>
  </si>
  <si>
    <t>Alpharetta</t>
  </si>
  <si>
    <t>30040</t>
  </si>
  <si>
    <t>Danny L. Reid</t>
  </si>
  <si>
    <t>(770) 844-8613</t>
  </si>
  <si>
    <t>Fulton</t>
  </si>
  <si>
    <t>Chadwick Rd Landfill, Inc.</t>
  </si>
  <si>
    <t>060-072D(L)</t>
  </si>
  <si>
    <t>Safeguard Landfill Management C &amp; D</t>
  </si>
  <si>
    <t>060-088D(C&amp;D)</t>
  </si>
  <si>
    <t>P.O. Box 829</t>
  </si>
  <si>
    <t>FAIRBURN</t>
  </si>
  <si>
    <t>30213</t>
  </si>
  <si>
    <t>Willie White</t>
  </si>
  <si>
    <t>(770) 969-0084</t>
  </si>
  <si>
    <t>Willow Oak C&amp;D Landfill</t>
  </si>
  <si>
    <t>060-089D(C&amp;D)</t>
  </si>
  <si>
    <t>1850 PARKWAY PLACE STE 600</t>
  </si>
  <si>
    <t>Gordon</t>
  </si>
  <si>
    <t>Gordon Co - Redbone Ridges Rd (SL)</t>
  </si>
  <si>
    <t>064-016D(SL)</t>
  </si>
  <si>
    <t>650 25th Street, NW, Suite 100</t>
  </si>
  <si>
    <t>Cleveland</t>
  </si>
  <si>
    <t>TN</t>
  </si>
  <si>
    <t>37311</t>
  </si>
  <si>
    <t>Judy W. Bailey</t>
  </si>
  <si>
    <t>(706) 629-3795</t>
  </si>
  <si>
    <t>Grady</t>
  </si>
  <si>
    <t>Cairo - 6TH Ave (SL)</t>
  </si>
  <si>
    <t>065-002D(SL)</t>
  </si>
  <si>
    <t>P O Box 29</t>
  </si>
  <si>
    <t>Cairo</t>
  </si>
  <si>
    <t>31728</t>
  </si>
  <si>
    <t>Chris Addleton</t>
  </si>
  <si>
    <t>(229) 377-1722</t>
  </si>
  <si>
    <t>Gwinnett</t>
  </si>
  <si>
    <t>BFI - Richland Creek Road MSWL</t>
  </si>
  <si>
    <t>067-032D(SL)</t>
  </si>
  <si>
    <t>5691 South Richland Creek Road</t>
  </si>
  <si>
    <t>Buford</t>
  </si>
  <si>
    <t>30518</t>
  </si>
  <si>
    <t>George Metcalf</t>
  </si>
  <si>
    <t>(770) 271-3575</t>
  </si>
  <si>
    <t>Habersham</t>
  </si>
  <si>
    <t>Habersham Co - SR13 MSWL</t>
  </si>
  <si>
    <t>068-020D(SL)</t>
  </si>
  <si>
    <t>555 Monroe Street, Unit 20</t>
  </si>
  <si>
    <t>Clarkesville</t>
  </si>
  <si>
    <t>30523</t>
  </si>
  <si>
    <t>Jason Tinsley</t>
  </si>
  <si>
    <t>(706) 754-6264</t>
  </si>
  <si>
    <t>Hall</t>
  </si>
  <si>
    <t>Gainesville Waste and Recycling (GWAR)</t>
  </si>
  <si>
    <t>069-017D(C&amp;D)</t>
  </si>
  <si>
    <t>PO Box 3394</t>
  </si>
  <si>
    <t>Gainesville</t>
  </si>
  <si>
    <t>30503</t>
  </si>
  <si>
    <t>(000) 000-0000</t>
  </si>
  <si>
    <t>Hall Co - Candler Rd (SR 60)</t>
  </si>
  <si>
    <t>069-015D(MSWL)</t>
  </si>
  <si>
    <t>P O Drawer 1435</t>
  </si>
  <si>
    <t>30505</t>
  </si>
  <si>
    <t>Kevin McInturff</t>
  </si>
  <si>
    <t>(770) 535-8270</t>
  </si>
  <si>
    <t>RTS Landfill</t>
  </si>
  <si>
    <t>069-014D(C&amp;D)</t>
  </si>
  <si>
    <t>Haralson</t>
  </si>
  <si>
    <t>Haralson Co - HCSWA US 78</t>
  </si>
  <si>
    <t>071-006D(C&amp;D)</t>
  </si>
  <si>
    <t>4277 GA Hwy 120</t>
  </si>
  <si>
    <t>Buchanan</t>
  </si>
  <si>
    <t>30113</t>
  </si>
  <si>
    <t>Phillip Eidson</t>
  </si>
  <si>
    <t>(770) 646-6633</t>
  </si>
  <si>
    <t>Houston</t>
  </si>
  <si>
    <t>Houston Co - SR247 Klondike C/D Landfill</t>
  </si>
  <si>
    <t>076-024D(C&amp;D)</t>
  </si>
  <si>
    <t>2018 Kings Chapel Road</t>
  </si>
  <si>
    <t>Perry</t>
  </si>
  <si>
    <t>31069</t>
  </si>
  <si>
    <t>Tommy Stalnaker</t>
  </si>
  <si>
    <t>(478) 987-4280</t>
  </si>
  <si>
    <t>Jasper</t>
  </si>
  <si>
    <t>Jasper Co - SR 212 Construction/Demolition/Industrial Waste Landfill</t>
  </si>
  <si>
    <t>079-007D(C&amp;D)</t>
  </si>
  <si>
    <t>126 West Green St</t>
  </si>
  <si>
    <t>Monticello</t>
  </si>
  <si>
    <t>31064</t>
  </si>
  <si>
    <t>Carl Pennamon</t>
  </si>
  <si>
    <t>(706) 468-4900</t>
  </si>
  <si>
    <t>Jefferson</t>
  </si>
  <si>
    <t>Jefferson Co - CR 138 MSWL</t>
  </si>
  <si>
    <t>081-011D(MSWL)</t>
  </si>
  <si>
    <t>P O Box 658</t>
  </si>
  <si>
    <t>Louisville</t>
  </si>
  <si>
    <t>30434</t>
  </si>
  <si>
    <t>Honorable William Rabun</t>
  </si>
  <si>
    <t>(478) 625-3332</t>
  </si>
  <si>
    <t>Jenkins</t>
  </si>
  <si>
    <t>Jenkins Co-CR54 Phase 2 MSWL &amp; C&amp;D Site</t>
  </si>
  <si>
    <t>082-005D(SL)</t>
  </si>
  <si>
    <t>P O Box 797</t>
  </si>
  <si>
    <t>Millen</t>
  </si>
  <si>
    <t>30442</t>
  </si>
  <si>
    <t>James L. Henry</t>
  </si>
  <si>
    <t>(478) 982-2563</t>
  </si>
  <si>
    <t>Lamar</t>
  </si>
  <si>
    <t>Lamar Co - Cedar Grove Regional MSWL</t>
  </si>
  <si>
    <t>085-007D(MSWL)</t>
  </si>
  <si>
    <t>172 Roger Brown Road</t>
  </si>
  <si>
    <t>Barnesville</t>
  </si>
  <si>
    <t>30204</t>
  </si>
  <si>
    <t>Johnny Poore</t>
  </si>
  <si>
    <t>(770) 358-5215</t>
  </si>
  <si>
    <t>Laurens</t>
  </si>
  <si>
    <t>Laurens Co - Old Macon Road MSWL</t>
  </si>
  <si>
    <t>087-015D(MSWL)</t>
  </si>
  <si>
    <t>P.O. Box 2011</t>
  </si>
  <si>
    <t>Dublin</t>
  </si>
  <si>
    <t>31040</t>
  </si>
  <si>
    <t>Laurens County Solid Waste Management Authority</t>
  </si>
  <si>
    <t>(478) 676-3963</t>
  </si>
  <si>
    <t>Liberty</t>
  </si>
  <si>
    <t>US Army - Ft Stewart Main Cantonment (SL)</t>
  </si>
  <si>
    <t>089-010D(SL)</t>
  </si>
  <si>
    <t>Public Works, 1550 Veterans Parkway</t>
  </si>
  <si>
    <t>Ft Stewart</t>
  </si>
  <si>
    <t>31314-5000</t>
  </si>
  <si>
    <t>Robert Baumgardt</t>
  </si>
  <si>
    <t>(912) 767-2010</t>
  </si>
  <si>
    <t>US Army-Ft Stewart Main Cantonment (L)</t>
  </si>
  <si>
    <t>089-020D(L)</t>
  </si>
  <si>
    <t>1550 Veterans Parkway, Bldg. 1137</t>
  </si>
  <si>
    <t>(912) 676-2010</t>
  </si>
  <si>
    <t>Lowndes</t>
  </si>
  <si>
    <t>Advanced Disposal Services Evergreen Landfill, Inc</t>
  </si>
  <si>
    <t>092-022D(MSWL)</t>
  </si>
  <si>
    <t>2995 WETHERINGTON LANE</t>
  </si>
  <si>
    <t>Valdosta</t>
  </si>
  <si>
    <t>31601</t>
  </si>
  <si>
    <t>Gerald M. Allen, Jr.</t>
  </si>
  <si>
    <t>(229) 671-8153</t>
  </si>
  <si>
    <t>Macon Co. - Middle Ga SWMA Regional MSWL</t>
  </si>
  <si>
    <t>094-009D(MSWL)</t>
  </si>
  <si>
    <t>P O Box 297</t>
  </si>
  <si>
    <t>Oglethorpe</t>
  </si>
  <si>
    <t>31068</t>
  </si>
  <si>
    <t>Middle Georgia Solid Waste Management Authority</t>
  </si>
  <si>
    <t>(478) 472-7021</t>
  </si>
  <si>
    <t>McIntosh</t>
  </si>
  <si>
    <t>McIntosh Co - King Rd (SL)</t>
  </si>
  <si>
    <t>098-003D(SL)</t>
  </si>
  <si>
    <t>P O Box 584</t>
  </si>
  <si>
    <t>Darien</t>
  </si>
  <si>
    <t>31305</t>
  </si>
  <si>
    <t>Patrick Zouzks</t>
  </si>
  <si>
    <t>(912) 437-6671</t>
  </si>
  <si>
    <t>Meriwether</t>
  </si>
  <si>
    <t>Greenbow, LLC Turkey Run Municipal Solid Waste Landfill</t>
  </si>
  <si>
    <t>099-019D(MSWL)</t>
  </si>
  <si>
    <t>Monroe Co - Strickland Loop Rd</t>
  </si>
  <si>
    <t>102-008D(SL)</t>
  </si>
  <si>
    <t>P O Box 189</t>
  </si>
  <si>
    <t>31029</t>
  </si>
  <si>
    <t>James Vaughn</t>
  </si>
  <si>
    <t>(478) 994-7000</t>
  </si>
  <si>
    <t>Murray</t>
  </si>
  <si>
    <t>Murray Co. - US 411 Westside Site 2 MSWL</t>
  </si>
  <si>
    <t>105-014D(MSWL)</t>
  </si>
  <si>
    <t>Honorable Tom Starnes</t>
  </si>
  <si>
    <t>(706) 695-2413</t>
  </si>
  <si>
    <t>Muscogee</t>
  </si>
  <si>
    <t>Columbus, Pine Grove MSWL</t>
  </si>
  <si>
    <t>106-016D(MSWL)</t>
  </si>
  <si>
    <t>602 11th Avenue - Building E</t>
  </si>
  <si>
    <t>Columbus</t>
  </si>
  <si>
    <t>31901</t>
  </si>
  <si>
    <t>Ronald E. Smith</t>
  </si>
  <si>
    <t>(706) 225-4665</t>
  </si>
  <si>
    <t>Newton</t>
  </si>
  <si>
    <t>Newton County - Lower River Rd HE &amp; VE</t>
  </si>
  <si>
    <t>107-015D(MSWL)</t>
  </si>
  <si>
    <t>1124 Clark Street</t>
  </si>
  <si>
    <t>Covington</t>
  </si>
  <si>
    <t>30014</t>
  </si>
  <si>
    <t>Keith Ellis</t>
  </si>
  <si>
    <t>(678) 625-1204</t>
  </si>
  <si>
    <t>Oglethorpe Co - US 78 Ph 2 C/D Landfill</t>
  </si>
  <si>
    <t>109-003D(C&amp;D)</t>
  </si>
  <si>
    <t>P O Box 261</t>
  </si>
  <si>
    <t>Lexington</t>
  </si>
  <si>
    <t>30648-0261</t>
  </si>
  <si>
    <t>(706) 743-5270</t>
  </si>
  <si>
    <t>Paulding</t>
  </si>
  <si>
    <t>Paulding Co - Gulledge Rd N Tract 1 (SL)</t>
  </si>
  <si>
    <t>110-005D(SL)</t>
  </si>
  <si>
    <t>240 Constitution Blvd</t>
  </si>
  <si>
    <t>Dallas</t>
  </si>
  <si>
    <t>30132</t>
  </si>
  <si>
    <t>Dave Carmichael</t>
  </si>
  <si>
    <t>(770) 443-7550</t>
  </si>
  <si>
    <t>Pickens</t>
  </si>
  <si>
    <t>Whitestone Valley C&amp;D Landfill</t>
  </si>
  <si>
    <t>112-008D(C&amp;D)</t>
  </si>
  <si>
    <t>1714 Old Whitestone Road</t>
  </si>
  <si>
    <t>Talking Rock</t>
  </si>
  <si>
    <t>30175</t>
  </si>
  <si>
    <t>Leon J. Watkins</t>
  </si>
  <si>
    <t>(706) 253-3300</t>
  </si>
  <si>
    <t>Polk</t>
  </si>
  <si>
    <t>Polk Co - Grady Rd (SL)</t>
  </si>
  <si>
    <t>115-008D(SL)</t>
  </si>
  <si>
    <t>P O Box 268</t>
  </si>
  <si>
    <t>Cedartown</t>
  </si>
  <si>
    <t>30125</t>
  </si>
  <si>
    <t>Marshelle M. Thaxton</t>
  </si>
  <si>
    <t>(770) 748-1974</t>
  </si>
  <si>
    <t>Rabun</t>
  </si>
  <si>
    <t>Rabun Co - Boggs Mountain Rd C/D Landfill</t>
  </si>
  <si>
    <t>119-006D(C&amp;D)</t>
  </si>
  <si>
    <t>25 Courthouse Square Suite 201</t>
  </si>
  <si>
    <t>30525</t>
  </si>
  <si>
    <t>Darrin Giles</t>
  </si>
  <si>
    <t>(706) 782-5271</t>
  </si>
  <si>
    <t>Richmond</t>
  </si>
  <si>
    <t>Richmond Co - Deans Bridge Rd Ph 2C (SL)</t>
  </si>
  <si>
    <t>121-016D(SL)</t>
  </si>
  <si>
    <t>4330 Deans Bridge Road</t>
  </si>
  <si>
    <t>Blythe</t>
  </si>
  <si>
    <t>30911</t>
  </si>
  <si>
    <t>Mark Johnson</t>
  </si>
  <si>
    <t>(706) 790-7062</t>
  </si>
  <si>
    <t>Richmond Co - Deans Bridge Rd Ph III MSWL</t>
  </si>
  <si>
    <t>121-018D(MSWL)</t>
  </si>
  <si>
    <t>Lori Videtto</t>
  </si>
  <si>
    <t>(706) 592-3200</t>
  </si>
  <si>
    <t>US Army - Ft Gordon Gibson Rd Ph 1-3 (SL)</t>
  </si>
  <si>
    <t>121-014D(SL)</t>
  </si>
  <si>
    <t>US Army Ft. Gordon, IMSW-GOR-PWE, 15th St.</t>
  </si>
  <si>
    <t>Ft Gordon</t>
  </si>
  <si>
    <t>30905</t>
  </si>
  <si>
    <t>John Wellborne</t>
  </si>
  <si>
    <t>(706) 791-4243</t>
  </si>
  <si>
    <t>Spalding</t>
  </si>
  <si>
    <t>Spalding Co -Griffin Shoal Creek Rd Ph 3 Construction/Demolition Landfill</t>
  </si>
  <si>
    <t>126-010D(C&amp;D)</t>
  </si>
  <si>
    <t>P O Box T</t>
  </si>
  <si>
    <t>Griffin</t>
  </si>
  <si>
    <t>30224</t>
  </si>
  <si>
    <t>Dereck Childres</t>
  </si>
  <si>
    <t>(770) 228-0430</t>
  </si>
  <si>
    <t>Taylor</t>
  </si>
  <si>
    <t>WI Taylor County Disposal, LLC</t>
  </si>
  <si>
    <t>133-003D(SL)</t>
  </si>
  <si>
    <t>3301 Benson Drive, Suite 601</t>
  </si>
  <si>
    <t>Raleigh</t>
  </si>
  <si>
    <t>NC</t>
  </si>
  <si>
    <t>27609</t>
  </si>
  <si>
    <t>Richard Johnson</t>
  </si>
  <si>
    <t>(404) 267-3240</t>
  </si>
  <si>
    <t>Telfair</t>
  </si>
  <si>
    <t>Telfair Co - CR 144 MSWL</t>
  </si>
  <si>
    <t>134-015D(MSWL)</t>
  </si>
  <si>
    <t>Courthouse Square</t>
  </si>
  <si>
    <t>McRae</t>
  </si>
  <si>
    <t>31055</t>
  </si>
  <si>
    <t>Wilson Bowen</t>
  </si>
  <si>
    <t>(229) 868-5688</t>
  </si>
  <si>
    <t>Thomas</t>
  </si>
  <si>
    <t>Thomas Co - Thomasville/Sunset Dr Ph 3 C/D Landfill</t>
  </si>
  <si>
    <t>136-017D(C&amp;D)</t>
  </si>
  <si>
    <t>P O Box 1540</t>
  </si>
  <si>
    <t>Thomasville</t>
  </si>
  <si>
    <t>31799</t>
  </si>
  <si>
    <t>Max Beverly</t>
  </si>
  <si>
    <t>(229) 228-7673</t>
  </si>
  <si>
    <t>Thomasville/Sunset Dr Phases IV &amp; V MSWL</t>
  </si>
  <si>
    <t>136-018D(MSWL)</t>
  </si>
  <si>
    <t>Tift</t>
  </si>
  <si>
    <t>Tifton-Omega/Eldorado Rd PH 3 (SL)</t>
  </si>
  <si>
    <t>137-007D(SL)(3)</t>
  </si>
  <si>
    <t>P O Box 229</t>
  </si>
  <si>
    <t>Tifton</t>
  </si>
  <si>
    <t>31793</t>
  </si>
  <si>
    <t>City of Tifton - Larry Riner</t>
  </si>
  <si>
    <t>(229) 391-3861</t>
  </si>
  <si>
    <t>Toombs</t>
  </si>
  <si>
    <t>Toombs Co - S1898 Construction/Demolition Landfill</t>
  </si>
  <si>
    <t>138-007D(C&amp;D)</t>
  </si>
  <si>
    <t>P O Box 112</t>
  </si>
  <si>
    <t>Lyons</t>
  </si>
  <si>
    <t>30436</t>
  </si>
  <si>
    <t>Hon James A. Thompson</t>
  </si>
  <si>
    <t>(912) 256-3311</t>
  </si>
  <si>
    <t>Toombs Co-S1898, Phase 3 (MSWL)</t>
  </si>
  <si>
    <t>138-006D(MSWL)</t>
  </si>
  <si>
    <t>(912) 526-3311</t>
  </si>
  <si>
    <t>Troup</t>
  </si>
  <si>
    <t>LaGrange-I 85/SR 109 (SL)</t>
  </si>
  <si>
    <t>141-013D(SL)</t>
  </si>
  <si>
    <t>200 Ridley Avenue</t>
  </si>
  <si>
    <t>LaGrange</t>
  </si>
  <si>
    <t>30240</t>
  </si>
  <si>
    <t>Chris Bradley</t>
  </si>
  <si>
    <t>(706) 883-2010</t>
  </si>
  <si>
    <t>Troup Co - SR 109 Mountville Ph 2 (SL)</t>
  </si>
  <si>
    <t>141-023D(SL)</t>
  </si>
  <si>
    <t>P O Box 1149</t>
  </si>
  <si>
    <t>30241</t>
  </si>
  <si>
    <t>Hon. Richard Wolf</t>
  </si>
  <si>
    <t>(706) 883-1610</t>
  </si>
  <si>
    <t>Twiggs</t>
  </si>
  <si>
    <t>Wolf Creek Landfill, LLC</t>
  </si>
  <si>
    <t>143-008D(SL)</t>
  </si>
  <si>
    <t>911 LANDFILL ROAD</t>
  </si>
  <si>
    <t>DRY BRANCH</t>
  </si>
  <si>
    <t>31020</t>
  </si>
  <si>
    <t>Walter H. Hall, Jr.</t>
  </si>
  <si>
    <t>(478) 945-6713</t>
  </si>
  <si>
    <t>Walker</t>
  </si>
  <si>
    <t>LaFayette-Coffman Springs Rd (L)</t>
  </si>
  <si>
    <t>146-013D(L)</t>
  </si>
  <si>
    <t>LaFayette</t>
  </si>
  <si>
    <t>30728</t>
  </si>
  <si>
    <t>David Hamilton</t>
  </si>
  <si>
    <t>(706) 639-1500</t>
  </si>
  <si>
    <t>Walker Co - Marble Top RD Site 2 MSWL</t>
  </si>
  <si>
    <t>146-015D(MSWL)</t>
  </si>
  <si>
    <t>P O Box 445</t>
  </si>
  <si>
    <t>(706) 638-1437</t>
  </si>
  <si>
    <t>Walton</t>
  </si>
  <si>
    <t>Caruthers Mill C&amp;D Landfill</t>
  </si>
  <si>
    <t>147-014D(C&amp;D)</t>
  </si>
  <si>
    <t>30656</t>
  </si>
  <si>
    <t>(770) 207-6640</t>
  </si>
  <si>
    <t>Republic - US 78 Construction and Demolition Landfill</t>
  </si>
  <si>
    <t>147-012D(C&amp;D)</t>
  </si>
  <si>
    <t>Timothy Laraway</t>
  </si>
  <si>
    <t>Walton Construction &amp; Demolition Landfill</t>
  </si>
  <si>
    <t>147-013D(C&amp;D)</t>
  </si>
  <si>
    <t>1100 B. Garrett Drive</t>
  </si>
  <si>
    <t>Statham</t>
  </si>
  <si>
    <t>30666</t>
  </si>
  <si>
    <t>Simon Garrett</t>
  </si>
  <si>
    <t>(770) 725-7655</t>
  </si>
  <si>
    <t>Wayne</t>
  </si>
  <si>
    <t>Republic Services - Broadhurst Environmental</t>
  </si>
  <si>
    <t>151-014D(SL)</t>
  </si>
  <si>
    <t>(912) 530-7050</t>
  </si>
  <si>
    <t>Whitfield</t>
  </si>
  <si>
    <t>Whitfield Co - Dalton, Old Dixie Hwy, Ph 6</t>
  </si>
  <si>
    <t>155-047D(SL)</t>
  </si>
  <si>
    <t>P O Box 1205</t>
  </si>
  <si>
    <t>Dalton</t>
  </si>
  <si>
    <t>30722</t>
  </si>
  <si>
    <t>Dirk Verhoeff</t>
  </si>
  <si>
    <t>(706) 277-2545</t>
  </si>
  <si>
    <t>Whitfield Co - DWRSWA Old Dixie Hwy Baled Carpet</t>
  </si>
  <si>
    <t>155-048D(LI)</t>
  </si>
  <si>
    <t>30722-1205</t>
  </si>
  <si>
    <t>Norman Barashick</t>
  </si>
  <si>
    <t>Phone</t>
  </si>
  <si>
    <t>Reporting 
Year</t>
  </si>
  <si>
    <t>Q1</t>
  </si>
  <si>
    <t>Q2</t>
  </si>
  <si>
    <t>Q3</t>
  </si>
  <si>
    <t>Q4</t>
  </si>
  <si>
    <t>Total Tons 
Disposed</t>
  </si>
  <si>
    <t>Facility Name</t>
  </si>
  <si>
    <t>Permit #</t>
  </si>
  <si>
    <t>Operation 
Status</t>
  </si>
  <si>
    <t>Facility Type</t>
  </si>
  <si>
    <t>Address</t>
  </si>
  <si>
    <t>City</t>
  </si>
  <si>
    <t>State</t>
  </si>
  <si>
    <t>ZIP</t>
  </si>
  <si>
    <t>Contact</t>
  </si>
  <si>
    <t>Tons 
Recycled</t>
  </si>
  <si>
    <t>Tons to 
Invoice</t>
  </si>
  <si>
    <t>Hon. Billy Pittard</t>
  </si>
  <si>
    <t>Ken Cronan</t>
  </si>
  <si>
    <t>Hon. Charles Rustin</t>
  </si>
  <si>
    <t>Hon. Bebe Heiskell</t>
  </si>
  <si>
    <t>Notes</t>
  </si>
  <si>
    <t>LEMIR 163249</t>
  </si>
  <si>
    <t xml:space="preserve">LEMIR 160596 has both 155-047D(SL) and 155-048D(LI). </t>
  </si>
  <si>
    <t xml:space="preserve"> LEMIR 345845</t>
  </si>
  <si>
    <t>LEMIR ID</t>
  </si>
  <si>
    <t>UAT FIS ID</t>
  </si>
  <si>
    <t>Updated FIS Eis</t>
  </si>
  <si>
    <t>Y</t>
  </si>
  <si>
    <t>had to make active</t>
  </si>
  <si>
    <t>Column1</t>
  </si>
  <si>
    <t>Post migr 2
data check</t>
  </si>
  <si>
    <t>LEMIR 3265 Note Q1 here OK, rest are not matching. Make new facility</t>
  </si>
  <si>
    <t>LEMIR 3265 fixed by migr 2</t>
  </si>
  <si>
    <t>LEMIR 10939 has both 057-020D(MSWL) and 057-021D(C&amp;D). Make new facility for 057-021D(C&amp;D)</t>
  </si>
  <si>
    <t>-93411.11
cannot be less than 0 so may be OK?</t>
  </si>
  <si>
    <t xml:space="preserve"> LEMIR 345845, make new facility</t>
  </si>
  <si>
    <t>Q4 in LEMIR belonged to 138-006D(MSWL), migr 2 fixed</t>
  </si>
  <si>
    <t>SWTF Remediation site</t>
  </si>
  <si>
    <t>LEMIR 345728 has both 089-010D(SL) and 089-020D(L). Migr 2 fixed these, but need to go to new facility</t>
  </si>
  <si>
    <t>LEMIR 345728 has both 089-010D(SL) and 089-020D(L). Has numbers for 089-020D(L), need to correct</t>
  </si>
  <si>
    <t>LEMIR 160596 has both 155-047D(SL) and 155-048D(LI). Need to make new facility.</t>
  </si>
  <si>
    <t>LEMIR 9203 has both 138-007D(C&amp;D) and 138-006D(MSWL). Make new facility.</t>
  </si>
  <si>
    <t>LEMIR 3405. Make new facility for 044-050D. Issue is can only have one report submission per LEMIR facility per quarter</t>
  </si>
  <si>
    <t>same LEMIR facility 3405 as 044-050D(SL) fix Q2 number, is from 044-050D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</si>
</sst>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rgb="FFD0D7E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left" vertical="top"/>
    </xf>
    <xf numFmtId="43" fontId="2" fillId="0" borderId="0" xfId="1" applyFont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43" fontId="4" fillId="2" borderId="0" xfId="1" applyFont="1" applyFill="1" applyAlignment="1">
      <alignment horizontal="right" vertical="top" wrapText="1"/>
    </xf>
    <xf numFmtId="43" fontId="2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43" fontId="4" fillId="3" borderId="0" xfId="1" applyFont="1" applyFill="1" applyAlignment="1">
      <alignment horizontal="right" vertical="top" wrapText="1"/>
    </xf>
    <xf numFmtId="43" fontId="5" fillId="0" borderId="0" xfId="1" applyFont="1" applyFill="1" applyAlignment="1">
      <alignment horizontal="left" vertical="top" wrapText="1"/>
    </xf>
    <xf numFmtId="43" fontId="3" fillId="3" borderId="0" xfId="1" applyFont="1" applyFill="1" applyAlignment="1">
      <alignment horizontal="right" vertical="top"/>
    </xf>
    <xf numFmtId="43" fontId="4" fillId="0" borderId="0" xfId="1" applyFont="1" applyFill="1" applyAlignment="1">
      <alignment horizontal="left" vertical="top" wrapText="1"/>
    </xf>
    <xf numFmtId="0" fontId="4" fillId="4" borderId="0" xfId="0" applyFont="1" applyFill="1" applyAlignment="1">
      <alignment horizontal="left" vertical="top" wrapText="1"/>
    </xf>
    <xf numFmtId="43" fontId="4" fillId="4" borderId="0" xfId="1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43" fontId="5" fillId="0" borderId="0" xfId="0" applyNumberFormat="1" applyFont="1" applyAlignment="1">
      <alignment horizontal="right" vertical="top" wrapText="1"/>
    </xf>
    <xf numFmtId="0" fontId="6" fillId="0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righ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6" borderId="0" xfId="0" applyFont="1" applyFill="1" applyAlignment="1">
      <alignment horizontal="left" vertical="top" wrapText="1"/>
    </xf>
    <xf numFmtId="44" fontId="5" fillId="3" borderId="0" xfId="2" applyFont="1" applyFill="1" applyAlignment="1">
      <alignment horizontal="left" vertical="top" wrapText="1"/>
    </xf>
    <xf numFmtId="43" fontId="4" fillId="3" borderId="0" xfId="1" applyFont="1" applyFill="1" applyAlignment="1">
      <alignment horizontal="left" vertical="top" wrapText="1"/>
    </xf>
    <xf numFmtId="44" fontId="5" fillId="7" borderId="0" xfId="2" applyFont="1" applyFill="1" applyAlignment="1">
      <alignment horizontal="left" vertical="top" wrapText="1"/>
    </xf>
    <xf numFmtId="43" fontId="4" fillId="2" borderId="0" xfId="1" quotePrefix="1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43" fontId="4" fillId="2" borderId="0" xfId="1" applyFont="1" applyFill="1" applyAlignment="1">
      <alignment horizontal="left" vertical="top" wrapText="1"/>
    </xf>
    <xf numFmtId="44" fontId="2" fillId="0" borderId="2" xfId="2" applyFont="1" applyBorder="1" applyAlignment="1">
      <alignment horizontal="right" vertical="top" wrapText="1"/>
    </xf>
    <xf numFmtId="44" fontId="3" fillId="0" borderId="0" xfId="0" applyNumberFormat="1" applyFont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top" textRotation="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double">
          <color theme="8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92D05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5" formatCode="_(* #,##0.00_);_(* \(#,##0.00\);_(* &quot;-&quot;??_);_(@_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8C337-5E27-409E-8CBA-3759D55E407E}" name="Table1" displayName="Table1" ref="A1:Z96" totalsRowCount="1" headerRowDxfId="55" dataDxfId="53" headerRowBorderDxfId="54" tableBorderDxfId="52">
  <autoFilter ref="A1:Z95" xr:uid="{737769F1-B83A-429D-A30D-C22B0B91CAD9}"/>
  <sortState xmlns:xlrd2="http://schemas.microsoft.com/office/spreadsheetml/2017/richdata2" ref="A2:Z95">
    <sortCondition ref="C1:C95"/>
  </sortState>
  <tableColumns count="26">
    <tableColumn id="1" xr3:uid="{3BFBAEE2-0E2B-4211-8449-CB186286E1A7}" name="County" dataDxfId="51" totalsRowDxfId="50"/>
    <tableColumn id="2" xr3:uid="{DE50A354-4B21-430E-AA51-9F55201FDCB8}" name="Facility Name" dataDxfId="49" totalsRowDxfId="48"/>
    <tableColumn id="3" xr3:uid="{BA68EE00-75FA-4162-833A-914CB78B1E0B}" name="Permit #" dataDxfId="47" totalsRowDxfId="46"/>
    <tableColumn id="4" xr3:uid="{117413F4-D96B-4C28-9CB6-B4E9A0BE90DF}" name="Operation _x000a_Status" dataDxfId="45" totalsRowDxfId="44"/>
    <tableColumn id="5" xr3:uid="{EFF990A5-81D0-41FB-A1FC-2A4F2016ABBE}" name="Facility Type" dataDxfId="43" totalsRowDxfId="42"/>
    <tableColumn id="6" xr3:uid="{EA3B1D9C-E564-479E-B68D-2A16324680B3}" name="Dominion" dataDxfId="41" totalsRowDxfId="40"/>
    <tableColumn id="7" xr3:uid="{30F70173-AE3E-46DE-ACF9-581F2404E3A3}" name="Address" dataDxfId="39" totalsRowDxfId="38"/>
    <tableColumn id="8" xr3:uid="{273FBDBA-741D-4012-90FC-B67DC6A4EB0D}" name="City" dataDxfId="37" totalsRowDxfId="36"/>
    <tableColumn id="9" xr3:uid="{4E5C6EE7-6606-4A4A-9D2B-CD6F79B106AC}" name="State" dataDxfId="35" totalsRowDxfId="34"/>
    <tableColumn id="10" xr3:uid="{BBC4E32E-003B-47C6-B0D7-900EAD0FD898}" name="ZIP" dataDxfId="33" totalsRowDxfId="32"/>
    <tableColumn id="11" xr3:uid="{8D2CF017-FA6B-4603-8125-B0EA0EE0DDC7}" name="Contact" dataDxfId="31" totalsRowDxfId="30"/>
    <tableColumn id="12" xr3:uid="{2281F9B8-5E2D-4362-BB4F-CEB29A57EDDC}" name="Phone" dataDxfId="29" totalsRowDxfId="28"/>
    <tableColumn id="13" xr3:uid="{AE2FC702-356D-4FA1-9CF0-02B808EF4047}" name="Reporting _x000a_Year" dataDxfId="27" totalsRowDxfId="26"/>
    <tableColumn id="14" xr3:uid="{885CBC77-0D26-4096-BAC9-F67CFE283867}" name="Total Tons _x000a_Disposed" totalsRowFunction="sum" dataDxfId="25" totalsRowDxfId="24" dataCellStyle="Comma"/>
    <tableColumn id="15" xr3:uid="{96BF13E4-7E54-4784-9DCC-C1BDB24AA0D2}" name="Q1" totalsRowFunction="sum" dataDxfId="23" totalsRowDxfId="22" dataCellStyle="Comma"/>
    <tableColumn id="16" xr3:uid="{024AD8D1-7895-4820-B3B5-A23C843EB1F1}" name="Q2" totalsRowFunction="sum" dataDxfId="21" totalsRowDxfId="20" dataCellStyle="Comma"/>
    <tableColumn id="17" xr3:uid="{88EF6985-6F61-4432-8F47-F7CC5075FC08}" name="Q3" totalsRowFunction="sum" dataDxfId="19" totalsRowDxfId="18" dataCellStyle="Comma"/>
    <tableColumn id="18" xr3:uid="{B1318B4F-17DA-48BC-A1CB-B82286D3E9EA}" name="Q4" totalsRowFunction="sum" dataDxfId="17" totalsRowDxfId="16" dataCellStyle="Comma"/>
    <tableColumn id="19" xr3:uid="{D0BA3645-9A2C-4AD7-A867-FACBD45A310D}" name="Tons _x000a_Recycled" totalsRowFunction="sum" dataDxfId="15" totalsRowDxfId="14" dataCellStyle="Comma"/>
    <tableColumn id="20" xr3:uid="{21F64179-8089-4941-94AE-04A6B7D0229F}" name="Tons to _x000a_Invoice" totalsRowFunction="sum" dataDxfId="13" totalsRowDxfId="12" dataCellStyle="Comma">
      <calculatedColumnFormula>SUM(N2-S2)</calculatedColumnFormula>
    </tableColumn>
    <tableColumn id="21" xr3:uid="{2AB64782-F995-400A-8BD7-03FFC3A0DE58}" name="Notes" dataDxfId="11" totalsRowDxfId="10" dataCellStyle="Comma"/>
    <tableColumn id="22" xr3:uid="{68C47A0F-B145-476D-8DB1-09A28FFD4A75}" name="Post migr 2_x000a_data check" totalsRowFunction="sum" dataDxfId="9" totalsRowDxfId="8" dataCellStyle="Currency" totalsRowCellStyle="Currency"/>
    <tableColumn id="23" xr3:uid="{3BCF0D3E-9681-49C0-84F1-F46E451464D7}" name="UAT FIS ID" dataDxfId="7" totalsRowDxfId="6"/>
    <tableColumn id="24" xr3:uid="{A6A39310-4672-4CE2-9E31-6CD3BA598A9E}" name="LEMIR ID" dataDxfId="5" totalsRowDxfId="4"/>
    <tableColumn id="25" xr3:uid="{6E1F24B3-36EB-4112-A6C4-4AA479334DD5}" name="Updated FIS Eis" dataDxfId="3" totalsRowDxfId="2"/>
    <tableColumn id="26" xr3:uid="{5205A994-DAF0-49E3-9219-4E70A4BE1FB9}" name="Column1" dataDxfId="1" totalsRow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7"/>
  <sheetViews>
    <sheetView showGridLines="0" tabSelected="1" topLeftCell="B1" zoomScale="80" zoomScaleNormal="80" workbookViewId="0">
      <pane ySplit="1" topLeftCell="A2" activePane="bottomLeft" state="frozen"/>
      <selection activeCell="C1" sqref="C1"/>
      <selection pane="bottomLeft" activeCell="B95" sqref="B95"/>
    </sheetView>
  </sheetViews>
  <sheetFormatPr defaultRowHeight="24" customHeight="1"/>
  <cols>
    <col min="1" max="1" width="11.85546875" style="3" bestFit="1" customWidth="1"/>
    <col min="2" max="2" width="38.28515625" style="3" customWidth="1"/>
    <col min="3" max="3" width="16" style="3" bestFit="1" customWidth="1"/>
    <col min="4" max="4" width="14.5703125" style="3" customWidth="1"/>
    <col min="5" max="5" width="25.42578125" style="3" customWidth="1"/>
    <col min="6" max="6" width="20.7109375" style="3" hidden="1" customWidth="1"/>
    <col min="7" max="7" width="17" style="3" hidden="1" customWidth="1"/>
    <col min="8" max="8" width="15" style="3" hidden="1" customWidth="1"/>
    <col min="9" max="9" width="8.7109375" style="3" customWidth="1"/>
    <col min="10" max="10" width="11.85546875" style="3" customWidth="1"/>
    <col min="11" max="11" width="10" style="3" customWidth="1"/>
    <col min="12" max="12" width="11.5703125" style="3" customWidth="1"/>
    <col min="13" max="13" width="10.42578125" style="7" customWidth="1"/>
    <col min="14" max="14" width="15" style="8" bestFit="1" customWidth="1"/>
    <col min="15" max="18" width="13.42578125" style="8" bestFit="1" customWidth="1"/>
    <col min="19" max="19" width="13.42578125" style="9" bestFit="1" customWidth="1"/>
    <col min="20" max="20" width="15.85546875" style="9" bestFit="1" customWidth="1"/>
    <col min="21" max="22" width="16.85546875" style="3" customWidth="1"/>
    <col min="23" max="24" width="9.140625" style="3"/>
    <col min="25" max="25" width="9.140625" style="30"/>
    <col min="26" max="16384" width="9.140625" style="3"/>
  </cols>
  <sheetData>
    <row r="1" spans="1:26" s="5" customFormat="1" ht="33" customHeight="1">
      <c r="A1" s="1" t="s">
        <v>0</v>
      </c>
      <c r="B1" s="1" t="s">
        <v>654</v>
      </c>
      <c r="C1" s="1" t="s">
        <v>655</v>
      </c>
      <c r="D1" s="6" t="s">
        <v>656</v>
      </c>
      <c r="E1" s="1" t="s">
        <v>657</v>
      </c>
      <c r="F1" s="1" t="s">
        <v>1</v>
      </c>
      <c r="G1" s="1" t="s">
        <v>658</v>
      </c>
      <c r="H1" s="1" t="s">
        <v>659</v>
      </c>
      <c r="I1" s="1" t="s">
        <v>660</v>
      </c>
      <c r="J1" s="1" t="s">
        <v>661</v>
      </c>
      <c r="K1" s="1" t="s">
        <v>662</v>
      </c>
      <c r="L1" s="1" t="s">
        <v>647</v>
      </c>
      <c r="M1" s="6" t="s">
        <v>648</v>
      </c>
      <c r="N1" s="10" t="s">
        <v>653</v>
      </c>
      <c r="O1" s="11" t="s">
        <v>649</v>
      </c>
      <c r="P1" s="11" t="s">
        <v>650</v>
      </c>
      <c r="Q1" s="11" t="s">
        <v>651</v>
      </c>
      <c r="R1" s="11" t="s">
        <v>652</v>
      </c>
      <c r="S1" s="13" t="s">
        <v>663</v>
      </c>
      <c r="T1" s="13" t="s">
        <v>664</v>
      </c>
      <c r="U1" s="22" t="s">
        <v>669</v>
      </c>
      <c r="V1" s="29" t="s">
        <v>679</v>
      </c>
      <c r="W1" s="22" t="s">
        <v>674</v>
      </c>
      <c r="X1" s="24" t="s">
        <v>673</v>
      </c>
      <c r="Y1" s="29" t="s">
        <v>675</v>
      </c>
      <c r="Z1" s="22" t="s">
        <v>678</v>
      </c>
    </row>
    <row r="2" spans="1:26" ht="31.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2" t="s">
        <v>14</v>
      </c>
      <c r="N2" s="16">
        <v>9965.56</v>
      </c>
      <c r="O2" s="16">
        <v>1407.07</v>
      </c>
      <c r="P2" s="16">
        <v>3190.39</v>
      </c>
      <c r="Q2" s="16">
        <v>2859.43</v>
      </c>
      <c r="R2" s="16">
        <v>2508.67</v>
      </c>
      <c r="S2" s="16"/>
      <c r="T2" s="16">
        <f t="shared" ref="T2:T22" si="0">SUM(N2-S2)</f>
        <v>9965.56</v>
      </c>
      <c r="U2" s="17"/>
      <c r="V2" s="32">
        <f>Table1[[#This Row],[Tons to 
Invoice]]*0.75</f>
        <v>7474.17</v>
      </c>
      <c r="W2" s="28">
        <v>5578</v>
      </c>
      <c r="X2" s="27">
        <v>1692</v>
      </c>
      <c r="Y2" s="28"/>
      <c r="Z2" s="28"/>
    </row>
    <row r="3" spans="1:26" ht="30.75" customHeight="1">
      <c r="A3" s="4" t="s">
        <v>15</v>
      </c>
      <c r="B3" s="4" t="s">
        <v>16</v>
      </c>
      <c r="C3" s="4" t="s">
        <v>17</v>
      </c>
      <c r="D3" s="4" t="s">
        <v>5</v>
      </c>
      <c r="E3" s="4" t="s">
        <v>18</v>
      </c>
      <c r="F3" s="4" t="s">
        <v>7</v>
      </c>
      <c r="G3" s="4" t="s">
        <v>19</v>
      </c>
      <c r="H3" s="4" t="s">
        <v>20</v>
      </c>
      <c r="I3" s="4" t="s">
        <v>10</v>
      </c>
      <c r="J3" s="4" t="s">
        <v>21</v>
      </c>
      <c r="K3" s="4" t="s">
        <v>22</v>
      </c>
      <c r="L3" s="4" t="s">
        <v>23</v>
      </c>
      <c r="M3" s="2" t="s">
        <v>14</v>
      </c>
      <c r="N3" s="16">
        <v>90719.67</v>
      </c>
      <c r="O3" s="16">
        <v>21934.29</v>
      </c>
      <c r="P3" s="16">
        <v>22995.81</v>
      </c>
      <c r="Q3" s="16">
        <v>22667.919999999998</v>
      </c>
      <c r="R3" s="16">
        <v>23121.65</v>
      </c>
      <c r="S3" s="16"/>
      <c r="T3" s="16">
        <f t="shared" si="0"/>
        <v>90719.67</v>
      </c>
      <c r="U3" s="17"/>
      <c r="V3" s="32">
        <f>Table1[[#This Row],[Tons to 
Invoice]]*0.75</f>
        <v>68039.752500000002</v>
      </c>
      <c r="W3" s="27">
        <v>32215</v>
      </c>
      <c r="X3" s="27">
        <v>345579</v>
      </c>
      <c r="Y3" s="28" t="s">
        <v>676</v>
      </c>
      <c r="Z3" s="28"/>
    </row>
    <row r="4" spans="1:26" ht="33" customHeight="1">
      <c r="A4" s="31" t="s">
        <v>24</v>
      </c>
      <c r="B4" s="4" t="s">
        <v>25</v>
      </c>
      <c r="C4" s="4" t="s">
        <v>26</v>
      </c>
      <c r="D4" s="4" t="s">
        <v>5</v>
      </c>
      <c r="E4" s="4" t="s">
        <v>18</v>
      </c>
      <c r="F4" s="4" t="s">
        <v>27</v>
      </c>
      <c r="G4" s="4" t="s">
        <v>28</v>
      </c>
      <c r="H4" s="4" t="s">
        <v>29</v>
      </c>
      <c r="I4" s="4" t="s">
        <v>10</v>
      </c>
      <c r="J4" s="4" t="s">
        <v>30</v>
      </c>
      <c r="K4" s="4" t="s">
        <v>31</v>
      </c>
      <c r="L4" s="4" t="s">
        <v>32</v>
      </c>
      <c r="M4" s="2" t="s">
        <v>14</v>
      </c>
      <c r="N4" s="16">
        <v>1369585.92</v>
      </c>
      <c r="O4" s="16">
        <v>346455.51</v>
      </c>
      <c r="P4" s="16">
        <v>370217.93</v>
      </c>
      <c r="Q4" s="16">
        <v>340349.23</v>
      </c>
      <c r="R4" s="16">
        <v>312563.25</v>
      </c>
      <c r="S4" s="16"/>
      <c r="T4" s="16">
        <f t="shared" si="0"/>
        <v>1369585.92</v>
      </c>
      <c r="U4" s="17"/>
      <c r="V4" s="32">
        <f>Table1[[#This Row],[Tons to 
Invoice]]*0.75</f>
        <v>1027189.44</v>
      </c>
      <c r="W4" s="27">
        <v>5613</v>
      </c>
      <c r="X4" s="27">
        <v>1830</v>
      </c>
      <c r="Y4" s="28"/>
      <c r="Z4" s="28"/>
    </row>
    <row r="5" spans="1:26" ht="30" customHeight="1">
      <c r="A5" s="31" t="s">
        <v>33</v>
      </c>
      <c r="B5" s="4" t="s">
        <v>34</v>
      </c>
      <c r="C5" s="4" t="s">
        <v>35</v>
      </c>
      <c r="D5" s="4" t="s">
        <v>5</v>
      </c>
      <c r="E5" s="4" t="s">
        <v>18</v>
      </c>
      <c r="F5" s="4" t="s">
        <v>27</v>
      </c>
      <c r="G5" s="4" t="s">
        <v>36</v>
      </c>
      <c r="H5" s="4" t="s">
        <v>37</v>
      </c>
      <c r="I5" s="4" t="s">
        <v>10</v>
      </c>
      <c r="J5" s="4" t="s">
        <v>38</v>
      </c>
      <c r="K5" s="4" t="s">
        <v>39</v>
      </c>
      <c r="L5" s="4" t="s">
        <v>40</v>
      </c>
      <c r="M5" s="2" t="s">
        <v>14</v>
      </c>
      <c r="N5" s="16">
        <v>408080.79</v>
      </c>
      <c r="O5" s="16">
        <v>90018.559999999998</v>
      </c>
      <c r="P5" s="16">
        <v>101464.79</v>
      </c>
      <c r="Q5" s="16">
        <v>103959.82</v>
      </c>
      <c r="R5" s="16">
        <v>112637.62</v>
      </c>
      <c r="S5" s="16"/>
      <c r="T5" s="16">
        <f t="shared" si="0"/>
        <v>408080.79</v>
      </c>
      <c r="U5" s="17"/>
      <c r="V5" s="32">
        <f>Table1[[#This Row],[Tons to 
Invoice]]*0.75</f>
        <v>306060.59249999997</v>
      </c>
      <c r="W5" s="27"/>
      <c r="X5" s="27">
        <v>345587</v>
      </c>
      <c r="Y5" s="28"/>
      <c r="Z5" s="28"/>
    </row>
    <row r="6" spans="1:26" ht="24" customHeight="1">
      <c r="A6" s="4" t="s">
        <v>41</v>
      </c>
      <c r="B6" s="4" t="s">
        <v>47</v>
      </c>
      <c r="C6" s="4" t="s">
        <v>48</v>
      </c>
      <c r="D6" s="4" t="s">
        <v>5</v>
      </c>
      <c r="E6" s="4" t="s">
        <v>18</v>
      </c>
      <c r="F6" s="4" t="s">
        <v>7</v>
      </c>
      <c r="G6" s="4" t="s">
        <v>42</v>
      </c>
      <c r="H6" s="4" t="s">
        <v>43</v>
      </c>
      <c r="I6" s="4" t="s">
        <v>10</v>
      </c>
      <c r="J6" s="4" t="s">
        <v>44</v>
      </c>
      <c r="K6" s="4" t="s">
        <v>45</v>
      </c>
      <c r="L6" s="4" t="s">
        <v>46</v>
      </c>
      <c r="M6" s="2" t="s">
        <v>14</v>
      </c>
      <c r="N6" s="16">
        <v>190064.19</v>
      </c>
      <c r="O6" s="16">
        <v>42159.79</v>
      </c>
      <c r="P6" s="16">
        <v>50791.16</v>
      </c>
      <c r="Q6" s="16">
        <v>51289.599999999999</v>
      </c>
      <c r="R6" s="16">
        <v>45823.64</v>
      </c>
      <c r="S6" s="16"/>
      <c r="T6" s="16">
        <f t="shared" si="0"/>
        <v>190064.19</v>
      </c>
      <c r="U6" s="17"/>
      <c r="V6" s="32">
        <f>Table1[[#This Row],[Tons to 
Invoice]]*0.75</f>
        <v>142548.14250000002</v>
      </c>
      <c r="W6" s="27">
        <v>9197</v>
      </c>
      <c r="X6" s="27">
        <v>1867</v>
      </c>
      <c r="Y6" s="28" t="s">
        <v>676</v>
      </c>
      <c r="Z6" s="28"/>
    </row>
    <row r="7" spans="1:26" ht="24" customHeight="1">
      <c r="A7" s="4" t="s">
        <v>49</v>
      </c>
      <c r="B7" s="4" t="s">
        <v>50</v>
      </c>
      <c r="C7" s="4" t="s">
        <v>51</v>
      </c>
      <c r="D7" s="4" t="s">
        <v>5</v>
      </c>
      <c r="E7" s="4" t="s">
        <v>18</v>
      </c>
      <c r="F7" s="4" t="s">
        <v>7</v>
      </c>
      <c r="G7" s="4" t="s">
        <v>52</v>
      </c>
      <c r="H7" s="4" t="s">
        <v>53</v>
      </c>
      <c r="I7" s="4" t="s">
        <v>10</v>
      </c>
      <c r="J7" s="4" t="s">
        <v>54</v>
      </c>
      <c r="K7" s="4" t="s">
        <v>55</v>
      </c>
      <c r="L7" s="4" t="s">
        <v>56</v>
      </c>
      <c r="M7" s="2" t="s">
        <v>14</v>
      </c>
      <c r="N7" s="16">
        <v>1753.4</v>
      </c>
      <c r="O7" s="16">
        <v>328.44</v>
      </c>
      <c r="P7" s="16">
        <v>215.41</v>
      </c>
      <c r="Q7" s="16">
        <v>777.12</v>
      </c>
      <c r="R7" s="16">
        <v>432.43</v>
      </c>
      <c r="S7" s="16"/>
      <c r="T7" s="16">
        <f t="shared" si="0"/>
        <v>1753.4</v>
      </c>
      <c r="U7" s="17"/>
      <c r="V7" s="32">
        <f>Table1[[#This Row],[Tons to 
Invoice]]*0.75</f>
        <v>1315.0500000000002</v>
      </c>
      <c r="W7" s="27"/>
      <c r="X7" s="27">
        <v>345594</v>
      </c>
      <c r="Y7" s="28"/>
      <c r="Z7" s="28"/>
    </row>
    <row r="8" spans="1:26" ht="24" customHeight="1">
      <c r="A8" s="31" t="s">
        <v>57</v>
      </c>
      <c r="B8" s="4" t="s">
        <v>58</v>
      </c>
      <c r="C8" s="4" t="s">
        <v>59</v>
      </c>
      <c r="D8" s="4" t="s">
        <v>5</v>
      </c>
      <c r="E8" s="4" t="s">
        <v>60</v>
      </c>
      <c r="F8" s="4" t="s">
        <v>7</v>
      </c>
      <c r="G8" s="4" t="s">
        <v>61</v>
      </c>
      <c r="H8" s="4" t="s">
        <v>62</v>
      </c>
      <c r="I8" s="4" t="s">
        <v>10</v>
      </c>
      <c r="J8" s="4" t="s">
        <v>63</v>
      </c>
      <c r="K8" s="4" t="s">
        <v>64</v>
      </c>
      <c r="L8" s="4" t="s">
        <v>65</v>
      </c>
      <c r="M8" s="2" t="s">
        <v>14</v>
      </c>
      <c r="N8" s="16">
        <v>29114.82</v>
      </c>
      <c r="O8" s="16">
        <v>6849.33</v>
      </c>
      <c r="P8" s="16">
        <v>7547.35</v>
      </c>
      <c r="Q8" s="16">
        <v>6771.73</v>
      </c>
      <c r="R8" s="16">
        <v>7946.41</v>
      </c>
      <c r="S8" s="16"/>
      <c r="T8" s="16">
        <f t="shared" si="0"/>
        <v>29114.82</v>
      </c>
      <c r="U8" s="17"/>
      <c r="V8" s="32">
        <f>Table1[[#This Row],[Tons to 
Invoice]]*0.75</f>
        <v>21836.114999999998</v>
      </c>
      <c r="W8" s="27"/>
      <c r="X8" s="27">
        <v>11910</v>
      </c>
      <c r="Y8" s="28"/>
      <c r="Z8" s="28"/>
    </row>
    <row r="9" spans="1:26" ht="24" customHeight="1">
      <c r="A9" s="4" t="s">
        <v>66</v>
      </c>
      <c r="B9" s="4" t="s">
        <v>67</v>
      </c>
      <c r="C9" s="4" t="s">
        <v>68</v>
      </c>
      <c r="D9" s="4" t="s">
        <v>69</v>
      </c>
      <c r="E9" s="4" t="s">
        <v>6</v>
      </c>
      <c r="F9" s="4" t="s">
        <v>7</v>
      </c>
      <c r="G9" s="4" t="s">
        <v>70</v>
      </c>
      <c r="H9" s="4" t="s">
        <v>71</v>
      </c>
      <c r="I9" s="4" t="s">
        <v>10</v>
      </c>
      <c r="J9" s="4" t="s">
        <v>72</v>
      </c>
      <c r="K9" s="4" t="s">
        <v>73</v>
      </c>
      <c r="L9" s="4" t="s">
        <v>74</v>
      </c>
      <c r="M9" s="2" t="s">
        <v>14</v>
      </c>
      <c r="N9" s="16">
        <v>19249.09</v>
      </c>
      <c r="O9" s="16">
        <v>4938.74</v>
      </c>
      <c r="P9" s="16">
        <v>4759.29</v>
      </c>
      <c r="Q9" s="16">
        <v>4698.33</v>
      </c>
      <c r="R9" s="16">
        <v>4852.7299999999996</v>
      </c>
      <c r="S9" s="16"/>
      <c r="T9" s="16">
        <f t="shared" si="0"/>
        <v>19249.09</v>
      </c>
      <c r="U9" s="17"/>
      <c r="V9" s="32">
        <f>Table1[[#This Row],[Tons to 
Invoice]]*0.75</f>
        <v>14436.817500000001</v>
      </c>
      <c r="W9" s="27">
        <v>14839</v>
      </c>
      <c r="X9" s="27">
        <v>2170</v>
      </c>
      <c r="Y9" s="28" t="s">
        <v>676</v>
      </c>
      <c r="Z9" s="28"/>
    </row>
    <row r="10" spans="1:26" ht="36" customHeight="1">
      <c r="A10" s="31" t="s">
        <v>75</v>
      </c>
      <c r="B10" s="4" t="s">
        <v>76</v>
      </c>
      <c r="C10" s="4" t="s">
        <v>77</v>
      </c>
      <c r="D10" s="4" t="s">
        <v>5</v>
      </c>
      <c r="E10" s="4" t="s">
        <v>18</v>
      </c>
      <c r="F10" s="4" t="s">
        <v>27</v>
      </c>
      <c r="G10" s="4" t="s">
        <v>36</v>
      </c>
      <c r="H10" s="4" t="s">
        <v>37</v>
      </c>
      <c r="I10" s="4" t="s">
        <v>10</v>
      </c>
      <c r="J10" s="4" t="s">
        <v>38</v>
      </c>
      <c r="K10" s="4" t="s">
        <v>78</v>
      </c>
      <c r="L10" s="4" t="s">
        <v>79</v>
      </c>
      <c r="M10" s="2" t="s">
        <v>14</v>
      </c>
      <c r="N10" s="16">
        <v>857849.18</v>
      </c>
      <c r="O10" s="16">
        <v>199342.86</v>
      </c>
      <c r="P10" s="16">
        <v>220398.37</v>
      </c>
      <c r="Q10" s="16">
        <v>218621.9</v>
      </c>
      <c r="R10" s="16">
        <v>219486.05</v>
      </c>
      <c r="S10" s="16"/>
      <c r="T10" s="16">
        <f t="shared" si="0"/>
        <v>857849.18</v>
      </c>
      <c r="U10" s="17"/>
      <c r="V10" s="32">
        <f>Table1[[#This Row],[Tons to 
Invoice]]*0.75</f>
        <v>643386.88500000001</v>
      </c>
      <c r="W10" s="27"/>
      <c r="X10" s="27">
        <v>345625</v>
      </c>
      <c r="Y10" s="28"/>
      <c r="Z10" s="28"/>
    </row>
    <row r="11" spans="1:26" ht="28.5" customHeight="1">
      <c r="A11" s="4" t="s">
        <v>80</v>
      </c>
      <c r="B11" s="4" t="s">
        <v>88</v>
      </c>
      <c r="C11" s="4" t="s">
        <v>89</v>
      </c>
      <c r="D11" s="4" t="s">
        <v>5</v>
      </c>
      <c r="E11" s="4" t="s">
        <v>18</v>
      </c>
      <c r="F11" s="4" t="s">
        <v>7</v>
      </c>
      <c r="G11" s="4" t="s">
        <v>83</v>
      </c>
      <c r="H11" s="4" t="s">
        <v>84</v>
      </c>
      <c r="I11" s="4" t="s">
        <v>10</v>
      </c>
      <c r="J11" s="4" t="s">
        <v>85</v>
      </c>
      <c r="K11" s="4" t="s">
        <v>86</v>
      </c>
      <c r="L11" s="4" t="s">
        <v>87</v>
      </c>
      <c r="M11" s="2" t="s">
        <v>14</v>
      </c>
      <c r="N11" s="16">
        <v>89427.57</v>
      </c>
      <c r="O11" s="16">
        <v>21891.91</v>
      </c>
      <c r="P11" s="16">
        <v>23996.13</v>
      </c>
      <c r="Q11" s="16">
        <v>25013.55</v>
      </c>
      <c r="R11" s="16">
        <v>18525.98</v>
      </c>
      <c r="S11" s="16"/>
      <c r="T11" s="16">
        <f t="shared" si="0"/>
        <v>89427.57</v>
      </c>
      <c r="U11" s="17"/>
      <c r="V11" s="32">
        <f>Table1[[#This Row],[Tons to 
Invoice]]*0.75</f>
        <v>67070.677500000005</v>
      </c>
      <c r="W11" s="27">
        <v>32216</v>
      </c>
      <c r="X11" s="27">
        <v>345635</v>
      </c>
      <c r="Y11" s="28" t="s">
        <v>676</v>
      </c>
      <c r="Z11" s="28"/>
    </row>
    <row r="12" spans="1:26" ht="32.25" customHeight="1">
      <c r="A12" s="4" t="s">
        <v>80</v>
      </c>
      <c r="B12" s="4" t="s">
        <v>81</v>
      </c>
      <c r="C12" s="4" t="s">
        <v>82</v>
      </c>
      <c r="D12" s="4" t="s">
        <v>5</v>
      </c>
      <c r="E12" s="4" t="s">
        <v>6</v>
      </c>
      <c r="F12" s="4" t="s">
        <v>7</v>
      </c>
      <c r="G12" s="4" t="s">
        <v>83</v>
      </c>
      <c r="H12" s="4" t="s">
        <v>84</v>
      </c>
      <c r="I12" s="4" t="s">
        <v>10</v>
      </c>
      <c r="J12" s="4" t="s">
        <v>85</v>
      </c>
      <c r="K12" s="4" t="s">
        <v>86</v>
      </c>
      <c r="L12" s="4" t="s">
        <v>87</v>
      </c>
      <c r="M12" s="2" t="s">
        <v>14</v>
      </c>
      <c r="N12" s="16">
        <v>205363.44</v>
      </c>
      <c r="O12" s="16">
        <v>55624.480000000003</v>
      </c>
      <c r="P12" s="16">
        <v>49794.89</v>
      </c>
      <c r="Q12" s="16">
        <v>52456.54</v>
      </c>
      <c r="R12" s="16">
        <v>47487.53</v>
      </c>
      <c r="S12" s="16"/>
      <c r="T12" s="16">
        <f t="shared" si="0"/>
        <v>205363.44</v>
      </c>
      <c r="U12" s="17"/>
      <c r="V12" s="32">
        <f>Table1[[#This Row],[Tons to 
Invoice]]*0.75</f>
        <v>154022.58000000002</v>
      </c>
      <c r="W12" s="27">
        <v>340</v>
      </c>
      <c r="X12" s="27">
        <v>2034</v>
      </c>
      <c r="Y12" s="28" t="s">
        <v>676</v>
      </c>
      <c r="Z12" s="28"/>
    </row>
    <row r="13" spans="1:26" ht="24" customHeight="1">
      <c r="A13" s="4" t="s">
        <v>90</v>
      </c>
      <c r="B13" s="4" t="s">
        <v>91</v>
      </c>
      <c r="C13" s="4" t="s">
        <v>92</v>
      </c>
      <c r="D13" s="4" t="s">
        <v>5</v>
      </c>
      <c r="E13" s="4" t="s">
        <v>18</v>
      </c>
      <c r="F13" s="4" t="s">
        <v>7</v>
      </c>
      <c r="G13" s="4" t="s">
        <v>93</v>
      </c>
      <c r="H13" s="4" t="s">
        <v>94</v>
      </c>
      <c r="I13" s="4" t="s">
        <v>10</v>
      </c>
      <c r="J13" s="4" t="s">
        <v>95</v>
      </c>
      <c r="K13" s="4" t="s">
        <v>96</v>
      </c>
      <c r="L13" s="4" t="s">
        <v>97</v>
      </c>
      <c r="M13" s="2" t="s">
        <v>14</v>
      </c>
      <c r="N13" s="16">
        <v>6474.49</v>
      </c>
      <c r="O13" s="16">
        <v>1678.1</v>
      </c>
      <c r="P13" s="16">
        <v>1590.96</v>
      </c>
      <c r="Q13" s="16">
        <v>1570.98</v>
      </c>
      <c r="R13" s="16">
        <v>1634.45</v>
      </c>
      <c r="S13" s="16"/>
      <c r="T13" s="16">
        <f t="shared" si="0"/>
        <v>6474.49</v>
      </c>
      <c r="U13" s="17"/>
      <c r="V13" s="32">
        <f>Table1[[#This Row],[Tons to 
Invoice]]*0.75</f>
        <v>4855.8675000000003</v>
      </c>
      <c r="W13" s="27">
        <v>8696</v>
      </c>
      <c r="X13" s="27">
        <v>8813</v>
      </c>
      <c r="Y13" s="28" t="s">
        <v>676</v>
      </c>
      <c r="Z13" s="28"/>
    </row>
    <row r="14" spans="1:26" ht="24" customHeight="1">
      <c r="A14" s="4" t="s">
        <v>98</v>
      </c>
      <c r="B14" s="4" t="s">
        <v>99</v>
      </c>
      <c r="C14" s="4" t="s">
        <v>100</v>
      </c>
      <c r="D14" s="4" t="s">
        <v>5</v>
      </c>
      <c r="E14" s="4" t="s">
        <v>18</v>
      </c>
      <c r="F14" s="4" t="s">
        <v>27</v>
      </c>
      <c r="G14" s="4" t="s">
        <v>101</v>
      </c>
      <c r="H14" s="4" t="s">
        <v>102</v>
      </c>
      <c r="I14" s="4" t="s">
        <v>10</v>
      </c>
      <c r="J14" s="4" t="s">
        <v>103</v>
      </c>
      <c r="K14" s="4" t="s">
        <v>104</v>
      </c>
      <c r="L14" s="4" t="s">
        <v>105</v>
      </c>
      <c r="M14" s="2" t="s">
        <v>14</v>
      </c>
      <c r="N14" s="16">
        <v>1587138.15</v>
      </c>
      <c r="O14" s="16">
        <v>358619.17</v>
      </c>
      <c r="P14" s="16">
        <v>431905.23</v>
      </c>
      <c r="Q14" s="16">
        <v>425258.31</v>
      </c>
      <c r="R14" s="16">
        <v>371355.44</v>
      </c>
      <c r="S14" s="16"/>
      <c r="T14" s="16">
        <f t="shared" si="0"/>
        <v>1587138.15</v>
      </c>
      <c r="U14" s="17"/>
      <c r="V14" s="32">
        <f>Table1[[#This Row],[Tons to 
Invoice]]*0.75</f>
        <v>1190353.6124999998</v>
      </c>
      <c r="W14" s="27">
        <v>32218</v>
      </c>
      <c r="X14" s="27">
        <v>345641</v>
      </c>
      <c r="Y14" s="28" t="s">
        <v>676</v>
      </c>
      <c r="Z14" s="28"/>
    </row>
    <row r="15" spans="1:26" ht="24" customHeight="1">
      <c r="A15" s="4" t="s">
        <v>106</v>
      </c>
      <c r="B15" s="4" t="s">
        <v>116</v>
      </c>
      <c r="C15" s="4" t="s">
        <v>117</v>
      </c>
      <c r="D15" s="4" t="s">
        <v>5</v>
      </c>
      <c r="E15" s="4" t="s">
        <v>18</v>
      </c>
      <c r="F15" s="4" t="s">
        <v>7</v>
      </c>
      <c r="G15" s="4" t="s">
        <v>118</v>
      </c>
      <c r="H15" s="4" t="s">
        <v>112</v>
      </c>
      <c r="I15" s="4" t="s">
        <v>10</v>
      </c>
      <c r="J15" s="4" t="s">
        <v>119</v>
      </c>
      <c r="K15" s="4" t="s">
        <v>120</v>
      </c>
      <c r="L15" s="4" t="s">
        <v>121</v>
      </c>
      <c r="M15" s="2" t="s">
        <v>14</v>
      </c>
      <c r="N15" s="16">
        <v>89651.26</v>
      </c>
      <c r="O15" s="16">
        <v>21862.2</v>
      </c>
      <c r="P15" s="16">
        <v>22481.72</v>
      </c>
      <c r="Q15" s="16">
        <v>23566.91</v>
      </c>
      <c r="R15" s="16">
        <v>21740.43</v>
      </c>
      <c r="S15" s="16"/>
      <c r="T15" s="16">
        <f t="shared" si="0"/>
        <v>89651.26</v>
      </c>
      <c r="U15" s="17"/>
      <c r="V15" s="32">
        <f>Table1[[#This Row],[Tons to 
Invoice]]*0.75</f>
        <v>67238.444999999992</v>
      </c>
      <c r="W15" s="27"/>
      <c r="X15" s="27">
        <v>345653</v>
      </c>
      <c r="Y15" s="28"/>
      <c r="Z15" s="28"/>
    </row>
    <row r="16" spans="1:26" ht="24" customHeight="1">
      <c r="A16" s="4" t="s">
        <v>106</v>
      </c>
      <c r="B16" s="4" t="s">
        <v>122</v>
      </c>
      <c r="C16" s="4" t="s">
        <v>123</v>
      </c>
      <c r="D16" s="4" t="s">
        <v>5</v>
      </c>
      <c r="E16" s="4" t="s">
        <v>18</v>
      </c>
      <c r="F16" s="4" t="s">
        <v>27</v>
      </c>
      <c r="G16" s="4" t="s">
        <v>124</v>
      </c>
      <c r="H16" s="4" t="s">
        <v>112</v>
      </c>
      <c r="I16" s="4" t="s">
        <v>10</v>
      </c>
      <c r="J16" s="4" t="s">
        <v>125</v>
      </c>
      <c r="K16" s="4" t="s">
        <v>126</v>
      </c>
      <c r="L16" s="4" t="s">
        <v>32</v>
      </c>
      <c r="M16" s="2" t="s">
        <v>14</v>
      </c>
      <c r="N16" s="16">
        <v>573400.94999999995</v>
      </c>
      <c r="O16" s="16">
        <v>148860.99</v>
      </c>
      <c r="P16" s="16">
        <v>153565.39000000001</v>
      </c>
      <c r="Q16" s="16">
        <v>131454.5</v>
      </c>
      <c r="R16" s="16">
        <v>139520.07</v>
      </c>
      <c r="S16" s="16"/>
      <c r="T16" s="16">
        <f t="shared" si="0"/>
        <v>573400.94999999995</v>
      </c>
      <c r="U16" s="17"/>
      <c r="V16" s="32">
        <f>Table1[[#This Row],[Tons to 
Invoice]]*0.75</f>
        <v>430050.71249999997</v>
      </c>
      <c r="W16" s="27">
        <v>14736</v>
      </c>
      <c r="X16" s="27">
        <v>8624</v>
      </c>
      <c r="Y16" s="28"/>
      <c r="Z16" s="28"/>
    </row>
    <row r="17" spans="1:26" ht="24" customHeight="1">
      <c r="A17" s="31" t="s">
        <v>106</v>
      </c>
      <c r="B17" s="4" t="s">
        <v>107</v>
      </c>
      <c r="C17" s="4" t="s">
        <v>108</v>
      </c>
      <c r="D17" s="4" t="s">
        <v>5</v>
      </c>
      <c r="E17" s="4" t="s">
        <v>109</v>
      </c>
      <c r="F17" s="4" t="s">
        <v>110</v>
      </c>
      <c r="G17" s="4" t="s">
        <v>111</v>
      </c>
      <c r="H17" s="4" t="s">
        <v>112</v>
      </c>
      <c r="I17" s="4" t="s">
        <v>10</v>
      </c>
      <c r="J17" s="4" t="s">
        <v>113</v>
      </c>
      <c r="K17" s="4" t="s">
        <v>114</v>
      </c>
      <c r="L17" s="4" t="s">
        <v>115</v>
      </c>
      <c r="M17" s="2" t="s">
        <v>14</v>
      </c>
      <c r="N17" s="16">
        <v>106452.76</v>
      </c>
      <c r="O17" s="16">
        <v>22984.45</v>
      </c>
      <c r="P17" s="16">
        <v>33858.49</v>
      </c>
      <c r="Q17" s="16">
        <v>27552.13</v>
      </c>
      <c r="R17" s="16">
        <v>22057.69</v>
      </c>
      <c r="S17" s="16"/>
      <c r="T17" s="16">
        <f t="shared" si="0"/>
        <v>106452.76</v>
      </c>
      <c r="U17" s="17"/>
      <c r="V17" s="32">
        <f>Table1[[#This Row],[Tons to 
Invoice]]*0.75</f>
        <v>79839.569999999992</v>
      </c>
      <c r="W17" s="27">
        <v>27176</v>
      </c>
      <c r="X17" s="27">
        <v>152848</v>
      </c>
      <c r="Y17" s="28"/>
      <c r="Z17" s="28"/>
    </row>
    <row r="18" spans="1:26" ht="24" customHeight="1">
      <c r="A18" s="31" t="s">
        <v>127</v>
      </c>
      <c r="B18" s="4" t="s">
        <v>135</v>
      </c>
      <c r="C18" s="4" t="s">
        <v>136</v>
      </c>
      <c r="D18" s="4" t="s">
        <v>5</v>
      </c>
      <c r="E18" s="4" t="s">
        <v>18</v>
      </c>
      <c r="F18" s="4" t="s">
        <v>27</v>
      </c>
      <c r="G18" s="4" t="s">
        <v>137</v>
      </c>
      <c r="H18" s="4" t="s">
        <v>138</v>
      </c>
      <c r="I18" s="4" t="s">
        <v>10</v>
      </c>
      <c r="J18" s="4" t="s">
        <v>30</v>
      </c>
      <c r="K18" s="4" t="s">
        <v>126</v>
      </c>
      <c r="L18" s="4" t="s">
        <v>32</v>
      </c>
      <c r="M18" s="2" t="s">
        <v>14</v>
      </c>
      <c r="N18" s="16">
        <v>1247011.2</v>
      </c>
      <c r="O18" s="16">
        <v>285083.93</v>
      </c>
      <c r="P18" s="16">
        <v>293891.55</v>
      </c>
      <c r="Q18" s="16">
        <v>319824.46000000002</v>
      </c>
      <c r="R18" s="16">
        <v>348211.26</v>
      </c>
      <c r="S18" s="16"/>
      <c r="T18" s="16">
        <f t="shared" si="0"/>
        <v>1247011.2</v>
      </c>
      <c r="U18" s="17"/>
      <c r="V18" s="32">
        <f>Table1[[#This Row],[Tons to 
Invoice]]*0.75</f>
        <v>935258.39999999991</v>
      </c>
      <c r="W18" s="27">
        <v>506</v>
      </c>
      <c r="X18" s="27">
        <v>2413</v>
      </c>
      <c r="Y18" s="28"/>
      <c r="Z18" s="28"/>
    </row>
    <row r="19" spans="1:26" ht="27.75" customHeight="1">
      <c r="A19" s="4" t="s">
        <v>127</v>
      </c>
      <c r="B19" s="4" t="s">
        <v>128</v>
      </c>
      <c r="C19" s="4" t="s">
        <v>129</v>
      </c>
      <c r="D19" s="4" t="s">
        <v>5</v>
      </c>
      <c r="E19" s="4" t="s">
        <v>6</v>
      </c>
      <c r="F19" s="4" t="s">
        <v>27</v>
      </c>
      <c r="G19" s="4" t="s">
        <v>130</v>
      </c>
      <c r="H19" s="4" t="s">
        <v>131</v>
      </c>
      <c r="I19" s="4" t="s">
        <v>10</v>
      </c>
      <c r="J19" s="4" t="s">
        <v>132</v>
      </c>
      <c r="K19" s="4" t="s">
        <v>133</v>
      </c>
      <c r="L19" s="4" t="s">
        <v>134</v>
      </c>
      <c r="M19" s="2" t="s">
        <v>14</v>
      </c>
      <c r="N19" s="16">
        <v>4012</v>
      </c>
      <c r="O19" s="16">
        <v>1205.05</v>
      </c>
      <c r="P19" s="16">
        <v>1660.95</v>
      </c>
      <c r="Q19" s="16">
        <v>1146</v>
      </c>
      <c r="R19" s="18">
        <v>0</v>
      </c>
      <c r="S19" s="16"/>
      <c r="T19" s="16">
        <f t="shared" si="0"/>
        <v>4012</v>
      </c>
      <c r="U19" s="17"/>
      <c r="V19" s="32">
        <f>Table1[[#This Row],[Tons to 
Invoice]]*0.75</f>
        <v>3009</v>
      </c>
      <c r="W19" s="27">
        <v>32217</v>
      </c>
      <c r="X19" s="27">
        <v>345935</v>
      </c>
      <c r="Y19" s="28" t="s">
        <v>676</v>
      </c>
      <c r="Z19" s="28"/>
    </row>
    <row r="20" spans="1:26" ht="47.25" customHeight="1">
      <c r="A20" s="4" t="s">
        <v>127</v>
      </c>
      <c r="B20" s="4" t="s">
        <v>139</v>
      </c>
      <c r="C20" s="4" t="s">
        <v>140</v>
      </c>
      <c r="D20" s="4" t="s">
        <v>5</v>
      </c>
      <c r="E20" s="4" t="s">
        <v>6</v>
      </c>
      <c r="F20" s="4" t="s">
        <v>27</v>
      </c>
      <c r="G20" s="4" t="s">
        <v>141</v>
      </c>
      <c r="H20" s="4" t="s">
        <v>142</v>
      </c>
      <c r="I20" s="4" t="s">
        <v>10</v>
      </c>
      <c r="J20" s="4" t="s">
        <v>143</v>
      </c>
      <c r="K20" s="4" t="s">
        <v>144</v>
      </c>
      <c r="L20" s="4" t="s">
        <v>145</v>
      </c>
      <c r="M20" s="2" t="s">
        <v>14</v>
      </c>
      <c r="N20" s="16">
        <v>128232.9</v>
      </c>
      <c r="O20" s="16">
        <v>30141.42</v>
      </c>
      <c r="P20" s="16">
        <v>34338.61</v>
      </c>
      <c r="Q20" s="16">
        <v>35251.5</v>
      </c>
      <c r="R20" s="16">
        <v>28501.37</v>
      </c>
      <c r="S20" s="16"/>
      <c r="T20" s="16">
        <f t="shared" si="0"/>
        <v>128232.9</v>
      </c>
      <c r="U20" s="17"/>
      <c r="V20" s="32">
        <f>Table1[[#This Row],[Tons to 
Invoice]]*0.75</f>
        <v>96174.674999999988</v>
      </c>
      <c r="W20" s="27"/>
      <c r="X20" s="27">
        <v>345941</v>
      </c>
      <c r="Y20" s="28"/>
      <c r="Z20" s="28"/>
    </row>
    <row r="21" spans="1:26" ht="76.5" customHeight="1">
      <c r="A21" s="4" t="s">
        <v>146</v>
      </c>
      <c r="B21" s="4" t="s">
        <v>147</v>
      </c>
      <c r="C21" s="4" t="s">
        <v>148</v>
      </c>
      <c r="D21" s="4" t="s">
        <v>5</v>
      </c>
      <c r="E21" s="4" t="s">
        <v>18</v>
      </c>
      <c r="F21" s="4" t="s">
        <v>7</v>
      </c>
      <c r="G21" s="4" t="s">
        <v>149</v>
      </c>
      <c r="H21" s="4" t="s">
        <v>150</v>
      </c>
      <c r="I21" s="4" t="s">
        <v>10</v>
      </c>
      <c r="J21" s="4" t="s">
        <v>151</v>
      </c>
      <c r="K21" s="4" t="s">
        <v>152</v>
      </c>
      <c r="L21" s="4" t="s">
        <v>153</v>
      </c>
      <c r="M21" s="2" t="s">
        <v>14</v>
      </c>
      <c r="N21" s="16">
        <v>83423.58</v>
      </c>
      <c r="O21" s="16">
        <v>20042.580000000002</v>
      </c>
      <c r="P21" s="16">
        <v>20711.86</v>
      </c>
      <c r="Q21" s="16">
        <v>22296.1</v>
      </c>
      <c r="R21" s="16">
        <v>20373.04</v>
      </c>
      <c r="S21" s="16"/>
      <c r="T21" s="16">
        <f t="shared" si="0"/>
        <v>83423.58</v>
      </c>
      <c r="U21" s="17"/>
      <c r="V21" s="32">
        <f>Table1[[#This Row],[Tons to 
Invoice]]*0.75</f>
        <v>62567.684999999998</v>
      </c>
      <c r="W21" s="27">
        <v>32219</v>
      </c>
      <c r="X21" s="27">
        <v>153082</v>
      </c>
      <c r="Y21" s="28" t="s">
        <v>676</v>
      </c>
      <c r="Z21" s="28" t="s">
        <v>677</v>
      </c>
    </row>
    <row r="22" spans="1:26" ht="31.5" customHeight="1">
      <c r="A22" s="4" t="s">
        <v>154</v>
      </c>
      <c r="B22" s="4" t="s">
        <v>155</v>
      </c>
      <c r="C22" s="4" t="s">
        <v>156</v>
      </c>
      <c r="D22" s="4" t="s">
        <v>5</v>
      </c>
      <c r="E22" s="4" t="s">
        <v>18</v>
      </c>
      <c r="F22" s="4" t="s">
        <v>7</v>
      </c>
      <c r="G22" s="4" t="s">
        <v>157</v>
      </c>
      <c r="H22" s="4" t="s">
        <v>158</v>
      </c>
      <c r="I22" s="4" t="s">
        <v>10</v>
      </c>
      <c r="J22" s="4" t="s">
        <v>159</v>
      </c>
      <c r="K22" s="4" t="s">
        <v>160</v>
      </c>
      <c r="L22" s="4" t="s">
        <v>161</v>
      </c>
      <c r="M22" s="2" t="s">
        <v>14</v>
      </c>
      <c r="N22" s="16">
        <v>21466.03</v>
      </c>
      <c r="O22" s="16">
        <v>5004.8999999999996</v>
      </c>
      <c r="P22" s="16">
        <v>7378.25</v>
      </c>
      <c r="Q22" s="16">
        <v>5747.08</v>
      </c>
      <c r="R22" s="16">
        <v>3335.8</v>
      </c>
      <c r="S22" s="16"/>
      <c r="T22" s="16">
        <f t="shared" si="0"/>
        <v>21466.03</v>
      </c>
      <c r="U22" s="17"/>
      <c r="V22" s="32">
        <f>Table1[[#This Row],[Tons to 
Invoice]]*0.75</f>
        <v>16099.522499999999</v>
      </c>
      <c r="W22" s="27">
        <v>32220</v>
      </c>
      <c r="X22" s="27">
        <v>345950</v>
      </c>
      <c r="Y22" s="28" t="s">
        <v>676</v>
      </c>
      <c r="Z22" s="28"/>
    </row>
    <row r="23" spans="1:26" ht="30.75" customHeight="1">
      <c r="A23" s="25" t="s">
        <v>154</v>
      </c>
      <c r="B23" s="20" t="s">
        <v>162</v>
      </c>
      <c r="C23" s="25" t="s">
        <v>163</v>
      </c>
      <c r="D23" s="25" t="s">
        <v>5</v>
      </c>
      <c r="E23" s="25" t="s">
        <v>6</v>
      </c>
      <c r="F23" s="25" t="s">
        <v>27</v>
      </c>
      <c r="G23" s="25" t="s">
        <v>164</v>
      </c>
      <c r="H23" s="25" t="s">
        <v>165</v>
      </c>
      <c r="I23" s="25" t="s">
        <v>10</v>
      </c>
      <c r="J23" s="25" t="s">
        <v>166</v>
      </c>
      <c r="K23" s="25" t="s">
        <v>167</v>
      </c>
      <c r="L23" s="25" t="s">
        <v>168</v>
      </c>
      <c r="M23" s="26" t="s">
        <v>14</v>
      </c>
      <c r="N23" s="16">
        <v>235882.79</v>
      </c>
      <c r="O23" s="16">
        <v>53148.639999999999</v>
      </c>
      <c r="P23" s="16">
        <v>61090.33</v>
      </c>
      <c r="Q23" s="16">
        <v>60821.91</v>
      </c>
      <c r="R23" s="16">
        <v>60821.91</v>
      </c>
      <c r="S23" s="16">
        <v>329293.90000000002</v>
      </c>
      <c r="T23" s="12">
        <v>0</v>
      </c>
      <c r="U23" s="35" t="s">
        <v>683</v>
      </c>
      <c r="V23" s="34">
        <f>Table1[[#This Row],[Tons to 
Invoice]]*0.75</f>
        <v>0</v>
      </c>
      <c r="W23" s="27"/>
      <c r="X23" s="27">
        <v>345951</v>
      </c>
      <c r="Y23" s="28"/>
      <c r="Z23" s="28"/>
    </row>
    <row r="24" spans="1:26" ht="32.25" customHeight="1">
      <c r="A24" s="4" t="s">
        <v>169</v>
      </c>
      <c r="B24" s="4" t="s">
        <v>177</v>
      </c>
      <c r="C24" s="4" t="s">
        <v>178</v>
      </c>
      <c r="D24" s="4" t="s">
        <v>5</v>
      </c>
      <c r="E24" s="4" t="s">
        <v>179</v>
      </c>
      <c r="F24" s="4" t="s">
        <v>27</v>
      </c>
      <c r="G24" s="4" t="s">
        <v>180</v>
      </c>
      <c r="H24" s="4" t="s">
        <v>2</v>
      </c>
      <c r="I24" s="4" t="s">
        <v>10</v>
      </c>
      <c r="J24" s="4" t="s">
        <v>181</v>
      </c>
      <c r="K24" s="4" t="s">
        <v>182</v>
      </c>
      <c r="L24" s="4" t="s">
        <v>183</v>
      </c>
      <c r="M24" s="2" t="s">
        <v>14</v>
      </c>
      <c r="N24" s="16">
        <v>4007</v>
      </c>
      <c r="O24" s="16">
        <v>1013</v>
      </c>
      <c r="P24" s="16">
        <v>1174</v>
      </c>
      <c r="Q24" s="16">
        <v>985</v>
      </c>
      <c r="R24" s="16">
        <v>835</v>
      </c>
      <c r="S24" s="16"/>
      <c r="T24" s="16">
        <f t="shared" ref="T24:T55" si="1">SUM(N24-S24)</f>
        <v>4007</v>
      </c>
      <c r="U24" s="17"/>
      <c r="V24" s="32">
        <f>Table1[[#This Row],[Tons to 
Invoice]]*0.75</f>
        <v>3005.25</v>
      </c>
      <c r="W24" s="27"/>
      <c r="X24" s="27">
        <v>345973</v>
      </c>
      <c r="Y24" s="28"/>
      <c r="Z24" s="28"/>
    </row>
    <row r="25" spans="1:26" ht="70.5" customHeight="1">
      <c r="A25" s="4" t="s">
        <v>169</v>
      </c>
      <c r="B25" s="4" t="s">
        <v>170</v>
      </c>
      <c r="C25" s="4" t="s">
        <v>171</v>
      </c>
      <c r="D25" s="4" t="s">
        <v>5</v>
      </c>
      <c r="E25" s="4" t="s">
        <v>6</v>
      </c>
      <c r="F25" s="4" t="s">
        <v>27</v>
      </c>
      <c r="G25" s="4" t="s">
        <v>172</v>
      </c>
      <c r="H25" s="4" t="s">
        <v>173</v>
      </c>
      <c r="I25" s="4" t="s">
        <v>10</v>
      </c>
      <c r="J25" s="4" t="s">
        <v>174</v>
      </c>
      <c r="K25" s="4" t="s">
        <v>175</v>
      </c>
      <c r="L25" s="4" t="s">
        <v>176</v>
      </c>
      <c r="M25" s="2" t="s">
        <v>14</v>
      </c>
      <c r="N25" s="16">
        <v>45711</v>
      </c>
      <c r="O25" s="16">
        <v>12272</v>
      </c>
      <c r="P25" s="16">
        <v>11267</v>
      </c>
      <c r="Q25" s="16">
        <v>11658</v>
      </c>
      <c r="R25" s="16">
        <v>10514</v>
      </c>
      <c r="S25" s="16"/>
      <c r="T25" s="16">
        <f t="shared" si="1"/>
        <v>45711</v>
      </c>
      <c r="U25" s="17"/>
      <c r="V25" s="32">
        <f>Table1[[#This Row],[Tons to 
Invoice]]*0.75</f>
        <v>34283.25</v>
      </c>
      <c r="W25" s="27">
        <v>12491</v>
      </c>
      <c r="X25" s="27">
        <v>8023</v>
      </c>
      <c r="Y25" s="28"/>
      <c r="Z25" s="28"/>
    </row>
    <row r="26" spans="1:26" ht="79.5" customHeight="1">
      <c r="A26" s="20" t="s">
        <v>184</v>
      </c>
      <c r="B26" s="20" t="s">
        <v>192</v>
      </c>
      <c r="C26" s="4" t="s">
        <v>193</v>
      </c>
      <c r="D26" s="4" t="s">
        <v>5</v>
      </c>
      <c r="E26" s="4" t="s">
        <v>18</v>
      </c>
      <c r="F26" s="4" t="s">
        <v>7</v>
      </c>
      <c r="G26" s="4" t="s">
        <v>194</v>
      </c>
      <c r="H26" s="4" t="s">
        <v>188</v>
      </c>
      <c r="I26" s="4" t="s">
        <v>10</v>
      </c>
      <c r="J26" s="4" t="s">
        <v>189</v>
      </c>
      <c r="K26" s="4" t="s">
        <v>190</v>
      </c>
      <c r="L26" s="4" t="s">
        <v>191</v>
      </c>
      <c r="M26" s="2" t="s">
        <v>14</v>
      </c>
      <c r="N26" s="12">
        <v>13424.96</v>
      </c>
      <c r="O26" s="12">
        <v>2907.61</v>
      </c>
      <c r="P26" s="12">
        <v>3419.64</v>
      </c>
      <c r="Q26" s="12">
        <v>3741.23</v>
      </c>
      <c r="R26" s="12">
        <v>3356.48</v>
      </c>
      <c r="S26" s="12"/>
      <c r="T26" s="12">
        <f t="shared" si="1"/>
        <v>13424.96</v>
      </c>
      <c r="U26" s="21" t="s">
        <v>680</v>
      </c>
      <c r="V26" s="19"/>
      <c r="W26" s="27"/>
      <c r="X26" s="27">
        <v>3265</v>
      </c>
      <c r="Y26" s="28"/>
      <c r="Z26" s="28"/>
    </row>
    <row r="27" spans="1:26" ht="24" customHeight="1">
      <c r="A27" s="20" t="s">
        <v>184</v>
      </c>
      <c r="B27" s="20" t="s">
        <v>185</v>
      </c>
      <c r="C27" s="4" t="s">
        <v>186</v>
      </c>
      <c r="D27" s="4" t="s">
        <v>5</v>
      </c>
      <c r="E27" s="4" t="s">
        <v>6</v>
      </c>
      <c r="F27" s="4" t="s">
        <v>7</v>
      </c>
      <c r="G27" s="4" t="s">
        <v>187</v>
      </c>
      <c r="H27" s="4" t="s">
        <v>188</v>
      </c>
      <c r="I27" s="4" t="s">
        <v>10</v>
      </c>
      <c r="J27" s="4" t="s">
        <v>189</v>
      </c>
      <c r="K27" s="4" t="s">
        <v>190</v>
      </c>
      <c r="L27" s="4" t="s">
        <v>191</v>
      </c>
      <c r="M27" s="2" t="s">
        <v>14</v>
      </c>
      <c r="N27" s="16">
        <v>4425.42</v>
      </c>
      <c r="O27" s="16">
        <v>947.47</v>
      </c>
      <c r="P27" s="16">
        <v>1217.02</v>
      </c>
      <c r="Q27" s="16">
        <v>1051.82</v>
      </c>
      <c r="R27" s="16">
        <v>1209.1099999999999</v>
      </c>
      <c r="S27" s="16"/>
      <c r="T27" s="16">
        <f t="shared" si="1"/>
        <v>4425.42</v>
      </c>
      <c r="U27" s="33" t="s">
        <v>681</v>
      </c>
      <c r="V27" s="32">
        <f>Table1[[#This Row],[Tons to 
Invoice]]*0.75</f>
        <v>3319.0650000000001</v>
      </c>
      <c r="W27" s="27">
        <v>14073</v>
      </c>
      <c r="X27" s="27">
        <v>3265</v>
      </c>
      <c r="Y27" s="28"/>
      <c r="Z27" s="28"/>
    </row>
    <row r="28" spans="1:26" ht="24" customHeight="1">
      <c r="A28" s="4" t="s">
        <v>195</v>
      </c>
      <c r="B28" s="4" t="s">
        <v>196</v>
      </c>
      <c r="C28" s="4" t="s">
        <v>197</v>
      </c>
      <c r="D28" s="4" t="s">
        <v>5</v>
      </c>
      <c r="E28" s="4" t="s">
        <v>6</v>
      </c>
      <c r="F28" s="4" t="s">
        <v>7</v>
      </c>
      <c r="G28" s="4" t="s">
        <v>198</v>
      </c>
      <c r="H28" s="4" t="s">
        <v>199</v>
      </c>
      <c r="I28" s="4" t="s">
        <v>10</v>
      </c>
      <c r="J28" s="4" t="s">
        <v>200</v>
      </c>
      <c r="K28" s="4" t="s">
        <v>201</v>
      </c>
      <c r="L28" s="4" t="s">
        <v>202</v>
      </c>
      <c r="M28" s="2" t="s">
        <v>14</v>
      </c>
      <c r="N28" s="16">
        <v>4456.91</v>
      </c>
      <c r="O28" s="16">
        <v>1129.51</v>
      </c>
      <c r="P28" s="16">
        <v>976.36</v>
      </c>
      <c r="Q28" s="16">
        <v>1096.3499999999999</v>
      </c>
      <c r="R28" s="16">
        <v>1254.69</v>
      </c>
      <c r="S28" s="16"/>
      <c r="T28" s="16">
        <f t="shared" si="1"/>
        <v>4456.91</v>
      </c>
      <c r="U28" s="17"/>
      <c r="V28" s="32">
        <f>Table1[[#This Row],[Tons to 
Invoice]]*0.75</f>
        <v>3342.6824999999999</v>
      </c>
      <c r="W28" s="27"/>
      <c r="X28" s="27">
        <v>345981</v>
      </c>
      <c r="Y28" s="28"/>
      <c r="Z28" s="28"/>
    </row>
    <row r="29" spans="1:26" ht="30.75" customHeight="1">
      <c r="A29" s="4" t="s">
        <v>203</v>
      </c>
      <c r="B29" s="4" t="s">
        <v>204</v>
      </c>
      <c r="C29" s="4" t="s">
        <v>205</v>
      </c>
      <c r="D29" s="4" t="s">
        <v>5</v>
      </c>
      <c r="E29" s="4" t="s">
        <v>18</v>
      </c>
      <c r="F29" s="4" t="s">
        <v>7</v>
      </c>
      <c r="G29" s="4" t="s">
        <v>206</v>
      </c>
      <c r="H29" s="4" t="s">
        <v>207</v>
      </c>
      <c r="I29" s="4" t="s">
        <v>10</v>
      </c>
      <c r="J29" s="4" t="s">
        <v>208</v>
      </c>
      <c r="K29" s="4" t="s">
        <v>209</v>
      </c>
      <c r="L29" s="4" t="s">
        <v>210</v>
      </c>
      <c r="M29" s="2" t="s">
        <v>14</v>
      </c>
      <c r="N29" s="16">
        <v>61770.82</v>
      </c>
      <c r="O29" s="16">
        <v>13923.78</v>
      </c>
      <c r="P29" s="16">
        <v>16833.560000000001</v>
      </c>
      <c r="Q29" s="16">
        <v>15455.12</v>
      </c>
      <c r="R29" s="16">
        <v>15558.36</v>
      </c>
      <c r="S29" s="16"/>
      <c r="T29" s="16">
        <f t="shared" si="1"/>
        <v>61770.82</v>
      </c>
      <c r="U29" s="17"/>
      <c r="V29" s="32">
        <f>Table1[[#This Row],[Tons to 
Invoice]]*0.75</f>
        <v>46328.114999999998</v>
      </c>
      <c r="W29" s="27">
        <v>888</v>
      </c>
      <c r="X29" s="27">
        <v>1702</v>
      </c>
      <c r="Y29" s="28"/>
      <c r="Z29" s="28"/>
    </row>
    <row r="30" spans="1:26" ht="31.5" customHeight="1">
      <c r="A30" s="4" t="s">
        <v>211</v>
      </c>
      <c r="B30" s="4" t="s">
        <v>212</v>
      </c>
      <c r="C30" s="4" t="s">
        <v>213</v>
      </c>
      <c r="D30" s="4" t="s">
        <v>5</v>
      </c>
      <c r="E30" s="4" t="s">
        <v>18</v>
      </c>
      <c r="F30" s="4" t="s">
        <v>7</v>
      </c>
      <c r="G30" s="4" t="s">
        <v>214</v>
      </c>
      <c r="H30" s="4" t="s">
        <v>215</v>
      </c>
      <c r="I30" s="4" t="s">
        <v>10</v>
      </c>
      <c r="J30" s="4" t="s">
        <v>216</v>
      </c>
      <c r="K30" s="4" t="s">
        <v>217</v>
      </c>
      <c r="L30" s="4" t="s">
        <v>218</v>
      </c>
      <c r="M30" s="2" t="s">
        <v>14</v>
      </c>
      <c r="N30" s="16">
        <v>111956.38</v>
      </c>
      <c r="O30" s="16">
        <v>25382.87</v>
      </c>
      <c r="P30" s="16">
        <v>26933.5</v>
      </c>
      <c r="Q30" s="16">
        <v>26227.58</v>
      </c>
      <c r="R30" s="16">
        <v>33412.43</v>
      </c>
      <c r="S30" s="16"/>
      <c r="T30" s="16">
        <f t="shared" si="1"/>
        <v>111956.38</v>
      </c>
      <c r="U30" s="17"/>
      <c r="V30" s="32">
        <f>Table1[[#This Row],[Tons to 
Invoice]]*0.75</f>
        <v>83967.285000000003</v>
      </c>
      <c r="W30" s="27">
        <v>3892</v>
      </c>
      <c r="X30" s="27">
        <v>3181</v>
      </c>
      <c r="Y30" s="28"/>
      <c r="Z30" s="28"/>
    </row>
    <row r="31" spans="1:26" ht="24" customHeight="1">
      <c r="A31" s="20" t="s">
        <v>219</v>
      </c>
      <c r="B31" s="20" t="s">
        <v>220</v>
      </c>
      <c r="C31" s="4" t="s">
        <v>221</v>
      </c>
      <c r="D31" s="4" t="s">
        <v>5</v>
      </c>
      <c r="E31" s="4" t="s">
        <v>6</v>
      </c>
      <c r="F31" s="4" t="s">
        <v>7</v>
      </c>
      <c r="G31" s="4" t="s">
        <v>222</v>
      </c>
      <c r="H31" s="4" t="s">
        <v>211</v>
      </c>
      <c r="I31" s="4" t="s">
        <v>10</v>
      </c>
      <c r="J31" s="4" t="s">
        <v>223</v>
      </c>
      <c r="K31" s="4" t="s">
        <v>224</v>
      </c>
      <c r="L31" s="4" t="s">
        <v>225</v>
      </c>
      <c r="M31" s="2" t="s">
        <v>14</v>
      </c>
      <c r="N31" s="16">
        <v>50279.41</v>
      </c>
      <c r="O31" s="16">
        <v>10817.24</v>
      </c>
      <c r="P31" s="12">
        <v>15234.14</v>
      </c>
      <c r="Q31" s="16">
        <v>12981.34</v>
      </c>
      <c r="R31" s="16">
        <v>11246.69</v>
      </c>
      <c r="S31" s="16"/>
      <c r="T31" s="16">
        <f t="shared" si="1"/>
        <v>50279.41</v>
      </c>
      <c r="U31" s="21" t="s">
        <v>692</v>
      </c>
      <c r="V31" s="34">
        <f>Table1[[#This Row],[Tons to 
Invoice]]*0.75</f>
        <v>37709.557500000003</v>
      </c>
      <c r="W31" s="27">
        <v>14800</v>
      </c>
      <c r="X31" s="27">
        <v>3405</v>
      </c>
      <c r="Y31" s="28"/>
      <c r="Z31" s="28"/>
    </row>
    <row r="32" spans="1:26" ht="60" customHeight="1">
      <c r="A32" s="4" t="s">
        <v>219</v>
      </c>
      <c r="B32" s="4" t="s">
        <v>230</v>
      </c>
      <c r="C32" s="4" t="s">
        <v>231</v>
      </c>
      <c r="D32" s="4" t="s">
        <v>69</v>
      </c>
      <c r="E32" s="4" t="s">
        <v>6</v>
      </c>
      <c r="F32" s="4" t="s">
        <v>27</v>
      </c>
      <c r="G32" s="4" t="s">
        <v>232</v>
      </c>
      <c r="H32" s="4" t="s">
        <v>233</v>
      </c>
      <c r="I32" s="4" t="s">
        <v>10</v>
      </c>
      <c r="J32" s="4" t="s">
        <v>234</v>
      </c>
      <c r="K32" s="4" t="s">
        <v>235</v>
      </c>
      <c r="L32" s="4" t="s">
        <v>236</v>
      </c>
      <c r="M32" s="2" t="s">
        <v>14</v>
      </c>
      <c r="N32" s="16">
        <v>3.49</v>
      </c>
      <c r="O32" s="16">
        <v>3.49</v>
      </c>
      <c r="P32" s="18"/>
      <c r="Q32" s="18"/>
      <c r="R32" s="18"/>
      <c r="S32" s="16"/>
      <c r="T32" s="16">
        <f t="shared" si="1"/>
        <v>3.49</v>
      </c>
      <c r="U32" s="17"/>
      <c r="V32" s="32">
        <f>Table1[[#This Row],[Tons to 
Invoice]]*0.75</f>
        <v>2.6175000000000002</v>
      </c>
      <c r="W32" s="27"/>
      <c r="X32" s="27">
        <v>346005</v>
      </c>
      <c r="Y32" s="28"/>
      <c r="Z32" s="28"/>
    </row>
    <row r="33" spans="1:26" ht="30" customHeight="1">
      <c r="A33" s="20" t="s">
        <v>219</v>
      </c>
      <c r="B33" s="20" t="s">
        <v>226</v>
      </c>
      <c r="C33" s="4" t="s">
        <v>227</v>
      </c>
      <c r="D33" s="4" t="s">
        <v>5</v>
      </c>
      <c r="E33" s="4" t="s">
        <v>18</v>
      </c>
      <c r="F33" s="4" t="s">
        <v>7</v>
      </c>
      <c r="G33" s="4" t="s">
        <v>222</v>
      </c>
      <c r="H33" s="4" t="s">
        <v>211</v>
      </c>
      <c r="I33" s="4" t="s">
        <v>10</v>
      </c>
      <c r="J33" s="4" t="s">
        <v>223</v>
      </c>
      <c r="K33" s="4" t="s">
        <v>228</v>
      </c>
      <c r="L33" s="4" t="s">
        <v>229</v>
      </c>
      <c r="M33" s="2" t="s">
        <v>14</v>
      </c>
      <c r="N33" s="12">
        <v>479811.43</v>
      </c>
      <c r="O33" s="12">
        <v>122200.41</v>
      </c>
      <c r="P33" s="16">
        <v>121564.34</v>
      </c>
      <c r="Q33" s="12">
        <v>117742.12</v>
      </c>
      <c r="R33" s="12">
        <v>118304.56</v>
      </c>
      <c r="S33" s="12"/>
      <c r="T33" s="12">
        <f t="shared" si="1"/>
        <v>479811.43</v>
      </c>
      <c r="U33" s="21" t="s">
        <v>691</v>
      </c>
      <c r="V33" s="37"/>
      <c r="W33" s="36">
        <v>14800</v>
      </c>
      <c r="X33" s="36">
        <v>3405</v>
      </c>
      <c r="Y33" s="28"/>
      <c r="Z33" s="28"/>
    </row>
    <row r="34" spans="1:26" ht="24" customHeight="1">
      <c r="A34" s="4" t="s">
        <v>237</v>
      </c>
      <c r="B34" s="4" t="s">
        <v>238</v>
      </c>
      <c r="C34" s="4" t="s">
        <v>239</v>
      </c>
      <c r="D34" s="4" t="s">
        <v>5</v>
      </c>
      <c r="E34" s="4" t="s">
        <v>18</v>
      </c>
      <c r="F34" s="4" t="s">
        <v>7</v>
      </c>
      <c r="G34" s="4" t="s">
        <v>240</v>
      </c>
      <c r="H34" s="4" t="s">
        <v>241</v>
      </c>
      <c r="I34" s="4" t="s">
        <v>10</v>
      </c>
      <c r="J34" s="4" t="s">
        <v>242</v>
      </c>
      <c r="K34" s="4" t="s">
        <v>243</v>
      </c>
      <c r="L34" s="4" t="s">
        <v>244</v>
      </c>
      <c r="M34" s="2" t="s">
        <v>14</v>
      </c>
      <c r="N34" s="16">
        <v>131670.92000000001</v>
      </c>
      <c r="O34" s="16">
        <v>40912.720000000001</v>
      </c>
      <c r="P34" s="16">
        <v>34315.660000000003</v>
      </c>
      <c r="Q34" s="16">
        <v>28035.78</v>
      </c>
      <c r="R34" s="16">
        <v>28406.76</v>
      </c>
      <c r="S34" s="16"/>
      <c r="T34" s="16">
        <f t="shared" si="1"/>
        <v>131670.92000000001</v>
      </c>
      <c r="U34" s="17"/>
      <c r="V34" s="32">
        <f>Table1[[#This Row],[Tons to 
Invoice]]*0.75</f>
        <v>98753.19</v>
      </c>
      <c r="W34" s="27">
        <v>1120</v>
      </c>
      <c r="X34" s="27">
        <v>3613</v>
      </c>
      <c r="Y34" s="28"/>
      <c r="Z34" s="28"/>
    </row>
    <row r="35" spans="1:26" ht="33.75" customHeight="1">
      <c r="A35" s="31" t="s">
        <v>237</v>
      </c>
      <c r="B35" s="4" t="s">
        <v>245</v>
      </c>
      <c r="C35" s="4" t="s">
        <v>246</v>
      </c>
      <c r="D35" s="4" t="s">
        <v>5</v>
      </c>
      <c r="E35" s="4" t="s">
        <v>6</v>
      </c>
      <c r="F35" s="4" t="s">
        <v>27</v>
      </c>
      <c r="G35" s="4" t="s">
        <v>247</v>
      </c>
      <c r="H35" s="4" t="s">
        <v>241</v>
      </c>
      <c r="I35" s="4" t="s">
        <v>10</v>
      </c>
      <c r="J35" s="4" t="s">
        <v>248</v>
      </c>
      <c r="K35" s="4" t="s">
        <v>249</v>
      </c>
      <c r="L35" s="4" t="s">
        <v>250</v>
      </c>
      <c r="M35" s="2" t="s">
        <v>14</v>
      </c>
      <c r="N35" s="16">
        <v>68565.789999999994</v>
      </c>
      <c r="O35" s="16">
        <v>16213.07</v>
      </c>
      <c r="P35" s="16">
        <v>14043.98</v>
      </c>
      <c r="Q35" s="16">
        <v>17227.900000000001</v>
      </c>
      <c r="R35" s="16">
        <v>21080.84</v>
      </c>
      <c r="S35" s="16"/>
      <c r="T35" s="16">
        <f t="shared" si="1"/>
        <v>68565.789999999994</v>
      </c>
      <c r="U35" s="17"/>
      <c r="V35" s="32">
        <f>Table1[[#This Row],[Tons to 
Invoice]]*0.75</f>
        <v>51424.342499999999</v>
      </c>
      <c r="W35" s="27">
        <v>12689</v>
      </c>
      <c r="X35" s="27">
        <v>1704</v>
      </c>
      <c r="Y35" s="28"/>
      <c r="Z35" s="28"/>
    </row>
    <row r="36" spans="1:26" ht="24" customHeight="1">
      <c r="A36" s="4" t="s">
        <v>251</v>
      </c>
      <c r="B36" s="4" t="s">
        <v>252</v>
      </c>
      <c r="C36" s="4" t="s">
        <v>253</v>
      </c>
      <c r="D36" s="4" t="s">
        <v>5</v>
      </c>
      <c r="E36" s="4" t="s">
        <v>6</v>
      </c>
      <c r="F36" s="4" t="s">
        <v>7</v>
      </c>
      <c r="G36" s="4" t="s">
        <v>254</v>
      </c>
      <c r="H36" s="4" t="s">
        <v>255</v>
      </c>
      <c r="I36" s="4" t="s">
        <v>10</v>
      </c>
      <c r="J36" s="4" t="s">
        <v>256</v>
      </c>
      <c r="K36" s="4" t="s">
        <v>257</v>
      </c>
      <c r="L36" s="4" t="s">
        <v>258</v>
      </c>
      <c r="M36" s="2" t="s">
        <v>14</v>
      </c>
      <c r="N36" s="16">
        <v>12476.97</v>
      </c>
      <c r="O36" s="16">
        <v>3445</v>
      </c>
      <c r="P36" s="16">
        <v>3850.86</v>
      </c>
      <c r="Q36" s="16">
        <v>3030.23</v>
      </c>
      <c r="R36" s="16">
        <v>2150.88</v>
      </c>
      <c r="S36" s="16"/>
      <c r="T36" s="16">
        <f t="shared" si="1"/>
        <v>12476.97</v>
      </c>
      <c r="U36" s="17"/>
      <c r="V36" s="32">
        <f>Table1[[#This Row],[Tons to 
Invoice]]*0.75</f>
        <v>9357.7274999999991</v>
      </c>
      <c r="W36" s="27"/>
      <c r="X36" s="27">
        <v>345756</v>
      </c>
      <c r="Y36" s="28"/>
      <c r="Z36" s="28"/>
    </row>
    <row r="37" spans="1:26" ht="24" customHeight="1">
      <c r="A37" s="4" t="s">
        <v>259</v>
      </c>
      <c r="B37" s="4" t="s">
        <v>260</v>
      </c>
      <c r="C37" s="4" t="s">
        <v>261</v>
      </c>
      <c r="D37" s="4" t="s">
        <v>5</v>
      </c>
      <c r="E37" s="4" t="s">
        <v>6</v>
      </c>
      <c r="F37" s="4" t="s">
        <v>7</v>
      </c>
      <c r="G37" s="4" t="s">
        <v>262</v>
      </c>
      <c r="H37" s="4" t="s">
        <v>263</v>
      </c>
      <c r="I37" s="4" t="s">
        <v>10</v>
      </c>
      <c r="J37" s="4" t="s">
        <v>264</v>
      </c>
      <c r="K37" s="4" t="s">
        <v>265</v>
      </c>
      <c r="L37" s="4" t="s">
        <v>266</v>
      </c>
      <c r="M37" s="2" t="s">
        <v>14</v>
      </c>
      <c r="N37" s="16">
        <v>23290.05</v>
      </c>
      <c r="O37" s="16">
        <v>6103.95</v>
      </c>
      <c r="P37" s="16">
        <v>1884.99</v>
      </c>
      <c r="Q37" s="16">
        <v>7639.58</v>
      </c>
      <c r="R37" s="16">
        <v>7661.53</v>
      </c>
      <c r="S37" s="16"/>
      <c r="T37" s="16">
        <f t="shared" si="1"/>
        <v>23290.05</v>
      </c>
      <c r="U37" s="17"/>
      <c r="V37" s="32">
        <f>Table1[[#This Row],[Tons to 
Invoice]]*0.75</f>
        <v>17467.537499999999</v>
      </c>
      <c r="W37" s="27">
        <v>6092</v>
      </c>
      <c r="X37" s="27">
        <v>4036</v>
      </c>
      <c r="Y37" s="28"/>
      <c r="Z37" s="28"/>
    </row>
    <row r="38" spans="1:26" ht="31.5" customHeight="1">
      <c r="A38" s="20" t="s">
        <v>267</v>
      </c>
      <c r="B38" s="20" t="s">
        <v>275</v>
      </c>
      <c r="C38" s="4" t="s">
        <v>276</v>
      </c>
      <c r="D38" s="4" t="s">
        <v>5</v>
      </c>
      <c r="E38" s="4" t="s">
        <v>18</v>
      </c>
      <c r="F38" s="4" t="s">
        <v>7</v>
      </c>
      <c r="G38" s="4" t="s">
        <v>270</v>
      </c>
      <c r="H38" s="4" t="s">
        <v>271</v>
      </c>
      <c r="I38" s="4" t="s">
        <v>10</v>
      </c>
      <c r="J38" s="4" t="s">
        <v>272</v>
      </c>
      <c r="K38" s="4" t="s">
        <v>273</v>
      </c>
      <c r="L38" s="4" t="s">
        <v>274</v>
      </c>
      <c r="M38" s="2" t="s">
        <v>14</v>
      </c>
      <c r="N38" s="16">
        <v>117608.28</v>
      </c>
      <c r="O38" s="16">
        <v>27784.94</v>
      </c>
      <c r="P38" s="16">
        <v>29678.27</v>
      </c>
      <c r="Q38" s="16">
        <v>30135.85</v>
      </c>
      <c r="R38" s="16">
        <v>30009.22</v>
      </c>
      <c r="S38" s="16"/>
      <c r="T38" s="16">
        <f t="shared" si="1"/>
        <v>117608.28</v>
      </c>
      <c r="U38" s="21" t="s">
        <v>682</v>
      </c>
      <c r="V38" s="32">
        <f>Table1[[#This Row],[Tons to 
Invoice]]*0.75</f>
        <v>88206.209999999992</v>
      </c>
      <c r="W38" s="27"/>
      <c r="X38" s="27">
        <v>10939</v>
      </c>
      <c r="Y38" s="28"/>
      <c r="Z38" s="28"/>
    </row>
    <row r="39" spans="1:26" ht="24" customHeight="1">
      <c r="A39" s="4" t="s">
        <v>267</v>
      </c>
      <c r="B39" s="4" t="s">
        <v>268</v>
      </c>
      <c r="C39" s="4" t="s">
        <v>269</v>
      </c>
      <c r="D39" s="4" t="s">
        <v>5</v>
      </c>
      <c r="E39" s="4" t="s">
        <v>6</v>
      </c>
      <c r="F39" s="4" t="s">
        <v>7</v>
      </c>
      <c r="G39" s="4" t="s">
        <v>270</v>
      </c>
      <c r="H39" s="4" t="s">
        <v>271</v>
      </c>
      <c r="I39" s="4" t="s">
        <v>10</v>
      </c>
      <c r="J39" s="4" t="s">
        <v>272</v>
      </c>
      <c r="K39" s="4" t="s">
        <v>273</v>
      </c>
      <c r="L39" s="4" t="s">
        <v>274</v>
      </c>
      <c r="M39" s="2" t="s">
        <v>14</v>
      </c>
      <c r="N39" s="12">
        <v>17.12</v>
      </c>
      <c r="O39" s="16">
        <v>5.0599999999999996</v>
      </c>
      <c r="P39" s="16">
        <v>2</v>
      </c>
      <c r="Q39" s="12">
        <v>6.56</v>
      </c>
      <c r="R39" s="16">
        <v>3.5</v>
      </c>
      <c r="S39" s="16"/>
      <c r="T39" s="12">
        <f t="shared" si="1"/>
        <v>17.12</v>
      </c>
      <c r="U39" s="19" t="s">
        <v>682</v>
      </c>
      <c r="V39" s="34">
        <f>Table1[[#This Row],[Tons to 
Invoice]]*0.75</f>
        <v>12.84</v>
      </c>
      <c r="W39" s="27">
        <v>11079</v>
      </c>
      <c r="X39" s="27">
        <v>10939</v>
      </c>
      <c r="Y39" s="28"/>
      <c r="Z39" s="28"/>
    </row>
    <row r="40" spans="1:26" ht="33.75" customHeight="1">
      <c r="A40" s="4" t="s">
        <v>277</v>
      </c>
      <c r="B40" s="4" t="s">
        <v>278</v>
      </c>
      <c r="C40" s="4" t="s">
        <v>279</v>
      </c>
      <c r="D40" s="4" t="s">
        <v>5</v>
      </c>
      <c r="E40" s="4" t="s">
        <v>18</v>
      </c>
      <c r="F40" s="4" t="s">
        <v>27</v>
      </c>
      <c r="G40" s="4" t="s">
        <v>280</v>
      </c>
      <c r="H40" s="4" t="s">
        <v>142</v>
      </c>
      <c r="I40" s="4" t="s">
        <v>10</v>
      </c>
      <c r="J40" s="4" t="s">
        <v>281</v>
      </c>
      <c r="K40" s="4" t="s">
        <v>282</v>
      </c>
      <c r="L40" s="4" t="s">
        <v>283</v>
      </c>
      <c r="M40" s="2" t="s">
        <v>14</v>
      </c>
      <c r="N40" s="16">
        <v>1338792.76</v>
      </c>
      <c r="O40" s="16">
        <v>455674.51</v>
      </c>
      <c r="P40" s="16">
        <v>312828.38</v>
      </c>
      <c r="Q40" s="16">
        <v>261897.05</v>
      </c>
      <c r="R40" s="16">
        <v>308392.82</v>
      </c>
      <c r="S40" s="16"/>
      <c r="T40" s="16">
        <f t="shared" si="1"/>
        <v>1338792.76</v>
      </c>
      <c r="U40" s="17"/>
      <c r="V40" s="32">
        <f>Table1[[#This Row],[Tons to 
Invoice]]*0.75</f>
        <v>1004094.5700000001</v>
      </c>
      <c r="W40" s="27">
        <v>12574</v>
      </c>
      <c r="X40" s="27">
        <v>8174</v>
      </c>
      <c r="Y40" s="28"/>
      <c r="Z40" s="28"/>
    </row>
    <row r="41" spans="1:26" ht="33.75" customHeight="1">
      <c r="A41" s="31" t="s">
        <v>277</v>
      </c>
      <c r="B41" s="4" t="s">
        <v>284</v>
      </c>
      <c r="C41" s="4" t="s">
        <v>285</v>
      </c>
      <c r="D41" s="4" t="s">
        <v>5</v>
      </c>
      <c r="E41" s="4" t="s">
        <v>6</v>
      </c>
      <c r="F41" s="4" t="s">
        <v>27</v>
      </c>
      <c r="G41" s="4" t="s">
        <v>286</v>
      </c>
      <c r="H41" s="4" t="s">
        <v>287</v>
      </c>
      <c r="I41" s="4" t="s">
        <v>10</v>
      </c>
      <c r="J41" s="4" t="s">
        <v>288</v>
      </c>
      <c r="K41" s="4" t="s">
        <v>289</v>
      </c>
      <c r="L41" s="4" t="s">
        <v>290</v>
      </c>
      <c r="M41" s="2" t="s">
        <v>14</v>
      </c>
      <c r="N41" s="16">
        <v>64047.26</v>
      </c>
      <c r="O41" s="16">
        <v>13951.75</v>
      </c>
      <c r="P41" s="16">
        <v>17041.43</v>
      </c>
      <c r="Q41" s="16">
        <v>19112.259999999998</v>
      </c>
      <c r="R41" s="16">
        <v>13941.82</v>
      </c>
      <c r="S41" s="16"/>
      <c r="T41" s="16">
        <f t="shared" si="1"/>
        <v>64047.26</v>
      </c>
      <c r="U41" s="17"/>
      <c r="V41" s="32">
        <f>Table1[[#This Row],[Tons to 
Invoice]]*0.75</f>
        <v>48035.445</v>
      </c>
      <c r="W41" s="27"/>
      <c r="X41" s="27">
        <v>345790</v>
      </c>
      <c r="Y41" s="28"/>
      <c r="Z41" s="28"/>
    </row>
    <row r="42" spans="1:26" ht="32.25" customHeight="1">
      <c r="A42" s="4" t="s">
        <v>291</v>
      </c>
      <c r="B42" s="4" t="s">
        <v>292</v>
      </c>
      <c r="C42" s="4" t="s">
        <v>293</v>
      </c>
      <c r="D42" s="4" t="s">
        <v>5</v>
      </c>
      <c r="E42" s="4" t="s">
        <v>6</v>
      </c>
      <c r="F42" s="4" t="s">
        <v>27</v>
      </c>
      <c r="G42" s="4" t="s">
        <v>137</v>
      </c>
      <c r="H42" s="4" t="s">
        <v>138</v>
      </c>
      <c r="I42" s="4" t="s">
        <v>10</v>
      </c>
      <c r="J42" s="4" t="s">
        <v>30</v>
      </c>
      <c r="K42" s="4" t="s">
        <v>126</v>
      </c>
      <c r="L42" s="4" t="s">
        <v>32</v>
      </c>
      <c r="M42" s="2" t="s">
        <v>14</v>
      </c>
      <c r="N42" s="16">
        <v>87245.56</v>
      </c>
      <c r="O42" s="16">
        <v>28710.31</v>
      </c>
      <c r="P42" s="16">
        <v>33589.47</v>
      </c>
      <c r="Q42" s="16">
        <v>13313.38</v>
      </c>
      <c r="R42" s="16">
        <v>11632.4</v>
      </c>
      <c r="S42" s="16"/>
      <c r="T42" s="16">
        <f t="shared" si="1"/>
        <v>87245.56</v>
      </c>
      <c r="U42" s="17"/>
      <c r="V42" s="32">
        <f>Table1[[#This Row],[Tons to 
Invoice]]*0.75</f>
        <v>65434.17</v>
      </c>
      <c r="W42" s="27">
        <v>5582</v>
      </c>
      <c r="X42" s="27">
        <v>1707</v>
      </c>
      <c r="Y42" s="28" t="s">
        <v>676</v>
      </c>
      <c r="Z42" s="28"/>
    </row>
    <row r="43" spans="1:26" ht="33.75" customHeight="1">
      <c r="A43" s="4" t="s">
        <v>291</v>
      </c>
      <c r="B43" s="4" t="s">
        <v>294</v>
      </c>
      <c r="C43" s="4" t="s">
        <v>295</v>
      </c>
      <c r="D43" s="4" t="s">
        <v>5</v>
      </c>
      <c r="E43" s="4" t="s">
        <v>6</v>
      </c>
      <c r="F43" s="4" t="s">
        <v>27</v>
      </c>
      <c r="G43" s="4" t="s">
        <v>296</v>
      </c>
      <c r="H43" s="4" t="s">
        <v>297</v>
      </c>
      <c r="I43" s="4" t="s">
        <v>10</v>
      </c>
      <c r="J43" s="4" t="s">
        <v>298</v>
      </c>
      <c r="K43" s="4" t="s">
        <v>299</v>
      </c>
      <c r="L43" s="4" t="s">
        <v>300</v>
      </c>
      <c r="M43" s="2" t="s">
        <v>14</v>
      </c>
      <c r="N43" s="16">
        <v>782697.57</v>
      </c>
      <c r="O43" s="16">
        <v>189593.85</v>
      </c>
      <c r="P43" s="16">
        <v>212510.99</v>
      </c>
      <c r="Q43" s="16">
        <v>197552.01</v>
      </c>
      <c r="R43" s="16">
        <v>183040.72</v>
      </c>
      <c r="S43" s="16"/>
      <c r="T43" s="16">
        <f t="shared" si="1"/>
        <v>782697.57</v>
      </c>
      <c r="U43" s="17"/>
      <c r="V43" s="32">
        <f>Table1[[#This Row],[Tons to 
Invoice]]*0.75</f>
        <v>587023.17749999999</v>
      </c>
      <c r="W43" s="27"/>
      <c r="X43" s="27"/>
      <c r="Y43" s="28"/>
      <c r="Z43" s="28"/>
    </row>
    <row r="44" spans="1:26" ht="24" customHeight="1">
      <c r="A44" s="25" t="s">
        <v>291</v>
      </c>
      <c r="B44" s="25" t="s">
        <v>301</v>
      </c>
      <c r="C44" s="25" t="s">
        <v>302</v>
      </c>
      <c r="D44" s="25" t="s">
        <v>5</v>
      </c>
      <c r="E44" s="25" t="s">
        <v>6</v>
      </c>
      <c r="F44" s="25" t="s">
        <v>27</v>
      </c>
      <c r="G44" s="25" t="s">
        <v>303</v>
      </c>
      <c r="H44" s="25" t="s">
        <v>138</v>
      </c>
      <c r="I44" s="25" t="s">
        <v>10</v>
      </c>
      <c r="J44" s="25" t="s">
        <v>30</v>
      </c>
      <c r="K44" s="25" t="s">
        <v>126</v>
      </c>
      <c r="L44" s="25" t="s">
        <v>32</v>
      </c>
      <c r="M44" s="26" t="s">
        <v>14</v>
      </c>
      <c r="N44" s="16">
        <v>296788.17</v>
      </c>
      <c r="O44" s="16">
        <v>69015.289999999994</v>
      </c>
      <c r="P44" s="16">
        <v>73180.77</v>
      </c>
      <c r="Q44" s="16">
        <v>80824.679999999993</v>
      </c>
      <c r="R44" s="16">
        <v>73767.429999999993</v>
      </c>
      <c r="S44" s="25">
        <v>27348.52</v>
      </c>
      <c r="T44" s="16">
        <f t="shared" si="1"/>
        <v>269439.64999999997</v>
      </c>
      <c r="U44" s="17"/>
      <c r="V44" s="32">
        <f>Table1[[#This Row],[Tons to 
Invoice]]*0.75</f>
        <v>202079.73749999999</v>
      </c>
      <c r="W44" s="27">
        <v>11923</v>
      </c>
      <c r="X44" s="27">
        <v>4348</v>
      </c>
      <c r="Y44" s="28"/>
      <c r="Z44" s="28"/>
    </row>
    <row r="45" spans="1:26" ht="24" customHeight="1">
      <c r="A45" s="31" t="s">
        <v>304</v>
      </c>
      <c r="B45" s="4" t="s">
        <v>305</v>
      </c>
      <c r="C45" s="4" t="s">
        <v>306</v>
      </c>
      <c r="D45" s="4" t="s">
        <v>5</v>
      </c>
      <c r="E45" s="4" t="s">
        <v>18</v>
      </c>
      <c r="F45" s="4" t="s">
        <v>7</v>
      </c>
      <c r="G45" s="4" t="s">
        <v>307</v>
      </c>
      <c r="H45" s="4" t="s">
        <v>308</v>
      </c>
      <c r="I45" s="4" t="s">
        <v>309</v>
      </c>
      <c r="J45" s="4" t="s">
        <v>310</v>
      </c>
      <c r="K45" s="4" t="s">
        <v>311</v>
      </c>
      <c r="L45" s="4" t="s">
        <v>312</v>
      </c>
      <c r="M45" s="2" t="s">
        <v>14</v>
      </c>
      <c r="N45" s="16">
        <v>581898.87</v>
      </c>
      <c r="O45" s="16">
        <v>81872.179999999993</v>
      </c>
      <c r="P45" s="16">
        <v>156871.87</v>
      </c>
      <c r="Q45" s="16">
        <v>211375.35</v>
      </c>
      <c r="R45" s="16">
        <v>131779.47</v>
      </c>
      <c r="S45" s="16"/>
      <c r="T45" s="16">
        <f t="shared" si="1"/>
        <v>581898.87</v>
      </c>
      <c r="U45" s="17"/>
      <c r="V45" s="32">
        <f>Table1[[#This Row],[Tons to 
Invoice]]*0.75</f>
        <v>436424.15249999997</v>
      </c>
      <c r="W45" s="27"/>
      <c r="X45" s="27">
        <v>345832</v>
      </c>
      <c r="Y45" s="28"/>
      <c r="Z45" s="28"/>
    </row>
    <row r="46" spans="1:26" ht="31.5" customHeight="1">
      <c r="A46" s="4" t="s">
        <v>313</v>
      </c>
      <c r="B46" s="4" t="s">
        <v>314</v>
      </c>
      <c r="C46" s="4" t="s">
        <v>315</v>
      </c>
      <c r="D46" s="4" t="s">
        <v>5</v>
      </c>
      <c r="E46" s="4" t="s">
        <v>60</v>
      </c>
      <c r="F46" s="4" t="s">
        <v>7</v>
      </c>
      <c r="G46" s="4" t="s">
        <v>316</v>
      </c>
      <c r="H46" s="4" t="s">
        <v>317</v>
      </c>
      <c r="I46" s="4" t="s">
        <v>10</v>
      </c>
      <c r="J46" s="4" t="s">
        <v>318</v>
      </c>
      <c r="K46" s="4" t="s">
        <v>319</v>
      </c>
      <c r="L46" s="4" t="s">
        <v>320</v>
      </c>
      <c r="M46" s="2" t="s">
        <v>14</v>
      </c>
      <c r="N46" s="16">
        <v>18291.189999999999</v>
      </c>
      <c r="O46" s="16">
        <v>5654.26</v>
      </c>
      <c r="P46" s="16">
        <v>5272.02</v>
      </c>
      <c r="Q46" s="16">
        <v>3058.75</v>
      </c>
      <c r="R46" s="16">
        <v>4306.16</v>
      </c>
      <c r="S46" s="16"/>
      <c r="T46" s="16">
        <f t="shared" si="1"/>
        <v>18291.189999999999</v>
      </c>
      <c r="U46" s="17"/>
      <c r="V46" s="32">
        <f>Table1[[#This Row],[Tons to 
Invoice]]*0.75</f>
        <v>13718.392499999998</v>
      </c>
      <c r="W46" s="27">
        <v>10298</v>
      </c>
      <c r="X46" s="27">
        <v>5296</v>
      </c>
      <c r="Y46" s="28" t="s">
        <v>676</v>
      </c>
      <c r="Z46" s="28"/>
    </row>
    <row r="47" spans="1:26" ht="30.75" customHeight="1">
      <c r="A47" s="4" t="s">
        <v>321</v>
      </c>
      <c r="B47" s="4" t="s">
        <v>322</v>
      </c>
      <c r="C47" s="4" t="s">
        <v>323</v>
      </c>
      <c r="D47" s="4" t="s">
        <v>5</v>
      </c>
      <c r="E47" s="4" t="s">
        <v>18</v>
      </c>
      <c r="F47" s="4" t="s">
        <v>27</v>
      </c>
      <c r="G47" s="4" t="s">
        <v>324</v>
      </c>
      <c r="H47" s="4" t="s">
        <v>325</v>
      </c>
      <c r="I47" s="4" t="s">
        <v>10</v>
      </c>
      <c r="J47" s="4" t="s">
        <v>326</v>
      </c>
      <c r="K47" s="4" t="s">
        <v>327</v>
      </c>
      <c r="L47" s="4" t="s">
        <v>328</v>
      </c>
      <c r="M47" s="2" t="s">
        <v>14</v>
      </c>
      <c r="N47" s="16">
        <v>852700.44</v>
      </c>
      <c r="O47" s="16">
        <v>178322.5</v>
      </c>
      <c r="P47" s="16">
        <v>241062.89</v>
      </c>
      <c r="Q47" s="16">
        <v>219366</v>
      </c>
      <c r="R47" s="16">
        <v>213949.05</v>
      </c>
      <c r="S47" s="16"/>
      <c r="T47" s="16">
        <f t="shared" si="1"/>
        <v>852700.44</v>
      </c>
      <c r="U47" s="17"/>
      <c r="V47" s="32">
        <f>Table1[[#This Row],[Tons to 
Invoice]]*0.75</f>
        <v>639525.32999999996</v>
      </c>
      <c r="W47" s="27">
        <v>1807</v>
      </c>
      <c r="X47" s="27">
        <v>4956</v>
      </c>
      <c r="Y47" s="28" t="s">
        <v>676</v>
      </c>
      <c r="Z47" s="28"/>
    </row>
    <row r="48" spans="1:26" ht="24" customHeight="1">
      <c r="A48" s="31" t="s">
        <v>329</v>
      </c>
      <c r="B48" s="4" t="s">
        <v>330</v>
      </c>
      <c r="C48" s="4" t="s">
        <v>331</v>
      </c>
      <c r="D48" s="4" t="s">
        <v>5</v>
      </c>
      <c r="E48" s="4" t="s">
        <v>18</v>
      </c>
      <c r="F48" s="4" t="s">
        <v>7</v>
      </c>
      <c r="G48" s="4" t="s">
        <v>332</v>
      </c>
      <c r="H48" s="4" t="s">
        <v>333</v>
      </c>
      <c r="I48" s="4" t="s">
        <v>10</v>
      </c>
      <c r="J48" s="4" t="s">
        <v>334</v>
      </c>
      <c r="K48" s="4" t="s">
        <v>335</v>
      </c>
      <c r="L48" s="4" t="s">
        <v>336</v>
      </c>
      <c r="M48" s="2" t="s">
        <v>14</v>
      </c>
      <c r="N48" s="16">
        <v>33585.07</v>
      </c>
      <c r="O48" s="16">
        <v>7254.91</v>
      </c>
      <c r="P48" s="16">
        <v>9066.7900000000009</v>
      </c>
      <c r="Q48" s="16">
        <v>9270.6</v>
      </c>
      <c r="R48" s="16">
        <v>7992.77</v>
      </c>
      <c r="S48" s="16"/>
      <c r="T48" s="16">
        <f t="shared" si="1"/>
        <v>33585.07</v>
      </c>
      <c r="U48" s="17"/>
      <c r="V48" s="32">
        <f>Table1[[#This Row],[Tons to 
Invoice]]*0.75</f>
        <v>25188.802499999998</v>
      </c>
      <c r="W48" s="27">
        <v>6280</v>
      </c>
      <c r="X48" s="27">
        <v>4882</v>
      </c>
      <c r="Y48" s="28"/>
      <c r="Z48" s="28"/>
    </row>
    <row r="49" spans="1:26" ht="36" customHeight="1">
      <c r="A49" s="4" t="s">
        <v>337</v>
      </c>
      <c r="B49" s="4" t="s">
        <v>350</v>
      </c>
      <c r="C49" s="4" t="s">
        <v>351</v>
      </c>
      <c r="D49" s="4" t="s">
        <v>5</v>
      </c>
      <c r="E49" s="4" t="s">
        <v>6</v>
      </c>
      <c r="F49" s="4" t="s">
        <v>27</v>
      </c>
      <c r="G49" s="4" t="s">
        <v>137</v>
      </c>
      <c r="H49" s="4" t="s">
        <v>138</v>
      </c>
      <c r="I49" s="4" t="s">
        <v>10</v>
      </c>
      <c r="J49" s="4" t="s">
        <v>30</v>
      </c>
      <c r="K49" s="4" t="s">
        <v>126</v>
      </c>
      <c r="L49" s="4" t="s">
        <v>32</v>
      </c>
      <c r="M49" s="2" t="s">
        <v>14</v>
      </c>
      <c r="N49" s="16">
        <v>183228.46</v>
      </c>
      <c r="O49" s="16">
        <v>43629.760000000002</v>
      </c>
      <c r="P49" s="16">
        <v>46134.97</v>
      </c>
      <c r="Q49" s="16">
        <v>47397.83</v>
      </c>
      <c r="R49" s="16">
        <v>46065.9</v>
      </c>
      <c r="S49" s="16"/>
      <c r="T49" s="16">
        <f t="shared" si="1"/>
        <v>183228.46</v>
      </c>
      <c r="U49" s="17"/>
      <c r="V49" s="32">
        <f>Table1[[#This Row],[Tons to 
Invoice]]*0.75</f>
        <v>137421.345</v>
      </c>
      <c r="W49" s="27">
        <v>10263</v>
      </c>
      <c r="X49" s="27">
        <v>5185</v>
      </c>
      <c r="Y49" s="28"/>
      <c r="Z49" s="28"/>
    </row>
    <row r="50" spans="1:26" ht="24" customHeight="1">
      <c r="A50" s="31" t="s">
        <v>337</v>
      </c>
      <c r="B50" s="4" t="s">
        <v>344</v>
      </c>
      <c r="C50" s="4" t="s">
        <v>345</v>
      </c>
      <c r="D50" s="4" t="s">
        <v>5</v>
      </c>
      <c r="E50" s="4" t="s">
        <v>18</v>
      </c>
      <c r="F50" s="4" t="s">
        <v>7</v>
      </c>
      <c r="G50" s="4" t="s">
        <v>346</v>
      </c>
      <c r="H50" s="4" t="s">
        <v>341</v>
      </c>
      <c r="I50" s="4" t="s">
        <v>10</v>
      </c>
      <c r="J50" s="4" t="s">
        <v>347</v>
      </c>
      <c r="K50" s="4" t="s">
        <v>348</v>
      </c>
      <c r="L50" s="4" t="s">
        <v>349</v>
      </c>
      <c r="M50" s="2" t="s">
        <v>14</v>
      </c>
      <c r="N50" s="16">
        <v>126319.98</v>
      </c>
      <c r="O50" s="16">
        <v>28237.439999999999</v>
      </c>
      <c r="P50" s="16">
        <v>32502.48</v>
      </c>
      <c r="Q50" s="16">
        <v>31821.58</v>
      </c>
      <c r="R50" s="16">
        <v>33758.480000000003</v>
      </c>
      <c r="S50" s="16"/>
      <c r="T50" s="16">
        <f t="shared" si="1"/>
        <v>126319.98</v>
      </c>
      <c r="U50" s="17"/>
      <c r="V50" s="32">
        <f>Table1[[#This Row],[Tons to 
Invoice]]*0.75</f>
        <v>94739.985000000001</v>
      </c>
      <c r="W50" s="27">
        <v>32222</v>
      </c>
      <c r="X50" s="27">
        <v>345678</v>
      </c>
      <c r="Y50" s="28"/>
      <c r="Z50" s="28"/>
    </row>
    <row r="51" spans="1:26" ht="24" customHeight="1">
      <c r="A51" s="31" t="s">
        <v>337</v>
      </c>
      <c r="B51" s="25" t="s">
        <v>338</v>
      </c>
      <c r="C51" s="25" t="s">
        <v>339</v>
      </c>
      <c r="D51" s="25" t="s">
        <v>5</v>
      </c>
      <c r="E51" s="25" t="s">
        <v>6</v>
      </c>
      <c r="F51" s="25" t="s">
        <v>27</v>
      </c>
      <c r="G51" s="25" t="s">
        <v>340</v>
      </c>
      <c r="H51" s="25" t="s">
        <v>341</v>
      </c>
      <c r="I51" s="25" t="s">
        <v>10</v>
      </c>
      <c r="J51" s="25" t="s">
        <v>342</v>
      </c>
      <c r="K51" s="25" t="s">
        <v>666</v>
      </c>
      <c r="L51" s="25" t="s">
        <v>343</v>
      </c>
      <c r="M51" s="26" t="s">
        <v>14</v>
      </c>
      <c r="N51" s="16">
        <v>61707.81</v>
      </c>
      <c r="O51" s="16">
        <v>13720.15</v>
      </c>
      <c r="P51" s="16">
        <v>16464.939999999999</v>
      </c>
      <c r="Q51" s="16">
        <v>17458.599999999999</v>
      </c>
      <c r="R51" s="16">
        <v>14064.12</v>
      </c>
      <c r="S51" s="25">
        <v>26889.74</v>
      </c>
      <c r="T51" s="16">
        <f t="shared" si="1"/>
        <v>34818.069999999992</v>
      </c>
      <c r="U51" s="17"/>
      <c r="V51" s="32">
        <f>Table1[[#This Row],[Tons to 
Invoice]]*0.75</f>
        <v>26113.552499999994</v>
      </c>
      <c r="W51" s="27">
        <v>8129</v>
      </c>
      <c r="X51" s="27">
        <v>6643</v>
      </c>
      <c r="Y51" s="28"/>
      <c r="Z51" s="28"/>
    </row>
    <row r="52" spans="1:26" ht="24" customHeight="1">
      <c r="A52" s="31" t="s">
        <v>352</v>
      </c>
      <c r="B52" s="4" t="s">
        <v>353</v>
      </c>
      <c r="C52" s="4" t="s">
        <v>354</v>
      </c>
      <c r="D52" s="4" t="s">
        <v>5</v>
      </c>
      <c r="E52" s="4" t="s">
        <v>6</v>
      </c>
      <c r="F52" s="4" t="s">
        <v>7</v>
      </c>
      <c r="G52" s="4" t="s">
        <v>355</v>
      </c>
      <c r="H52" s="4" t="s">
        <v>356</v>
      </c>
      <c r="I52" s="4" t="s">
        <v>10</v>
      </c>
      <c r="J52" s="4" t="s">
        <v>357</v>
      </c>
      <c r="K52" s="4" t="s">
        <v>358</v>
      </c>
      <c r="L52" s="4" t="s">
        <v>359</v>
      </c>
      <c r="M52" s="2" t="s">
        <v>14</v>
      </c>
      <c r="N52" s="16">
        <v>27912.02</v>
      </c>
      <c r="O52" s="16">
        <v>4212.71</v>
      </c>
      <c r="P52" s="16">
        <v>5078.6899999999996</v>
      </c>
      <c r="Q52" s="16">
        <v>9653.4</v>
      </c>
      <c r="R52" s="16">
        <v>8967.2199999999993</v>
      </c>
      <c r="S52" s="16"/>
      <c r="T52" s="16">
        <f t="shared" si="1"/>
        <v>27912.02</v>
      </c>
      <c r="U52" s="17"/>
      <c r="V52" s="32">
        <f>Table1[[#This Row],[Tons to 
Invoice]]*0.75</f>
        <v>20934.014999999999</v>
      </c>
      <c r="W52" s="27">
        <v>32223</v>
      </c>
      <c r="X52" s="27">
        <v>345683</v>
      </c>
      <c r="Y52" s="28"/>
      <c r="Z52" s="28"/>
    </row>
    <row r="53" spans="1:26" ht="30.75" customHeight="1">
      <c r="A53" s="31" t="s">
        <v>360</v>
      </c>
      <c r="B53" s="4" t="s">
        <v>361</v>
      </c>
      <c r="C53" s="4" t="s">
        <v>362</v>
      </c>
      <c r="D53" s="4" t="s">
        <v>5</v>
      </c>
      <c r="E53" s="4" t="s">
        <v>6</v>
      </c>
      <c r="F53" s="4" t="s">
        <v>7</v>
      </c>
      <c r="G53" s="4" t="s">
        <v>363</v>
      </c>
      <c r="H53" s="4" t="s">
        <v>364</v>
      </c>
      <c r="I53" s="4" t="s">
        <v>10</v>
      </c>
      <c r="J53" s="4" t="s">
        <v>365</v>
      </c>
      <c r="K53" s="4" t="s">
        <v>366</v>
      </c>
      <c r="L53" s="4" t="s">
        <v>367</v>
      </c>
      <c r="M53" s="2" t="s">
        <v>14</v>
      </c>
      <c r="N53" s="16">
        <v>88574.18</v>
      </c>
      <c r="O53" s="16">
        <v>19047.43</v>
      </c>
      <c r="P53" s="16">
        <v>24158.05</v>
      </c>
      <c r="Q53" s="16">
        <v>22690.080000000002</v>
      </c>
      <c r="R53" s="16">
        <v>22678.62</v>
      </c>
      <c r="S53" s="16"/>
      <c r="T53" s="16">
        <f t="shared" si="1"/>
        <v>88574.18</v>
      </c>
      <c r="U53" s="17"/>
      <c r="V53" s="32">
        <f>Table1[[#This Row],[Tons to 
Invoice]]*0.75</f>
        <v>66430.634999999995</v>
      </c>
      <c r="W53" s="27">
        <v>32224</v>
      </c>
      <c r="X53" s="27">
        <v>345695</v>
      </c>
      <c r="Y53" s="28"/>
      <c r="Z53" s="28"/>
    </row>
    <row r="54" spans="1:26" ht="39" customHeight="1">
      <c r="A54" s="31" t="s">
        <v>368</v>
      </c>
      <c r="B54" s="4" t="s">
        <v>369</v>
      </c>
      <c r="C54" s="4" t="s">
        <v>370</v>
      </c>
      <c r="D54" s="4" t="s">
        <v>5</v>
      </c>
      <c r="E54" s="4" t="s">
        <v>6</v>
      </c>
      <c r="F54" s="4" t="s">
        <v>7</v>
      </c>
      <c r="G54" s="4" t="s">
        <v>371</v>
      </c>
      <c r="H54" s="4" t="s">
        <v>372</v>
      </c>
      <c r="I54" s="4" t="s">
        <v>10</v>
      </c>
      <c r="J54" s="4" t="s">
        <v>373</v>
      </c>
      <c r="K54" s="4" t="s">
        <v>374</v>
      </c>
      <c r="L54" s="4" t="s">
        <v>375</v>
      </c>
      <c r="M54" s="2" t="s">
        <v>14</v>
      </c>
      <c r="N54" s="16">
        <v>2427.25</v>
      </c>
      <c r="O54" s="16">
        <v>267.57</v>
      </c>
      <c r="P54" s="16">
        <v>938.41</v>
      </c>
      <c r="Q54" s="16">
        <v>789.93</v>
      </c>
      <c r="R54" s="16">
        <v>431.34</v>
      </c>
      <c r="S54" s="16"/>
      <c r="T54" s="16">
        <f t="shared" si="1"/>
        <v>2427.25</v>
      </c>
      <c r="U54" s="17"/>
      <c r="V54" s="32">
        <f>Table1[[#This Row],[Tons to 
Invoice]]*0.75</f>
        <v>1820.4375</v>
      </c>
      <c r="W54" s="27">
        <v>6424</v>
      </c>
      <c r="X54" s="27">
        <v>5346</v>
      </c>
      <c r="Y54" s="28"/>
      <c r="Z54" s="28"/>
    </row>
    <row r="55" spans="1:26" ht="46.5" customHeight="1">
      <c r="A55" s="31" t="s">
        <v>376</v>
      </c>
      <c r="B55" s="4" t="s">
        <v>377</v>
      </c>
      <c r="C55" s="4" t="s">
        <v>378</v>
      </c>
      <c r="D55" s="4" t="s">
        <v>5</v>
      </c>
      <c r="E55" s="4" t="s">
        <v>18</v>
      </c>
      <c r="F55" s="4" t="s">
        <v>7</v>
      </c>
      <c r="G55" s="4" t="s">
        <v>379</v>
      </c>
      <c r="H55" s="4" t="s">
        <v>380</v>
      </c>
      <c r="I55" s="4" t="s">
        <v>10</v>
      </c>
      <c r="J55" s="4" t="s">
        <v>381</v>
      </c>
      <c r="K55" s="4" t="s">
        <v>382</v>
      </c>
      <c r="L55" s="4" t="s">
        <v>383</v>
      </c>
      <c r="M55" s="2" t="s">
        <v>14</v>
      </c>
      <c r="N55" s="16">
        <v>9393.6200000000008</v>
      </c>
      <c r="O55" s="16">
        <v>3052.8</v>
      </c>
      <c r="P55" s="16">
        <v>2188.9699999999998</v>
      </c>
      <c r="Q55" s="16">
        <v>2113.62</v>
      </c>
      <c r="R55" s="16">
        <v>2038.23</v>
      </c>
      <c r="S55" s="16"/>
      <c r="T55" s="16">
        <f t="shared" si="1"/>
        <v>9393.6200000000008</v>
      </c>
      <c r="U55" s="17"/>
      <c r="V55" s="32">
        <f>Table1[[#This Row],[Tons to 
Invoice]]*0.75</f>
        <v>7045.2150000000001</v>
      </c>
      <c r="W55" s="27">
        <v>7791</v>
      </c>
      <c r="X55" s="27">
        <v>5436</v>
      </c>
      <c r="Y55" s="28"/>
      <c r="Z55" s="28"/>
    </row>
    <row r="56" spans="1:26" ht="24" customHeight="1">
      <c r="A56" s="31" t="s">
        <v>384</v>
      </c>
      <c r="B56" s="4" t="s">
        <v>385</v>
      </c>
      <c r="C56" s="4" t="s">
        <v>386</v>
      </c>
      <c r="D56" s="4" t="s">
        <v>5</v>
      </c>
      <c r="E56" s="4" t="s">
        <v>6</v>
      </c>
      <c r="F56" s="4" t="s">
        <v>7</v>
      </c>
      <c r="G56" s="4" t="s">
        <v>387</v>
      </c>
      <c r="H56" s="4" t="s">
        <v>388</v>
      </c>
      <c r="I56" s="4" t="s">
        <v>10</v>
      </c>
      <c r="J56" s="4" t="s">
        <v>389</v>
      </c>
      <c r="K56" s="4" t="s">
        <v>390</v>
      </c>
      <c r="L56" s="4" t="s">
        <v>391</v>
      </c>
      <c r="M56" s="2" t="s">
        <v>14</v>
      </c>
      <c r="N56" s="16">
        <v>864.95</v>
      </c>
      <c r="O56" s="16">
        <v>244.25</v>
      </c>
      <c r="P56" s="16">
        <v>294.17</v>
      </c>
      <c r="Q56" s="16">
        <v>326.52999999999997</v>
      </c>
      <c r="R56" s="16">
        <v>0</v>
      </c>
      <c r="S56" s="16"/>
      <c r="T56" s="16">
        <f t="shared" ref="T56:T87" si="2">SUM(N56-S56)</f>
        <v>864.95</v>
      </c>
      <c r="U56" s="17"/>
      <c r="V56" s="32">
        <f>Table1[[#This Row],[Tons to 
Invoice]]*0.75</f>
        <v>648.71250000000009</v>
      </c>
      <c r="W56" s="27">
        <v>12817</v>
      </c>
      <c r="X56" s="27">
        <v>5517</v>
      </c>
      <c r="Y56" s="28"/>
      <c r="Z56" s="28"/>
    </row>
    <row r="57" spans="1:26" ht="24" customHeight="1">
      <c r="A57" s="31" t="s">
        <v>392</v>
      </c>
      <c r="B57" s="4" t="s">
        <v>393</v>
      </c>
      <c r="C57" s="4" t="s">
        <v>394</v>
      </c>
      <c r="D57" s="4" t="s">
        <v>5</v>
      </c>
      <c r="E57" s="4" t="s">
        <v>18</v>
      </c>
      <c r="F57" s="4" t="s">
        <v>7</v>
      </c>
      <c r="G57" s="4" t="s">
        <v>395</v>
      </c>
      <c r="H57" s="4" t="s">
        <v>396</v>
      </c>
      <c r="I57" s="4" t="s">
        <v>10</v>
      </c>
      <c r="J57" s="4" t="s">
        <v>397</v>
      </c>
      <c r="K57" s="4" t="s">
        <v>398</v>
      </c>
      <c r="L57" s="4" t="s">
        <v>399</v>
      </c>
      <c r="M57" s="2" t="s">
        <v>14</v>
      </c>
      <c r="N57" s="16">
        <v>51993.63</v>
      </c>
      <c r="O57" s="16">
        <v>13779.88</v>
      </c>
      <c r="P57" s="16">
        <v>14149.98</v>
      </c>
      <c r="Q57" s="16">
        <v>12838.72</v>
      </c>
      <c r="R57" s="16">
        <v>11225.05</v>
      </c>
      <c r="S57" s="16"/>
      <c r="T57" s="16">
        <f t="shared" si="2"/>
        <v>51993.63</v>
      </c>
      <c r="U57" s="17"/>
      <c r="V57" s="32">
        <f>Table1[[#This Row],[Tons to 
Invoice]]*0.75</f>
        <v>38995.222499999996</v>
      </c>
      <c r="W57" s="27">
        <v>10377</v>
      </c>
      <c r="X57" s="27">
        <v>5524</v>
      </c>
      <c r="Y57" s="28"/>
      <c r="Z57" s="28"/>
    </row>
    <row r="58" spans="1:26" ht="24" customHeight="1">
      <c r="A58" s="31" t="s">
        <v>400</v>
      </c>
      <c r="B58" s="4" t="s">
        <v>401</v>
      </c>
      <c r="C58" s="4" t="s">
        <v>402</v>
      </c>
      <c r="D58" s="4" t="s">
        <v>5</v>
      </c>
      <c r="E58" s="4" t="s">
        <v>18</v>
      </c>
      <c r="F58" s="4" t="s">
        <v>7</v>
      </c>
      <c r="G58" s="4" t="s">
        <v>403</v>
      </c>
      <c r="H58" s="4" t="s">
        <v>404</v>
      </c>
      <c r="I58" s="4" t="s">
        <v>10</v>
      </c>
      <c r="J58" s="4" t="s">
        <v>405</v>
      </c>
      <c r="K58" s="4" t="s">
        <v>406</v>
      </c>
      <c r="L58" s="4" t="s">
        <v>407</v>
      </c>
      <c r="M58" s="2" t="s">
        <v>14</v>
      </c>
      <c r="N58" s="16">
        <v>82616.69</v>
      </c>
      <c r="O58" s="16">
        <v>18066.849999999999</v>
      </c>
      <c r="P58" s="16">
        <v>21546.98</v>
      </c>
      <c r="Q58" s="16">
        <v>20679.080000000002</v>
      </c>
      <c r="R58" s="16">
        <v>22323.78</v>
      </c>
      <c r="S58" s="16"/>
      <c r="T58" s="16">
        <f t="shared" si="2"/>
        <v>82616.69</v>
      </c>
      <c r="U58" s="17"/>
      <c r="V58" s="32">
        <f>Table1[[#This Row],[Tons to 
Invoice]]*0.75</f>
        <v>61962.517500000002</v>
      </c>
      <c r="W58" s="27">
        <v>2166</v>
      </c>
      <c r="X58" s="27">
        <v>5556</v>
      </c>
      <c r="Y58" s="28"/>
      <c r="Z58" s="28"/>
    </row>
    <row r="59" spans="1:26" ht="33.75" customHeight="1">
      <c r="A59" s="20" t="s">
        <v>408</v>
      </c>
      <c r="B59" s="20" t="s">
        <v>409</v>
      </c>
      <c r="C59" s="4" t="s">
        <v>410</v>
      </c>
      <c r="D59" s="4" t="s">
        <v>5</v>
      </c>
      <c r="E59" s="4" t="s">
        <v>60</v>
      </c>
      <c r="F59" s="4" t="s">
        <v>7</v>
      </c>
      <c r="G59" s="4" t="s">
        <v>411</v>
      </c>
      <c r="H59" s="4" t="s">
        <v>412</v>
      </c>
      <c r="I59" s="4" t="s">
        <v>10</v>
      </c>
      <c r="J59" s="4" t="s">
        <v>413</v>
      </c>
      <c r="K59" s="4" t="s">
        <v>414</v>
      </c>
      <c r="L59" s="4" t="s">
        <v>415</v>
      </c>
      <c r="M59" s="2" t="s">
        <v>14</v>
      </c>
      <c r="N59" s="12">
        <v>6029.16</v>
      </c>
      <c r="O59" s="12">
        <v>1456.12</v>
      </c>
      <c r="P59" s="12">
        <v>1389.03</v>
      </c>
      <c r="Q59" s="12">
        <v>1420.87</v>
      </c>
      <c r="R59" s="12">
        <v>1763.14</v>
      </c>
      <c r="S59" s="16"/>
      <c r="T59" s="12">
        <f t="shared" si="2"/>
        <v>6029.16</v>
      </c>
      <c r="U59" s="21" t="s">
        <v>688</v>
      </c>
      <c r="V59" s="37"/>
      <c r="W59" s="36"/>
      <c r="X59" s="36">
        <v>345728</v>
      </c>
      <c r="Y59" s="28"/>
      <c r="Z59" s="28"/>
    </row>
    <row r="60" spans="1:26" ht="32.25" customHeight="1">
      <c r="A60" s="20" t="s">
        <v>408</v>
      </c>
      <c r="B60" s="20" t="s">
        <v>416</v>
      </c>
      <c r="C60" s="4" t="s">
        <v>417</v>
      </c>
      <c r="D60" s="4" t="s">
        <v>5</v>
      </c>
      <c r="E60" s="4" t="s">
        <v>6</v>
      </c>
      <c r="F60" s="4" t="s">
        <v>7</v>
      </c>
      <c r="G60" s="4" t="s">
        <v>418</v>
      </c>
      <c r="H60" s="4" t="s">
        <v>412</v>
      </c>
      <c r="I60" s="4" t="s">
        <v>10</v>
      </c>
      <c r="J60" s="4" t="s">
        <v>413</v>
      </c>
      <c r="K60" s="4" t="s">
        <v>414</v>
      </c>
      <c r="L60" s="4" t="s">
        <v>419</v>
      </c>
      <c r="M60" s="2" t="s">
        <v>14</v>
      </c>
      <c r="N60" s="16">
        <v>1281.67</v>
      </c>
      <c r="O60" s="16">
        <v>323.31</v>
      </c>
      <c r="P60" s="16">
        <v>318.72000000000003</v>
      </c>
      <c r="Q60" s="16">
        <v>283.57</v>
      </c>
      <c r="R60" s="16">
        <v>356.07</v>
      </c>
      <c r="S60" s="16"/>
      <c r="T60" s="16">
        <f t="shared" si="2"/>
        <v>1281.67</v>
      </c>
      <c r="U60" s="21" t="s">
        <v>687</v>
      </c>
      <c r="V60" s="32">
        <f>Table1[[#This Row],[Tons to 
Invoice]]*0.75</f>
        <v>961.25250000000005</v>
      </c>
      <c r="W60" s="36"/>
      <c r="X60" s="36">
        <v>345728</v>
      </c>
      <c r="Y60" s="28"/>
      <c r="Z60" s="28"/>
    </row>
    <row r="61" spans="1:26" ht="30.75" customHeight="1">
      <c r="A61" s="4" t="s">
        <v>420</v>
      </c>
      <c r="B61" s="4" t="s">
        <v>421</v>
      </c>
      <c r="C61" s="4" t="s">
        <v>422</v>
      </c>
      <c r="D61" s="4" t="s">
        <v>5</v>
      </c>
      <c r="E61" s="4" t="s">
        <v>18</v>
      </c>
      <c r="F61" s="4" t="s">
        <v>27</v>
      </c>
      <c r="G61" s="4" t="s">
        <v>423</v>
      </c>
      <c r="H61" s="4" t="s">
        <v>424</v>
      </c>
      <c r="I61" s="4" t="s">
        <v>10</v>
      </c>
      <c r="J61" s="4" t="s">
        <v>425</v>
      </c>
      <c r="K61" s="4" t="s">
        <v>426</v>
      </c>
      <c r="L61" s="4" t="s">
        <v>427</v>
      </c>
      <c r="M61" s="2" t="s">
        <v>14</v>
      </c>
      <c r="N61" s="16">
        <v>362089.38</v>
      </c>
      <c r="O61" s="16">
        <v>92546.91</v>
      </c>
      <c r="P61" s="16">
        <v>94647.96</v>
      </c>
      <c r="Q61" s="16">
        <v>89596.87</v>
      </c>
      <c r="R61" s="16">
        <v>85297.64</v>
      </c>
      <c r="S61" s="16"/>
      <c r="T61" s="16">
        <f t="shared" si="2"/>
        <v>362089.38</v>
      </c>
      <c r="U61" s="17"/>
      <c r="V61" s="32">
        <f>Table1[[#This Row],[Tons to 
Invoice]]*0.75</f>
        <v>271567.03500000003</v>
      </c>
      <c r="W61" s="27">
        <v>2269</v>
      </c>
      <c r="X61" s="27">
        <v>13314</v>
      </c>
      <c r="Y61" s="28" t="s">
        <v>676</v>
      </c>
      <c r="Z61" s="28"/>
    </row>
    <row r="62" spans="1:26" ht="30.75" customHeight="1">
      <c r="A62" s="31" t="s">
        <v>62</v>
      </c>
      <c r="B62" s="4" t="s">
        <v>428</v>
      </c>
      <c r="C62" s="4" t="s">
        <v>429</v>
      </c>
      <c r="D62" s="4" t="s">
        <v>5</v>
      </c>
      <c r="E62" s="4" t="s">
        <v>6</v>
      </c>
      <c r="F62" s="4" t="s">
        <v>7</v>
      </c>
      <c r="G62" s="4" t="s">
        <v>430</v>
      </c>
      <c r="H62" s="4" t="s">
        <v>431</v>
      </c>
      <c r="I62" s="4" t="s">
        <v>10</v>
      </c>
      <c r="J62" s="4" t="s">
        <v>432</v>
      </c>
      <c r="K62" s="4" t="s">
        <v>433</v>
      </c>
      <c r="L62" s="4" t="s">
        <v>434</v>
      </c>
      <c r="M62" s="2" t="s">
        <v>14</v>
      </c>
      <c r="N62" s="16">
        <v>13866.12</v>
      </c>
      <c r="O62" s="16">
        <v>3114.9</v>
      </c>
      <c r="P62" s="16">
        <v>3930.26</v>
      </c>
      <c r="Q62" s="16">
        <v>3901.89</v>
      </c>
      <c r="R62" s="16">
        <v>2919.07</v>
      </c>
      <c r="S62" s="16"/>
      <c r="T62" s="16">
        <f t="shared" si="2"/>
        <v>13866.12</v>
      </c>
      <c r="U62" s="17"/>
      <c r="V62" s="32">
        <f>Table1[[#This Row],[Tons to 
Invoice]]*0.75</f>
        <v>10399.59</v>
      </c>
      <c r="W62" s="27">
        <v>32226</v>
      </c>
      <c r="X62" s="27">
        <v>346010</v>
      </c>
      <c r="Y62" s="28"/>
      <c r="Z62" s="28"/>
    </row>
    <row r="63" spans="1:26" ht="33.75" customHeight="1">
      <c r="A63" s="31" t="s">
        <v>435</v>
      </c>
      <c r="B63" s="4" t="s">
        <v>436</v>
      </c>
      <c r="C63" s="4" t="s">
        <v>437</v>
      </c>
      <c r="D63" s="4" t="s">
        <v>5</v>
      </c>
      <c r="E63" s="4" t="s">
        <v>60</v>
      </c>
      <c r="F63" s="4" t="s">
        <v>7</v>
      </c>
      <c r="G63" s="4" t="s">
        <v>438</v>
      </c>
      <c r="H63" s="4" t="s">
        <v>439</v>
      </c>
      <c r="I63" s="4" t="s">
        <v>10</v>
      </c>
      <c r="J63" s="4" t="s">
        <v>440</v>
      </c>
      <c r="K63" s="4" t="s">
        <v>441</v>
      </c>
      <c r="L63" s="4" t="s">
        <v>442</v>
      </c>
      <c r="M63" s="2" t="s">
        <v>14</v>
      </c>
      <c r="N63" s="16">
        <v>26183.94</v>
      </c>
      <c r="O63" s="16">
        <v>5429.28</v>
      </c>
      <c r="P63" s="16">
        <v>5449.14</v>
      </c>
      <c r="Q63" s="16">
        <v>4751.84</v>
      </c>
      <c r="R63" s="16">
        <v>10553.68</v>
      </c>
      <c r="S63" s="16"/>
      <c r="T63" s="16">
        <f t="shared" si="2"/>
        <v>26183.94</v>
      </c>
      <c r="U63" s="17"/>
      <c r="V63" s="32">
        <f>Table1[[#This Row],[Tons to 
Invoice]]*0.75</f>
        <v>19637.954999999998</v>
      </c>
      <c r="W63" s="27"/>
      <c r="X63" s="27">
        <v>346017</v>
      </c>
      <c r="Y63" s="28"/>
      <c r="Z63" s="28"/>
    </row>
    <row r="64" spans="1:26" ht="31.5" customHeight="1">
      <c r="A64" s="31" t="s">
        <v>443</v>
      </c>
      <c r="B64" s="4" t="s">
        <v>444</v>
      </c>
      <c r="C64" s="4" t="s">
        <v>445</v>
      </c>
      <c r="D64" s="4" t="s">
        <v>5</v>
      </c>
      <c r="E64" s="4" t="s">
        <v>18</v>
      </c>
      <c r="F64" s="4" t="s">
        <v>27</v>
      </c>
      <c r="G64" s="4" t="s">
        <v>137</v>
      </c>
      <c r="H64" s="4" t="s">
        <v>138</v>
      </c>
      <c r="I64" s="4" t="s">
        <v>10</v>
      </c>
      <c r="J64" s="4" t="s">
        <v>30</v>
      </c>
      <c r="K64" s="4" t="s">
        <v>126</v>
      </c>
      <c r="L64" s="4" t="s">
        <v>32</v>
      </c>
      <c r="M64" s="2" t="s">
        <v>14</v>
      </c>
      <c r="N64" s="16">
        <v>603212.38</v>
      </c>
      <c r="O64" s="16">
        <v>121922.01</v>
      </c>
      <c r="P64" s="16">
        <v>133807.81</v>
      </c>
      <c r="Q64" s="16">
        <v>170423.9</v>
      </c>
      <c r="R64" s="16">
        <v>177058.66</v>
      </c>
      <c r="S64" s="16"/>
      <c r="T64" s="16">
        <f t="shared" si="2"/>
        <v>603212.38</v>
      </c>
      <c r="U64" s="17"/>
      <c r="V64" s="32">
        <f>Table1[[#This Row],[Tons to 
Invoice]]*0.75</f>
        <v>452409.28500000003</v>
      </c>
      <c r="W64" s="27">
        <v>4389</v>
      </c>
      <c r="X64" s="27">
        <v>5749</v>
      </c>
      <c r="Y64" s="28"/>
      <c r="Z64" s="28"/>
    </row>
    <row r="65" spans="1:26" ht="24" customHeight="1">
      <c r="A65" s="31" t="s">
        <v>233</v>
      </c>
      <c r="B65" s="4" t="s">
        <v>446</v>
      </c>
      <c r="C65" s="4" t="s">
        <v>447</v>
      </c>
      <c r="D65" s="4" t="s">
        <v>5</v>
      </c>
      <c r="E65" s="4" t="s">
        <v>18</v>
      </c>
      <c r="F65" s="4" t="s">
        <v>7</v>
      </c>
      <c r="G65" s="4" t="s">
        <v>448</v>
      </c>
      <c r="H65" s="4" t="s">
        <v>277</v>
      </c>
      <c r="I65" s="4" t="s">
        <v>10</v>
      </c>
      <c r="J65" s="4" t="s">
        <v>449</v>
      </c>
      <c r="K65" s="4" t="s">
        <v>450</v>
      </c>
      <c r="L65" s="4" t="s">
        <v>451</v>
      </c>
      <c r="M65" s="2" t="s">
        <v>14</v>
      </c>
      <c r="N65" s="16">
        <v>19837.580000000002</v>
      </c>
      <c r="O65" s="16">
        <v>4598.91</v>
      </c>
      <c r="P65" s="16">
        <v>5478.94</v>
      </c>
      <c r="Q65" s="16">
        <v>5081.92</v>
      </c>
      <c r="R65" s="16">
        <v>4677.8100000000004</v>
      </c>
      <c r="S65" s="16"/>
      <c r="T65" s="16">
        <f t="shared" si="2"/>
        <v>19837.580000000002</v>
      </c>
      <c r="U65" s="17"/>
      <c r="V65" s="32">
        <f>Table1[[#This Row],[Tons to 
Invoice]]*0.75</f>
        <v>14878.185000000001</v>
      </c>
      <c r="W65" s="27"/>
      <c r="X65" s="27">
        <v>346035</v>
      </c>
      <c r="Y65" s="28"/>
      <c r="Z65" s="28"/>
    </row>
    <row r="66" spans="1:26" ht="33.75" customHeight="1">
      <c r="A66" s="31" t="s">
        <v>452</v>
      </c>
      <c r="B66" s="4" t="s">
        <v>453</v>
      </c>
      <c r="C66" s="4" t="s">
        <v>454</v>
      </c>
      <c r="D66" s="4" t="s">
        <v>5</v>
      </c>
      <c r="E66" s="4" t="s">
        <v>18</v>
      </c>
      <c r="F66" s="4" t="s">
        <v>7</v>
      </c>
      <c r="G66" s="4" t="s">
        <v>307</v>
      </c>
      <c r="H66" s="4" t="s">
        <v>308</v>
      </c>
      <c r="I66" s="4" t="s">
        <v>309</v>
      </c>
      <c r="J66" s="4" t="s">
        <v>310</v>
      </c>
      <c r="K66" s="4" t="s">
        <v>455</v>
      </c>
      <c r="L66" s="4" t="s">
        <v>456</v>
      </c>
      <c r="M66" s="2" t="s">
        <v>14</v>
      </c>
      <c r="N66" s="16">
        <v>0.28000000000000003</v>
      </c>
      <c r="O66" s="16">
        <v>7.0000000000000007E-2</v>
      </c>
      <c r="P66" s="16">
        <v>0.02</v>
      </c>
      <c r="Q66" s="16">
        <v>0.15</v>
      </c>
      <c r="R66" s="16">
        <v>0.04</v>
      </c>
      <c r="S66" s="16"/>
      <c r="T66" s="16">
        <f t="shared" si="2"/>
        <v>0.28000000000000003</v>
      </c>
      <c r="U66" s="17"/>
      <c r="V66" s="32">
        <f>Table1[[#This Row],[Tons to 
Invoice]]*0.75</f>
        <v>0.21000000000000002</v>
      </c>
      <c r="W66" s="27">
        <v>11108</v>
      </c>
      <c r="X66" s="27">
        <v>11026</v>
      </c>
      <c r="Y66" s="28"/>
      <c r="Z66" s="28"/>
    </row>
    <row r="67" spans="1:26" ht="30.75" customHeight="1">
      <c r="A67" s="4" t="s">
        <v>457</v>
      </c>
      <c r="B67" s="4" t="s">
        <v>458</v>
      </c>
      <c r="C67" s="4" t="s">
        <v>459</v>
      </c>
      <c r="D67" s="4" t="s">
        <v>5</v>
      </c>
      <c r="E67" s="4" t="s">
        <v>18</v>
      </c>
      <c r="F67" s="4" t="s">
        <v>7</v>
      </c>
      <c r="G67" s="4" t="s">
        <v>460</v>
      </c>
      <c r="H67" s="4" t="s">
        <v>461</v>
      </c>
      <c r="I67" s="4" t="s">
        <v>10</v>
      </c>
      <c r="J67" s="4" t="s">
        <v>462</v>
      </c>
      <c r="K67" s="4" t="s">
        <v>463</v>
      </c>
      <c r="L67" s="4" t="s">
        <v>464</v>
      </c>
      <c r="M67" s="2" t="s">
        <v>14</v>
      </c>
      <c r="N67" s="16">
        <v>74205.100000000006</v>
      </c>
      <c r="O67" s="16">
        <v>17568</v>
      </c>
      <c r="P67" s="16">
        <v>18516.64</v>
      </c>
      <c r="Q67" s="16">
        <v>18785.28</v>
      </c>
      <c r="R67" s="16">
        <v>19335.18</v>
      </c>
      <c r="S67" s="16"/>
      <c r="T67" s="16">
        <f t="shared" si="2"/>
        <v>74205.100000000006</v>
      </c>
      <c r="U67" s="17"/>
      <c r="V67" s="32">
        <f>Table1[[#This Row],[Tons to 
Invoice]]*0.75</f>
        <v>55653.825000000004</v>
      </c>
      <c r="W67" s="27">
        <v>2335</v>
      </c>
      <c r="X67" s="27">
        <v>5909</v>
      </c>
      <c r="Y67" s="28"/>
      <c r="Z67" s="28"/>
    </row>
    <row r="68" spans="1:26" ht="24" customHeight="1">
      <c r="A68" s="31" t="s">
        <v>465</v>
      </c>
      <c r="B68" s="4" t="s">
        <v>466</v>
      </c>
      <c r="C68" s="4" t="s">
        <v>467</v>
      </c>
      <c r="D68" s="4" t="s">
        <v>5</v>
      </c>
      <c r="E68" s="4" t="s">
        <v>18</v>
      </c>
      <c r="F68" s="4" t="s">
        <v>7</v>
      </c>
      <c r="G68" s="4" t="s">
        <v>468</v>
      </c>
      <c r="H68" s="4" t="s">
        <v>469</v>
      </c>
      <c r="I68" s="4" t="s">
        <v>10</v>
      </c>
      <c r="J68" s="4" t="s">
        <v>470</v>
      </c>
      <c r="K68" s="4" t="s">
        <v>471</v>
      </c>
      <c r="L68" s="4" t="s">
        <v>472</v>
      </c>
      <c r="M68" s="2" t="s">
        <v>14</v>
      </c>
      <c r="N68" s="16">
        <v>78466.84</v>
      </c>
      <c r="O68" s="16">
        <v>18625.02</v>
      </c>
      <c r="P68" s="16">
        <v>20658.13</v>
      </c>
      <c r="Q68" s="16">
        <v>20076.84</v>
      </c>
      <c r="R68" s="16">
        <v>19106.849999999999</v>
      </c>
      <c r="S68" s="16"/>
      <c r="T68" s="16">
        <f t="shared" si="2"/>
        <v>78466.84</v>
      </c>
      <c r="U68" s="17"/>
      <c r="V68" s="32">
        <f>Table1[[#This Row],[Tons to 
Invoice]]*0.75</f>
        <v>58850.13</v>
      </c>
      <c r="W68" s="27"/>
      <c r="X68" s="27">
        <v>346047</v>
      </c>
      <c r="Y68" s="28"/>
      <c r="Z68" s="28"/>
    </row>
    <row r="69" spans="1:26" ht="80.25" customHeight="1">
      <c r="A69" s="31" t="s">
        <v>431</v>
      </c>
      <c r="B69" s="25" t="s">
        <v>473</v>
      </c>
      <c r="C69" s="25" t="s">
        <v>474</v>
      </c>
      <c r="D69" s="25" t="s">
        <v>5</v>
      </c>
      <c r="E69" s="25" t="s">
        <v>6</v>
      </c>
      <c r="F69" s="25" t="s">
        <v>7</v>
      </c>
      <c r="G69" s="25" t="s">
        <v>475</v>
      </c>
      <c r="H69" s="25" t="s">
        <v>476</v>
      </c>
      <c r="I69" s="25" t="s">
        <v>10</v>
      </c>
      <c r="J69" s="25" t="s">
        <v>477</v>
      </c>
      <c r="K69" s="25" t="s">
        <v>665</v>
      </c>
      <c r="L69" s="25" t="s">
        <v>478</v>
      </c>
      <c r="M69" s="26" t="s">
        <v>14</v>
      </c>
      <c r="N69" s="16">
        <v>19547.099999999999</v>
      </c>
      <c r="O69" s="16">
        <v>3546.75</v>
      </c>
      <c r="P69" s="16">
        <v>4439.43</v>
      </c>
      <c r="Q69" s="16">
        <v>7931.1</v>
      </c>
      <c r="R69" s="16">
        <v>3629.82</v>
      </c>
      <c r="S69" s="25">
        <v>109.62</v>
      </c>
      <c r="T69" s="16">
        <f t="shared" si="2"/>
        <v>19437.48</v>
      </c>
      <c r="U69" s="19" t="s">
        <v>686</v>
      </c>
      <c r="V69" s="32">
        <f>Table1[[#This Row],[Tons to 
Invoice]]*0.75</f>
        <v>14578.11</v>
      </c>
      <c r="W69" s="27"/>
      <c r="X69" s="27">
        <v>11248</v>
      </c>
      <c r="Y69" s="28"/>
      <c r="Z69" s="28"/>
    </row>
    <row r="70" spans="1:26" ht="24" customHeight="1">
      <c r="A70" s="31" t="s">
        <v>479</v>
      </c>
      <c r="B70" s="4" t="s">
        <v>480</v>
      </c>
      <c r="C70" s="4" t="s">
        <v>481</v>
      </c>
      <c r="D70" s="4" t="s">
        <v>5</v>
      </c>
      <c r="E70" s="4" t="s">
        <v>6</v>
      </c>
      <c r="F70" s="4" t="s">
        <v>7</v>
      </c>
      <c r="G70" s="4" t="s">
        <v>482</v>
      </c>
      <c r="H70" s="4" t="s">
        <v>483</v>
      </c>
      <c r="I70" s="4" t="s">
        <v>10</v>
      </c>
      <c r="J70" s="4" t="s">
        <v>484</v>
      </c>
      <c r="K70" s="4" t="s">
        <v>485</v>
      </c>
      <c r="L70" s="4" t="s">
        <v>486</v>
      </c>
      <c r="M70" s="2" t="s">
        <v>14</v>
      </c>
      <c r="N70" s="16">
        <v>62.07</v>
      </c>
      <c r="O70" s="16">
        <v>32.24</v>
      </c>
      <c r="P70" s="16">
        <v>27.04</v>
      </c>
      <c r="Q70" s="16">
        <v>0.98</v>
      </c>
      <c r="R70" s="16">
        <v>1.81</v>
      </c>
      <c r="S70" s="16"/>
      <c r="T70" s="16">
        <f t="shared" si="2"/>
        <v>62.07</v>
      </c>
      <c r="U70" s="17"/>
      <c r="V70" s="32">
        <f>Table1[[#This Row],[Tons to 
Invoice]]*0.75</f>
        <v>46.552500000000002</v>
      </c>
      <c r="W70" s="27"/>
      <c r="X70" s="27">
        <v>346052</v>
      </c>
      <c r="Y70" s="28"/>
      <c r="Z70" s="28"/>
    </row>
    <row r="71" spans="1:26" ht="24" customHeight="1">
      <c r="A71" s="25" t="s">
        <v>487</v>
      </c>
      <c r="B71" s="25" t="s">
        <v>488</v>
      </c>
      <c r="C71" s="25" t="s">
        <v>489</v>
      </c>
      <c r="D71" s="25" t="s">
        <v>5</v>
      </c>
      <c r="E71" s="25" t="s">
        <v>6</v>
      </c>
      <c r="F71" s="25" t="s">
        <v>27</v>
      </c>
      <c r="G71" s="25" t="s">
        <v>490</v>
      </c>
      <c r="H71" s="25" t="s">
        <v>491</v>
      </c>
      <c r="I71" s="25" t="s">
        <v>10</v>
      </c>
      <c r="J71" s="25" t="s">
        <v>492</v>
      </c>
      <c r="K71" s="25" t="s">
        <v>493</v>
      </c>
      <c r="L71" s="25" t="s">
        <v>494</v>
      </c>
      <c r="M71" s="26" t="s">
        <v>14</v>
      </c>
      <c r="N71" s="16">
        <v>41217.480000000003</v>
      </c>
      <c r="O71" s="16">
        <v>8483.6200000000008</v>
      </c>
      <c r="P71" s="16">
        <v>11289.37</v>
      </c>
      <c r="Q71" s="16">
        <v>8351.5</v>
      </c>
      <c r="R71" s="16">
        <v>13092.99</v>
      </c>
      <c r="S71" s="25">
        <v>225.56</v>
      </c>
      <c r="T71" s="16">
        <f t="shared" si="2"/>
        <v>40991.920000000006</v>
      </c>
      <c r="U71" s="17"/>
      <c r="V71" s="32">
        <f>Table1[[#This Row],[Tons to 
Invoice]]*0.75</f>
        <v>30743.940000000002</v>
      </c>
      <c r="W71" s="27"/>
      <c r="X71" s="27">
        <v>346057</v>
      </c>
      <c r="Y71" s="28"/>
      <c r="Z71" s="28"/>
    </row>
    <row r="72" spans="1:26" ht="24" customHeight="1">
      <c r="A72" s="31" t="s">
        <v>495</v>
      </c>
      <c r="B72" s="4" t="s">
        <v>496</v>
      </c>
      <c r="C72" s="4" t="s">
        <v>497</v>
      </c>
      <c r="D72" s="4" t="s">
        <v>5</v>
      </c>
      <c r="E72" s="4" t="s">
        <v>18</v>
      </c>
      <c r="F72" s="4" t="s">
        <v>7</v>
      </c>
      <c r="G72" s="4" t="s">
        <v>498</v>
      </c>
      <c r="H72" s="4" t="s">
        <v>499</v>
      </c>
      <c r="I72" s="4" t="s">
        <v>10</v>
      </c>
      <c r="J72" s="4" t="s">
        <v>500</v>
      </c>
      <c r="K72" s="4" t="s">
        <v>501</v>
      </c>
      <c r="L72" s="4" t="s">
        <v>502</v>
      </c>
      <c r="M72" s="2" t="s">
        <v>14</v>
      </c>
      <c r="N72" s="16">
        <v>570159.29</v>
      </c>
      <c r="O72" s="16">
        <v>140517.49</v>
      </c>
      <c r="P72" s="16">
        <v>142377.46</v>
      </c>
      <c r="Q72" s="16">
        <v>146080.68</v>
      </c>
      <c r="R72" s="16">
        <v>141183.66</v>
      </c>
      <c r="S72" s="16"/>
      <c r="T72" s="16">
        <f t="shared" si="2"/>
        <v>570159.29</v>
      </c>
      <c r="U72" s="17"/>
      <c r="V72" s="32">
        <f>Table1[[#This Row],[Tons to 
Invoice]]*0.75</f>
        <v>427619.46750000003</v>
      </c>
      <c r="W72" s="27">
        <v>10601</v>
      </c>
      <c r="X72" s="27">
        <v>6174</v>
      </c>
      <c r="Y72" s="28"/>
      <c r="Z72" s="28"/>
    </row>
    <row r="73" spans="1:26" ht="24" customHeight="1">
      <c r="A73" s="31" t="s">
        <v>503</v>
      </c>
      <c r="B73" s="4" t="s">
        <v>504</v>
      </c>
      <c r="C73" s="4" t="s">
        <v>505</v>
      </c>
      <c r="D73" s="4" t="s">
        <v>5</v>
      </c>
      <c r="E73" s="4" t="s">
        <v>6</v>
      </c>
      <c r="F73" s="4" t="s">
        <v>7</v>
      </c>
      <c r="G73" s="4" t="s">
        <v>506</v>
      </c>
      <c r="H73" s="4" t="s">
        <v>154</v>
      </c>
      <c r="I73" s="4" t="s">
        <v>10</v>
      </c>
      <c r="J73" s="4" t="s">
        <v>507</v>
      </c>
      <c r="K73" s="4" t="s">
        <v>508</v>
      </c>
      <c r="L73" s="4" t="s">
        <v>509</v>
      </c>
      <c r="M73" s="2" t="s">
        <v>14</v>
      </c>
      <c r="N73" s="16">
        <v>5378.25</v>
      </c>
      <c r="O73" s="16">
        <v>1135.24</v>
      </c>
      <c r="P73" s="16">
        <v>1545.95</v>
      </c>
      <c r="Q73" s="16">
        <v>1460.53</v>
      </c>
      <c r="R73" s="16">
        <v>1236.53</v>
      </c>
      <c r="S73" s="16"/>
      <c r="T73" s="16">
        <f t="shared" si="2"/>
        <v>5378.25</v>
      </c>
      <c r="U73" s="17"/>
      <c r="V73" s="32">
        <f>Table1[[#This Row],[Tons to 
Invoice]]*0.75</f>
        <v>4033.6875</v>
      </c>
      <c r="W73" s="27"/>
      <c r="X73" s="27">
        <v>345069</v>
      </c>
      <c r="Y73" s="28"/>
      <c r="Z73" s="28"/>
    </row>
    <row r="74" spans="1:26" ht="35.25" customHeight="1">
      <c r="A74" s="4" t="s">
        <v>510</v>
      </c>
      <c r="B74" s="4" t="s">
        <v>522</v>
      </c>
      <c r="C74" s="4" t="s">
        <v>523</v>
      </c>
      <c r="D74" s="4" t="s">
        <v>5</v>
      </c>
      <c r="E74" s="4" t="s">
        <v>6</v>
      </c>
      <c r="F74" s="4" t="s">
        <v>7</v>
      </c>
      <c r="G74" s="4" t="s">
        <v>524</v>
      </c>
      <c r="H74" s="4" t="s">
        <v>525</v>
      </c>
      <c r="I74" s="4" t="s">
        <v>10</v>
      </c>
      <c r="J74" s="4" t="s">
        <v>526</v>
      </c>
      <c r="K74" s="4" t="s">
        <v>527</v>
      </c>
      <c r="L74" s="4" t="s">
        <v>528</v>
      </c>
      <c r="M74" s="2" t="s">
        <v>14</v>
      </c>
      <c r="N74" s="16">
        <v>506.44</v>
      </c>
      <c r="O74" s="16">
        <v>84.66</v>
      </c>
      <c r="P74" s="16">
        <v>112.87</v>
      </c>
      <c r="Q74" s="16">
        <v>100.48</v>
      </c>
      <c r="R74" s="16">
        <v>208.43</v>
      </c>
      <c r="S74" s="16"/>
      <c r="T74" s="16">
        <f t="shared" si="2"/>
        <v>506.44</v>
      </c>
      <c r="U74" s="19" t="s">
        <v>670</v>
      </c>
      <c r="V74" s="32">
        <f>Table1[[#This Row],[Tons to 
Invoice]]*0.75</f>
        <v>379.83</v>
      </c>
      <c r="W74" s="27">
        <v>18847</v>
      </c>
      <c r="X74" s="27">
        <v>163249</v>
      </c>
      <c r="Y74" s="28"/>
      <c r="Z74" s="28"/>
    </row>
    <row r="75" spans="1:26" ht="61.5" customHeight="1">
      <c r="A75" s="31" t="s">
        <v>510</v>
      </c>
      <c r="B75" s="4" t="s">
        <v>511</v>
      </c>
      <c r="C75" s="4" t="s">
        <v>512</v>
      </c>
      <c r="D75" s="4" t="s">
        <v>5</v>
      </c>
      <c r="E75" s="4" t="s">
        <v>18</v>
      </c>
      <c r="F75" s="4" t="s">
        <v>7</v>
      </c>
      <c r="G75" s="4" t="s">
        <v>513</v>
      </c>
      <c r="H75" s="4" t="s">
        <v>514</v>
      </c>
      <c r="I75" s="4" t="s">
        <v>10</v>
      </c>
      <c r="J75" s="4" t="s">
        <v>515</v>
      </c>
      <c r="K75" s="4" t="s">
        <v>516</v>
      </c>
      <c r="L75" s="4" t="s">
        <v>517</v>
      </c>
      <c r="M75" s="2" t="s">
        <v>14</v>
      </c>
      <c r="N75" s="16">
        <v>57.03</v>
      </c>
      <c r="O75" s="16">
        <v>11.68</v>
      </c>
      <c r="P75" s="16">
        <v>3.27</v>
      </c>
      <c r="Q75" s="16">
        <v>9.39</v>
      </c>
      <c r="R75" s="16">
        <v>32.69</v>
      </c>
      <c r="S75" s="16"/>
      <c r="T75" s="16">
        <f t="shared" si="2"/>
        <v>57.03</v>
      </c>
      <c r="U75" s="17"/>
      <c r="V75" s="32">
        <f>Table1[[#This Row],[Tons to 
Invoice]]*0.75</f>
        <v>42.772500000000001</v>
      </c>
      <c r="W75" s="27">
        <v>32228</v>
      </c>
      <c r="X75" s="27">
        <v>346076</v>
      </c>
      <c r="Y75" s="28"/>
      <c r="Z75" s="28"/>
    </row>
    <row r="76" spans="1:26" ht="37.5" customHeight="1">
      <c r="A76" s="31" t="s">
        <v>510</v>
      </c>
      <c r="B76" s="4" t="s">
        <v>518</v>
      </c>
      <c r="C76" s="4" t="s">
        <v>519</v>
      </c>
      <c r="D76" s="4" t="s">
        <v>5</v>
      </c>
      <c r="E76" s="4" t="s">
        <v>18</v>
      </c>
      <c r="F76" s="4" t="s">
        <v>7</v>
      </c>
      <c r="G76" s="4" t="s">
        <v>513</v>
      </c>
      <c r="H76" s="4" t="s">
        <v>514</v>
      </c>
      <c r="I76" s="4" t="s">
        <v>10</v>
      </c>
      <c r="J76" s="4" t="s">
        <v>515</v>
      </c>
      <c r="K76" s="4" t="s">
        <v>520</v>
      </c>
      <c r="L76" s="4" t="s">
        <v>521</v>
      </c>
      <c r="M76" s="2" t="s">
        <v>14</v>
      </c>
      <c r="N76" s="16">
        <v>445170.66</v>
      </c>
      <c r="O76" s="16">
        <v>96027.89</v>
      </c>
      <c r="P76" s="16">
        <v>102478.18</v>
      </c>
      <c r="Q76" s="16">
        <v>107325.3</v>
      </c>
      <c r="R76" s="16">
        <v>139339.29</v>
      </c>
      <c r="S76" s="16"/>
      <c r="T76" s="16">
        <f t="shared" si="2"/>
        <v>445170.66</v>
      </c>
      <c r="U76" s="17"/>
      <c r="V76" s="32">
        <f>Table1[[#This Row],[Tons to 
Invoice]]*0.75</f>
        <v>333877.995</v>
      </c>
      <c r="W76" s="27">
        <v>27387</v>
      </c>
      <c r="X76" s="27">
        <v>159296</v>
      </c>
      <c r="Y76" s="28"/>
      <c r="Z76" s="28"/>
    </row>
    <row r="77" spans="1:26" ht="31.5" customHeight="1">
      <c r="A77" s="4" t="s">
        <v>529</v>
      </c>
      <c r="B77" s="4" t="s">
        <v>530</v>
      </c>
      <c r="C77" s="4" t="s">
        <v>531</v>
      </c>
      <c r="D77" s="4" t="s">
        <v>5</v>
      </c>
      <c r="E77" s="4" t="s">
        <v>6</v>
      </c>
      <c r="F77" s="4" t="s">
        <v>7</v>
      </c>
      <c r="G77" s="4" t="s">
        <v>532</v>
      </c>
      <c r="H77" s="4" t="s">
        <v>533</v>
      </c>
      <c r="I77" s="4" t="s">
        <v>10</v>
      </c>
      <c r="J77" s="4" t="s">
        <v>534</v>
      </c>
      <c r="K77" s="4" t="s">
        <v>535</v>
      </c>
      <c r="L77" s="4" t="s">
        <v>536</v>
      </c>
      <c r="M77" s="2" t="s">
        <v>14</v>
      </c>
      <c r="N77" s="16">
        <v>52718.79</v>
      </c>
      <c r="O77" s="16">
        <v>12119.89</v>
      </c>
      <c r="P77" s="16">
        <v>13781.97</v>
      </c>
      <c r="Q77" s="16">
        <v>15586.08</v>
      </c>
      <c r="R77" s="16">
        <v>11230.85</v>
      </c>
      <c r="S77" s="16"/>
      <c r="T77" s="16">
        <f t="shared" si="2"/>
        <v>52718.79</v>
      </c>
      <c r="U77" s="17"/>
      <c r="V77" s="32">
        <f>Table1[[#This Row],[Tons to 
Invoice]]*0.75</f>
        <v>39539.092499999999</v>
      </c>
      <c r="W77" s="27"/>
      <c r="X77" s="27">
        <v>346087</v>
      </c>
      <c r="Y77" s="28"/>
      <c r="Z77" s="28"/>
    </row>
    <row r="78" spans="1:26" ht="30">
      <c r="A78" s="4" t="s">
        <v>537</v>
      </c>
      <c r="B78" s="4" t="s">
        <v>538</v>
      </c>
      <c r="C78" s="4" t="s">
        <v>539</v>
      </c>
      <c r="D78" s="4" t="s">
        <v>5</v>
      </c>
      <c r="E78" s="4" t="s">
        <v>18</v>
      </c>
      <c r="F78" s="4" t="s">
        <v>27</v>
      </c>
      <c r="G78" s="4" t="s">
        <v>540</v>
      </c>
      <c r="H78" s="4" t="s">
        <v>541</v>
      </c>
      <c r="I78" s="4" t="s">
        <v>542</v>
      </c>
      <c r="J78" s="4" t="s">
        <v>543</v>
      </c>
      <c r="K78" s="4" t="s">
        <v>544</v>
      </c>
      <c r="L78" s="4" t="s">
        <v>545</v>
      </c>
      <c r="M78" s="2" t="s">
        <v>14</v>
      </c>
      <c r="N78" s="16">
        <v>447204.47</v>
      </c>
      <c r="O78" s="16">
        <v>101987.5</v>
      </c>
      <c r="P78" s="16">
        <v>116208.32000000001</v>
      </c>
      <c r="Q78" s="16">
        <v>109053.12</v>
      </c>
      <c r="R78" s="16">
        <v>119955.53</v>
      </c>
      <c r="S78" s="16"/>
      <c r="T78" s="16">
        <f t="shared" si="2"/>
        <v>447204.47</v>
      </c>
      <c r="U78" s="17"/>
      <c r="V78" s="32">
        <f>Table1[[#This Row],[Tons to 
Invoice]]*0.75</f>
        <v>335403.35249999998</v>
      </c>
      <c r="W78" s="27"/>
      <c r="X78" s="27">
        <v>345842</v>
      </c>
      <c r="Y78" s="28"/>
      <c r="Z78" s="28"/>
    </row>
    <row r="79" spans="1:26" ht="30">
      <c r="A79" s="4" t="s">
        <v>546</v>
      </c>
      <c r="B79" s="4" t="s">
        <v>547</v>
      </c>
      <c r="C79" s="4" t="s">
        <v>548</v>
      </c>
      <c r="D79" s="4" t="s">
        <v>5</v>
      </c>
      <c r="E79" s="4" t="s">
        <v>18</v>
      </c>
      <c r="F79" s="4" t="s">
        <v>7</v>
      </c>
      <c r="G79" s="4" t="s">
        <v>549</v>
      </c>
      <c r="H79" s="4" t="s">
        <v>550</v>
      </c>
      <c r="I79" s="4" t="s">
        <v>10</v>
      </c>
      <c r="J79" s="4" t="s">
        <v>551</v>
      </c>
      <c r="K79" s="4" t="s">
        <v>552</v>
      </c>
      <c r="L79" s="4" t="s">
        <v>553</v>
      </c>
      <c r="M79" s="2" t="s">
        <v>14</v>
      </c>
      <c r="N79" s="16">
        <v>16996.77</v>
      </c>
      <c r="O79" s="16">
        <v>3520.78</v>
      </c>
      <c r="P79" s="16">
        <v>4030.81</v>
      </c>
      <c r="Q79" s="16">
        <v>3899.72</v>
      </c>
      <c r="R79" s="16">
        <v>5545.46</v>
      </c>
      <c r="S79" s="16"/>
      <c r="T79" s="16">
        <f t="shared" si="2"/>
        <v>16996.77</v>
      </c>
      <c r="U79" s="17"/>
      <c r="V79" s="32">
        <f>Table1[[#This Row],[Tons to 
Invoice]]*0.75</f>
        <v>12747.577499999999</v>
      </c>
      <c r="W79" s="27">
        <v>8095</v>
      </c>
      <c r="X79" s="27">
        <v>6542</v>
      </c>
      <c r="Y79" s="28"/>
      <c r="Z79" s="28"/>
    </row>
    <row r="80" spans="1:26" ht="24" customHeight="1">
      <c r="A80" s="20" t="s">
        <v>554</v>
      </c>
      <c r="B80" s="20" t="s">
        <v>555</v>
      </c>
      <c r="C80" s="4" t="s">
        <v>556</v>
      </c>
      <c r="D80" s="4" t="s">
        <v>5</v>
      </c>
      <c r="E80" s="4" t="s">
        <v>6</v>
      </c>
      <c r="F80" s="4" t="s">
        <v>7</v>
      </c>
      <c r="G80" s="4" t="s">
        <v>557</v>
      </c>
      <c r="H80" s="4" t="s">
        <v>558</v>
      </c>
      <c r="I80" s="4" t="s">
        <v>10</v>
      </c>
      <c r="J80" s="4" t="s">
        <v>559</v>
      </c>
      <c r="K80" s="4" t="s">
        <v>560</v>
      </c>
      <c r="L80" s="4" t="s">
        <v>561</v>
      </c>
      <c r="M80" s="2" t="s">
        <v>14</v>
      </c>
      <c r="N80" s="16">
        <v>16807.86</v>
      </c>
      <c r="O80" s="16">
        <v>3982.52</v>
      </c>
      <c r="P80" s="16">
        <v>4078.97</v>
      </c>
      <c r="Q80" s="16">
        <v>5720.34</v>
      </c>
      <c r="R80" s="16">
        <v>3026.03</v>
      </c>
      <c r="S80" s="16"/>
      <c r="T80" s="16">
        <f t="shared" si="2"/>
        <v>16807.86</v>
      </c>
      <c r="U80" s="33" t="s">
        <v>672</v>
      </c>
      <c r="V80" s="32">
        <f>Table1[[#This Row],[Tons to 
Invoice]]*0.75</f>
        <v>12605.895</v>
      </c>
      <c r="W80" s="27"/>
      <c r="X80" s="27">
        <v>345845</v>
      </c>
      <c r="Y80" s="28"/>
      <c r="Z80" s="28"/>
    </row>
    <row r="81" spans="1:26" ht="60.75" customHeight="1">
      <c r="A81" s="20" t="s">
        <v>554</v>
      </c>
      <c r="B81" s="20" t="s">
        <v>562</v>
      </c>
      <c r="C81" s="4" t="s">
        <v>563</v>
      </c>
      <c r="D81" s="4" t="s">
        <v>5</v>
      </c>
      <c r="E81" s="4" t="s">
        <v>18</v>
      </c>
      <c r="F81" s="4" t="s">
        <v>7</v>
      </c>
      <c r="G81" s="4" t="s">
        <v>557</v>
      </c>
      <c r="H81" s="4" t="s">
        <v>558</v>
      </c>
      <c r="I81" s="4" t="s">
        <v>10</v>
      </c>
      <c r="J81" s="4" t="s">
        <v>559</v>
      </c>
      <c r="K81" s="4" t="s">
        <v>560</v>
      </c>
      <c r="L81" s="4" t="s">
        <v>561</v>
      </c>
      <c r="M81" s="2" t="s">
        <v>14</v>
      </c>
      <c r="N81" s="12">
        <v>106142.44</v>
      </c>
      <c r="O81" s="12">
        <v>21057.98</v>
      </c>
      <c r="P81" s="12">
        <v>31466</v>
      </c>
      <c r="Q81" s="12">
        <v>25922.400000000001</v>
      </c>
      <c r="R81" s="12">
        <v>27696.06</v>
      </c>
      <c r="S81" s="12"/>
      <c r="T81" s="12">
        <f t="shared" si="2"/>
        <v>106142.44</v>
      </c>
      <c r="U81" s="21" t="s">
        <v>684</v>
      </c>
      <c r="V81" s="37"/>
      <c r="W81" s="36"/>
      <c r="X81" s="36">
        <v>345845</v>
      </c>
      <c r="Y81" s="28"/>
      <c r="Z81" s="28"/>
    </row>
    <row r="82" spans="1:26" ht="60">
      <c r="A82" s="4" t="s">
        <v>564</v>
      </c>
      <c r="B82" s="4" t="s">
        <v>565</v>
      </c>
      <c r="C82" s="4" t="s">
        <v>566</v>
      </c>
      <c r="D82" s="4" t="s">
        <v>5</v>
      </c>
      <c r="E82" s="4" t="s">
        <v>18</v>
      </c>
      <c r="F82" s="4" t="s">
        <v>7</v>
      </c>
      <c r="G82" s="4" t="s">
        <v>567</v>
      </c>
      <c r="H82" s="4" t="s">
        <v>568</v>
      </c>
      <c r="I82" s="4" t="s">
        <v>10</v>
      </c>
      <c r="J82" s="4" t="s">
        <v>569</v>
      </c>
      <c r="K82" s="4" t="s">
        <v>570</v>
      </c>
      <c r="L82" s="4" t="s">
        <v>571</v>
      </c>
      <c r="M82" s="2" t="s">
        <v>14</v>
      </c>
      <c r="N82" s="16">
        <v>51799.01</v>
      </c>
      <c r="O82" s="16">
        <v>12451.23</v>
      </c>
      <c r="P82" s="16">
        <v>13414.11</v>
      </c>
      <c r="Q82" s="16">
        <v>12550.93</v>
      </c>
      <c r="R82" s="16">
        <v>13382.74</v>
      </c>
      <c r="S82" s="16"/>
      <c r="T82" s="16">
        <f t="shared" si="2"/>
        <v>51799.01</v>
      </c>
      <c r="U82" s="17"/>
      <c r="V82" s="32">
        <f>Table1[[#This Row],[Tons to 
Invoice]]*0.75</f>
        <v>38849.2575</v>
      </c>
      <c r="W82" s="27">
        <v>8176</v>
      </c>
      <c r="X82" s="27">
        <v>6818</v>
      </c>
      <c r="Y82" s="28"/>
      <c r="Z82" s="28"/>
    </row>
    <row r="83" spans="1:26" ht="39" customHeight="1">
      <c r="A83" s="20" t="s">
        <v>572</v>
      </c>
      <c r="B83" s="20" t="s">
        <v>580</v>
      </c>
      <c r="C83" s="4" t="s">
        <v>581</v>
      </c>
      <c r="D83" s="4" t="s">
        <v>5</v>
      </c>
      <c r="E83" s="4" t="s">
        <v>18</v>
      </c>
      <c r="F83" s="4" t="s">
        <v>7</v>
      </c>
      <c r="G83" s="4" t="s">
        <v>575</v>
      </c>
      <c r="H83" s="4" t="s">
        <v>576</v>
      </c>
      <c r="I83" s="4" t="s">
        <v>10</v>
      </c>
      <c r="J83" s="4" t="s">
        <v>577</v>
      </c>
      <c r="K83" s="4" t="s">
        <v>667</v>
      </c>
      <c r="L83" s="4" t="s">
        <v>582</v>
      </c>
      <c r="M83" s="2" t="s">
        <v>14</v>
      </c>
      <c r="N83" s="12">
        <v>46475.67</v>
      </c>
      <c r="O83" s="12">
        <v>11322.51</v>
      </c>
      <c r="P83" s="12">
        <v>11386.32</v>
      </c>
      <c r="Q83" s="12">
        <v>11249.91</v>
      </c>
      <c r="R83" s="12">
        <v>12516.93</v>
      </c>
      <c r="S83" s="12"/>
      <c r="T83" s="12">
        <f t="shared" si="2"/>
        <v>46475.67</v>
      </c>
      <c r="U83" s="21" t="s">
        <v>690</v>
      </c>
      <c r="V83" s="37"/>
      <c r="W83" s="36">
        <v>13545</v>
      </c>
      <c r="X83" s="36">
        <v>9203</v>
      </c>
      <c r="Y83" s="28"/>
      <c r="Z83" s="28"/>
    </row>
    <row r="84" spans="1:26" ht="38.25" customHeight="1">
      <c r="A84" s="20" t="s">
        <v>572</v>
      </c>
      <c r="B84" s="20" t="s">
        <v>573</v>
      </c>
      <c r="C84" s="4" t="s">
        <v>574</v>
      </c>
      <c r="D84" s="4" t="s">
        <v>5</v>
      </c>
      <c r="E84" s="4" t="s">
        <v>6</v>
      </c>
      <c r="F84" s="4" t="s">
        <v>7</v>
      </c>
      <c r="G84" s="4" t="s">
        <v>575</v>
      </c>
      <c r="H84" s="4" t="s">
        <v>576</v>
      </c>
      <c r="I84" s="4" t="s">
        <v>10</v>
      </c>
      <c r="J84" s="4" t="s">
        <v>577</v>
      </c>
      <c r="K84" s="4" t="s">
        <v>578</v>
      </c>
      <c r="L84" s="4" t="s">
        <v>579</v>
      </c>
      <c r="M84" s="2" t="s">
        <v>14</v>
      </c>
      <c r="N84" s="16">
        <v>8019.11</v>
      </c>
      <c r="O84" s="16">
        <v>2515.1799999999998</v>
      </c>
      <c r="P84" s="16">
        <v>1435.42</v>
      </c>
      <c r="Q84" s="16">
        <v>2057</v>
      </c>
      <c r="R84" s="16">
        <v>2011.51</v>
      </c>
      <c r="S84" s="16"/>
      <c r="T84" s="16">
        <f t="shared" si="2"/>
        <v>8019.11</v>
      </c>
      <c r="U84" s="33" t="s">
        <v>685</v>
      </c>
      <c r="V84" s="32">
        <f>Table1[[#This Row],[Tons to 
Invoice]]*0.75</f>
        <v>6014.3324999999995</v>
      </c>
      <c r="W84" s="27">
        <v>13545</v>
      </c>
      <c r="X84" s="27">
        <v>9203</v>
      </c>
      <c r="Y84" s="28"/>
      <c r="Z84" s="28"/>
    </row>
    <row r="85" spans="1:26" ht="30">
      <c r="A85" s="31" t="s">
        <v>583</v>
      </c>
      <c r="B85" s="4" t="s">
        <v>584</v>
      </c>
      <c r="C85" s="4" t="s">
        <v>585</v>
      </c>
      <c r="D85" s="4" t="s">
        <v>5</v>
      </c>
      <c r="E85" s="4" t="s">
        <v>18</v>
      </c>
      <c r="F85" s="4" t="s">
        <v>7</v>
      </c>
      <c r="G85" s="4" t="s">
        <v>586</v>
      </c>
      <c r="H85" s="4" t="s">
        <v>587</v>
      </c>
      <c r="I85" s="4" t="s">
        <v>10</v>
      </c>
      <c r="J85" s="4" t="s">
        <v>588</v>
      </c>
      <c r="K85" s="4" t="s">
        <v>589</v>
      </c>
      <c r="L85" s="4" t="s">
        <v>590</v>
      </c>
      <c r="M85" s="2" t="s">
        <v>14</v>
      </c>
      <c r="N85" s="16">
        <v>107813.3</v>
      </c>
      <c r="O85" s="16">
        <v>26508</v>
      </c>
      <c r="P85" s="16">
        <v>27788.97</v>
      </c>
      <c r="Q85" s="16">
        <v>27221.03</v>
      </c>
      <c r="R85" s="16">
        <v>26295.3</v>
      </c>
      <c r="S85" s="16"/>
      <c r="T85" s="16">
        <f t="shared" si="2"/>
        <v>107813.3</v>
      </c>
      <c r="U85" s="17"/>
      <c r="V85" s="32">
        <f>Table1[[#This Row],[Tons to 
Invoice]]*0.75</f>
        <v>80859.975000000006</v>
      </c>
      <c r="W85" s="27">
        <v>2781</v>
      </c>
      <c r="X85" s="27">
        <v>6891</v>
      </c>
      <c r="Y85" s="28"/>
      <c r="Z85" s="28"/>
    </row>
    <row r="86" spans="1:26" ht="120.75" customHeight="1">
      <c r="A86" s="4" t="s">
        <v>583</v>
      </c>
      <c r="B86" s="4" t="s">
        <v>591</v>
      </c>
      <c r="C86" s="4" t="s">
        <v>592</v>
      </c>
      <c r="D86" s="4" t="s">
        <v>5</v>
      </c>
      <c r="E86" s="4" t="s">
        <v>6</v>
      </c>
      <c r="F86" s="4" t="s">
        <v>7</v>
      </c>
      <c r="G86" s="4" t="s">
        <v>593</v>
      </c>
      <c r="H86" s="4" t="s">
        <v>587</v>
      </c>
      <c r="I86" s="4" t="s">
        <v>10</v>
      </c>
      <c r="J86" s="4" t="s">
        <v>594</v>
      </c>
      <c r="K86" s="4" t="s">
        <v>595</v>
      </c>
      <c r="L86" s="4" t="s">
        <v>596</v>
      </c>
      <c r="M86" s="2" t="s">
        <v>14</v>
      </c>
      <c r="N86" s="16">
        <v>20214.95</v>
      </c>
      <c r="O86" s="16">
        <v>4983.82</v>
      </c>
      <c r="P86" s="16">
        <v>5599.62</v>
      </c>
      <c r="Q86" s="16">
        <v>5353.59</v>
      </c>
      <c r="R86" s="16">
        <v>4277.92</v>
      </c>
      <c r="S86" s="16"/>
      <c r="T86" s="16">
        <f t="shared" si="2"/>
        <v>20214.95</v>
      </c>
      <c r="U86" s="17"/>
      <c r="V86" s="32">
        <f>Table1[[#This Row],[Tons to 
Invoice]]*0.75</f>
        <v>15161.212500000001</v>
      </c>
      <c r="W86" s="27">
        <v>8170</v>
      </c>
      <c r="X86" s="27">
        <v>6793</v>
      </c>
      <c r="Y86" s="28"/>
      <c r="Z86" s="28"/>
    </row>
    <row r="87" spans="1:26" ht="39.75" customHeight="1">
      <c r="A87" s="4" t="s">
        <v>597</v>
      </c>
      <c r="B87" s="4" t="s">
        <v>598</v>
      </c>
      <c r="C87" s="4" t="s">
        <v>599</v>
      </c>
      <c r="D87" s="4" t="s">
        <v>5</v>
      </c>
      <c r="E87" s="4" t="s">
        <v>18</v>
      </c>
      <c r="F87" s="4" t="s">
        <v>27</v>
      </c>
      <c r="G87" s="4" t="s">
        <v>600</v>
      </c>
      <c r="H87" s="4" t="s">
        <v>601</v>
      </c>
      <c r="I87" s="4" t="s">
        <v>10</v>
      </c>
      <c r="J87" s="4" t="s">
        <v>602</v>
      </c>
      <c r="K87" s="4" t="s">
        <v>603</v>
      </c>
      <c r="L87" s="4" t="s">
        <v>604</v>
      </c>
      <c r="M87" s="2" t="s">
        <v>14</v>
      </c>
      <c r="N87" s="16">
        <v>524330.09</v>
      </c>
      <c r="O87" s="16">
        <v>112790.52</v>
      </c>
      <c r="P87" s="16">
        <v>124234.53</v>
      </c>
      <c r="Q87" s="16">
        <v>146263.38</v>
      </c>
      <c r="R87" s="16">
        <v>141041.66</v>
      </c>
      <c r="S87" s="16"/>
      <c r="T87" s="16">
        <f t="shared" si="2"/>
        <v>524330.09</v>
      </c>
      <c r="U87" s="17"/>
      <c r="V87" s="32">
        <f>Table1[[#This Row],[Tons to 
Invoice]]*0.75</f>
        <v>393247.5675</v>
      </c>
      <c r="W87" s="27">
        <v>2825</v>
      </c>
      <c r="X87" s="27">
        <v>13315</v>
      </c>
      <c r="Y87" s="28"/>
      <c r="Z87" s="28"/>
    </row>
    <row r="88" spans="1:26" ht="24" customHeight="1">
      <c r="A88" s="31" t="s">
        <v>605</v>
      </c>
      <c r="B88" s="4" t="s">
        <v>606</v>
      </c>
      <c r="C88" s="4" t="s">
        <v>607</v>
      </c>
      <c r="D88" s="4" t="s">
        <v>5</v>
      </c>
      <c r="E88" s="4" t="s">
        <v>6</v>
      </c>
      <c r="F88" s="4" t="s">
        <v>7</v>
      </c>
      <c r="G88" s="4" t="s">
        <v>70</v>
      </c>
      <c r="H88" s="4" t="s">
        <v>608</v>
      </c>
      <c r="I88" s="4" t="s">
        <v>10</v>
      </c>
      <c r="J88" s="4" t="s">
        <v>609</v>
      </c>
      <c r="K88" s="4" t="s">
        <v>610</v>
      </c>
      <c r="L88" s="4" t="s">
        <v>611</v>
      </c>
      <c r="M88" s="2" t="s">
        <v>14</v>
      </c>
      <c r="N88" s="16">
        <v>702.53</v>
      </c>
      <c r="O88" s="16">
        <v>142.72999999999999</v>
      </c>
      <c r="P88" s="16">
        <v>166.4</v>
      </c>
      <c r="Q88" s="16">
        <v>185.6</v>
      </c>
      <c r="R88" s="16">
        <v>207.8</v>
      </c>
      <c r="S88" s="16"/>
      <c r="T88" s="16">
        <f t="shared" ref="T88:T119" si="3">SUM(N88-S88)</f>
        <v>702.53</v>
      </c>
      <c r="U88" s="17"/>
      <c r="V88" s="32">
        <f>Table1[[#This Row],[Tons to 
Invoice]]*0.75</f>
        <v>526.89750000000004</v>
      </c>
      <c r="W88" s="27">
        <v>32225</v>
      </c>
      <c r="X88" s="27">
        <v>345870</v>
      </c>
      <c r="Y88" s="28"/>
      <c r="Z88" s="28"/>
    </row>
    <row r="89" spans="1:26" ht="24" customHeight="1">
      <c r="A89" s="4" t="s">
        <v>605</v>
      </c>
      <c r="B89" s="4" t="s">
        <v>612</v>
      </c>
      <c r="C89" s="4" t="s">
        <v>613</v>
      </c>
      <c r="D89" s="4" t="s">
        <v>5</v>
      </c>
      <c r="E89" s="4" t="s">
        <v>6</v>
      </c>
      <c r="F89" s="4" t="s">
        <v>7</v>
      </c>
      <c r="G89" s="4" t="s">
        <v>614</v>
      </c>
      <c r="H89" s="4" t="s">
        <v>608</v>
      </c>
      <c r="I89" s="4" t="s">
        <v>10</v>
      </c>
      <c r="J89" s="4" t="s">
        <v>609</v>
      </c>
      <c r="K89" s="4" t="s">
        <v>668</v>
      </c>
      <c r="L89" s="4" t="s">
        <v>615</v>
      </c>
      <c r="M89" s="2" t="s">
        <v>14</v>
      </c>
      <c r="N89" s="16">
        <v>16674.25</v>
      </c>
      <c r="O89" s="16">
        <v>4340.33</v>
      </c>
      <c r="P89" s="16">
        <v>4961.7299999999996</v>
      </c>
      <c r="Q89" s="16">
        <v>3982.7</v>
      </c>
      <c r="R89" s="16">
        <v>3389.49</v>
      </c>
      <c r="S89" s="16"/>
      <c r="T89" s="16">
        <f t="shared" si="3"/>
        <v>16674.25</v>
      </c>
      <c r="U89" s="17"/>
      <c r="V89" s="32">
        <f>Table1[[#This Row],[Tons to 
Invoice]]*0.75</f>
        <v>12505.6875</v>
      </c>
      <c r="W89" s="27">
        <v>11119</v>
      </c>
      <c r="X89" s="27">
        <v>11064</v>
      </c>
      <c r="Y89" s="28"/>
      <c r="Z89" s="28"/>
    </row>
    <row r="90" spans="1:26" ht="24" customHeight="1">
      <c r="A90" s="31" t="s">
        <v>616</v>
      </c>
      <c r="B90" s="4" t="s">
        <v>621</v>
      </c>
      <c r="C90" s="4" t="s">
        <v>622</v>
      </c>
      <c r="D90" s="4" t="s">
        <v>5</v>
      </c>
      <c r="E90" s="4" t="s">
        <v>6</v>
      </c>
      <c r="F90" s="4" t="s">
        <v>27</v>
      </c>
      <c r="G90" s="4" t="s">
        <v>36</v>
      </c>
      <c r="H90" s="4" t="s">
        <v>37</v>
      </c>
      <c r="I90" s="4" t="s">
        <v>10</v>
      </c>
      <c r="J90" s="4" t="s">
        <v>38</v>
      </c>
      <c r="K90" s="4" t="s">
        <v>623</v>
      </c>
      <c r="L90" s="4" t="s">
        <v>79</v>
      </c>
      <c r="M90" s="2" t="s">
        <v>14</v>
      </c>
      <c r="N90" s="16">
        <v>9.25</v>
      </c>
      <c r="O90" s="16">
        <v>1.25</v>
      </c>
      <c r="P90" s="16">
        <v>0</v>
      </c>
      <c r="Q90" s="16">
        <v>5</v>
      </c>
      <c r="R90" s="16">
        <v>3</v>
      </c>
      <c r="S90" s="16"/>
      <c r="T90" s="16">
        <f t="shared" si="3"/>
        <v>9.25</v>
      </c>
      <c r="U90" s="17"/>
      <c r="V90" s="32">
        <f>Table1[[#This Row],[Tons to 
Invoice]]*0.75</f>
        <v>6.9375</v>
      </c>
      <c r="W90" s="27">
        <v>8220</v>
      </c>
      <c r="X90" s="27">
        <v>6970</v>
      </c>
      <c r="Y90" s="28"/>
      <c r="Z90" s="28"/>
    </row>
    <row r="91" spans="1:26" ht="30">
      <c r="A91" s="4" t="s">
        <v>616</v>
      </c>
      <c r="B91" s="4" t="s">
        <v>624</v>
      </c>
      <c r="C91" s="4" t="s">
        <v>625</v>
      </c>
      <c r="D91" s="4" t="s">
        <v>5</v>
      </c>
      <c r="E91" s="4" t="s">
        <v>6</v>
      </c>
      <c r="F91" s="4" t="s">
        <v>27</v>
      </c>
      <c r="G91" s="4" t="s">
        <v>626</v>
      </c>
      <c r="H91" s="4" t="s">
        <v>627</v>
      </c>
      <c r="I91" s="4" t="s">
        <v>10</v>
      </c>
      <c r="J91" s="4" t="s">
        <v>628</v>
      </c>
      <c r="K91" s="4" t="s">
        <v>629</v>
      </c>
      <c r="L91" s="4" t="s">
        <v>630</v>
      </c>
      <c r="M91" s="2" t="s">
        <v>14</v>
      </c>
      <c r="N91" s="16">
        <v>147551.12</v>
      </c>
      <c r="O91" s="16">
        <v>32352.58</v>
      </c>
      <c r="P91" s="16">
        <v>38517.74</v>
      </c>
      <c r="Q91" s="16">
        <v>42388.73</v>
      </c>
      <c r="R91" s="16">
        <v>34292.07</v>
      </c>
      <c r="S91" s="16"/>
      <c r="T91" s="16">
        <f t="shared" si="3"/>
        <v>147551.12</v>
      </c>
      <c r="U91" s="17"/>
      <c r="V91" s="32">
        <f>Table1[[#This Row],[Tons to 
Invoice]]*0.75</f>
        <v>110663.34</v>
      </c>
      <c r="W91" s="27">
        <v>14547</v>
      </c>
      <c r="X91" s="27">
        <v>6993</v>
      </c>
      <c r="Y91" s="28"/>
      <c r="Z91" s="28"/>
    </row>
    <row r="92" spans="1:26" ht="45">
      <c r="A92" s="4" t="s">
        <v>616</v>
      </c>
      <c r="B92" s="4" t="s">
        <v>617</v>
      </c>
      <c r="C92" s="4" t="s">
        <v>618</v>
      </c>
      <c r="D92" s="4" t="s">
        <v>5</v>
      </c>
      <c r="E92" s="4" t="s">
        <v>6</v>
      </c>
      <c r="F92" s="4" t="s">
        <v>27</v>
      </c>
      <c r="G92" s="4" t="s">
        <v>232</v>
      </c>
      <c r="H92" s="4" t="s">
        <v>233</v>
      </c>
      <c r="I92" s="4" t="s">
        <v>10</v>
      </c>
      <c r="J92" s="4" t="s">
        <v>619</v>
      </c>
      <c r="K92" s="4" t="s">
        <v>235</v>
      </c>
      <c r="L92" s="4" t="s">
        <v>620</v>
      </c>
      <c r="M92" s="2" t="s">
        <v>14</v>
      </c>
      <c r="N92" s="16">
        <v>339454.95</v>
      </c>
      <c r="O92" s="16">
        <v>71208.62</v>
      </c>
      <c r="P92" s="16">
        <v>86883.23</v>
      </c>
      <c r="Q92" s="16">
        <v>92261.6</v>
      </c>
      <c r="R92" s="16">
        <v>89101.5</v>
      </c>
      <c r="S92" s="16"/>
      <c r="T92" s="16">
        <f t="shared" si="3"/>
        <v>339454.95</v>
      </c>
      <c r="U92" s="17"/>
      <c r="V92" s="32">
        <f>Table1[[#This Row],[Tons to 
Invoice]]*0.75</f>
        <v>254591.21250000002</v>
      </c>
      <c r="W92" s="27">
        <v>14548</v>
      </c>
      <c r="X92" s="27">
        <v>7001</v>
      </c>
      <c r="Y92" s="28" t="s">
        <v>676</v>
      </c>
      <c r="Z92" s="28"/>
    </row>
    <row r="93" spans="1:26" ht="24" customHeight="1">
      <c r="A93" s="31" t="s">
        <v>631</v>
      </c>
      <c r="B93" s="4" t="s">
        <v>632</v>
      </c>
      <c r="C93" s="4" t="s">
        <v>633</v>
      </c>
      <c r="D93" s="4" t="s">
        <v>5</v>
      </c>
      <c r="E93" s="4" t="s">
        <v>18</v>
      </c>
      <c r="F93" s="4" t="s">
        <v>27</v>
      </c>
      <c r="G93" s="4" t="s">
        <v>111</v>
      </c>
      <c r="H93" s="4" t="s">
        <v>112</v>
      </c>
      <c r="I93" s="4" t="s">
        <v>10</v>
      </c>
      <c r="J93" s="4" t="s">
        <v>113</v>
      </c>
      <c r="K93" s="4" t="s">
        <v>114</v>
      </c>
      <c r="L93" s="4" t="s">
        <v>634</v>
      </c>
      <c r="M93" s="2" t="s">
        <v>14</v>
      </c>
      <c r="N93" s="16">
        <v>465538.55</v>
      </c>
      <c r="O93" s="16">
        <v>111509.03</v>
      </c>
      <c r="P93" s="16">
        <v>128326.06</v>
      </c>
      <c r="Q93" s="16">
        <v>116194.41</v>
      </c>
      <c r="R93" s="16">
        <v>109509.05</v>
      </c>
      <c r="S93" s="16"/>
      <c r="T93" s="16">
        <f t="shared" si="3"/>
        <v>465538.55</v>
      </c>
      <c r="U93" s="17"/>
      <c r="V93" s="32">
        <f>Table1[[#This Row],[Tons to 
Invoice]]*0.75</f>
        <v>349153.91249999998</v>
      </c>
      <c r="W93" s="27"/>
      <c r="X93" s="27">
        <v>345891</v>
      </c>
      <c r="Y93" s="28"/>
      <c r="Z93" s="28"/>
    </row>
    <row r="94" spans="1:26" ht="45" customHeight="1">
      <c r="A94" s="20" t="s">
        <v>635</v>
      </c>
      <c r="B94" s="20" t="s">
        <v>636</v>
      </c>
      <c r="C94" s="4" t="s">
        <v>637</v>
      </c>
      <c r="D94" s="4" t="s">
        <v>5</v>
      </c>
      <c r="E94" s="4" t="s">
        <v>18</v>
      </c>
      <c r="F94" s="4" t="s">
        <v>7</v>
      </c>
      <c r="G94" s="4" t="s">
        <v>638</v>
      </c>
      <c r="H94" s="4" t="s">
        <v>639</v>
      </c>
      <c r="I94" s="4" t="s">
        <v>10</v>
      </c>
      <c r="J94" s="4" t="s">
        <v>640</v>
      </c>
      <c r="K94" s="4" t="s">
        <v>641</v>
      </c>
      <c r="L94" s="4" t="s">
        <v>642</v>
      </c>
      <c r="M94" s="2" t="s">
        <v>14</v>
      </c>
      <c r="N94" s="12">
        <v>186647.29</v>
      </c>
      <c r="O94" s="12">
        <v>38925.949999999997</v>
      </c>
      <c r="P94" s="12">
        <v>45599.44</v>
      </c>
      <c r="Q94" s="12">
        <v>49220.34</v>
      </c>
      <c r="R94" s="12">
        <v>52901.56</v>
      </c>
      <c r="S94" s="12"/>
      <c r="T94" s="12">
        <f t="shared" si="3"/>
        <v>186647.29</v>
      </c>
      <c r="U94" s="21" t="s">
        <v>689</v>
      </c>
      <c r="V94" s="37"/>
      <c r="W94" s="36"/>
      <c r="X94" s="36">
        <v>160596</v>
      </c>
      <c r="Y94" s="28"/>
      <c r="Z94" s="28"/>
    </row>
    <row r="95" spans="1:26" ht="48.75" customHeight="1" thickBot="1">
      <c r="A95" s="20" t="s">
        <v>635</v>
      </c>
      <c r="B95" s="20" t="s">
        <v>643</v>
      </c>
      <c r="C95" s="4" t="s">
        <v>644</v>
      </c>
      <c r="D95" s="4" t="s">
        <v>5</v>
      </c>
      <c r="E95" s="4" t="s">
        <v>109</v>
      </c>
      <c r="F95" s="4" t="s">
        <v>7</v>
      </c>
      <c r="G95" s="4" t="s">
        <v>638</v>
      </c>
      <c r="H95" s="4" t="s">
        <v>639</v>
      </c>
      <c r="I95" s="4" t="s">
        <v>10</v>
      </c>
      <c r="J95" s="4" t="s">
        <v>645</v>
      </c>
      <c r="K95" s="4" t="s">
        <v>646</v>
      </c>
      <c r="L95" s="4" t="s">
        <v>642</v>
      </c>
      <c r="M95" s="2" t="s">
        <v>14</v>
      </c>
      <c r="N95" s="16">
        <v>43981.13</v>
      </c>
      <c r="O95" s="16">
        <v>9534.6</v>
      </c>
      <c r="P95" s="16">
        <v>10689.88</v>
      </c>
      <c r="Q95" s="16">
        <v>12731.11</v>
      </c>
      <c r="R95" s="16">
        <v>11025.54</v>
      </c>
      <c r="S95" s="16"/>
      <c r="T95" s="16">
        <f t="shared" si="3"/>
        <v>43981.13</v>
      </c>
      <c r="U95" s="21" t="s">
        <v>671</v>
      </c>
      <c r="V95" s="32">
        <f>Table1[[#This Row],[Tons to 
Invoice]]*0.75</f>
        <v>32985.847499999996</v>
      </c>
      <c r="W95" s="27"/>
      <c r="X95" s="27">
        <v>160596</v>
      </c>
      <c r="Y95" s="28"/>
      <c r="Z95" s="28"/>
    </row>
    <row r="96" spans="1:26" ht="24" customHeight="1" thickTop="1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5"/>
      <c r="N96" s="23">
        <f>SUBTOTAL(109,Table1[Total Tons 
Disposed])</f>
        <v>18041233.469999995</v>
      </c>
      <c r="O96" s="23">
        <f>SUBTOTAL(109,Table1[Q1])</f>
        <v>4295632.05</v>
      </c>
      <c r="P96" s="23">
        <f>SUBTOTAL(109,Table1[Q2])</f>
        <v>4640162.1700000027</v>
      </c>
      <c r="Q96" s="23">
        <f>SUBTOTAL(109,Table1[Q3])</f>
        <v>4609939.040000001</v>
      </c>
      <c r="R96" s="23">
        <f>SUBTOTAL(109,Table1[Q4])</f>
        <v>4495500.21</v>
      </c>
      <c r="S96" s="23">
        <f>SUBTOTAL(109,Table1[Tons 
Recycled])</f>
        <v>383867.34</v>
      </c>
      <c r="T96" s="23">
        <f>SUBTOTAL(109,Table1[Tons to 
Invoice])</f>
        <v>17750777.239999991</v>
      </c>
      <c r="U96" s="23"/>
      <c r="V96" s="38">
        <f>SUBTOTAL(109,Table1[Post migr 2
data check])</f>
        <v>12684184.717500001</v>
      </c>
      <c r="W96" s="15"/>
      <c r="X96" s="15"/>
      <c r="Y96" s="2"/>
      <c r="Z96" s="2"/>
    </row>
    <row r="97" spans="20:22" ht="24" customHeight="1" thickTop="1">
      <c r="T97" s="38">
        <f>Table1[[#Totals],[Tons to 
Invoice]]*0.75</f>
        <v>13313082.929999992</v>
      </c>
      <c r="V97" s="39">
        <f>T97-Table1[[#Totals],[Post migr 2
data check]]</f>
        <v>628898.21249999106</v>
      </c>
    </row>
  </sheetData>
  <pageMargins left="0.7" right="0.7" top="0.75" bottom="0.75" header="0.3" footer="0.3"/>
  <pageSetup paperSize="17" scale="81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Tonnage End of the Year Crossta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Susan</dc:creator>
  <cp:lastModifiedBy>Tom Karasch</cp:lastModifiedBy>
  <cp:lastPrinted>2019-05-09T17:10:42Z</cp:lastPrinted>
  <dcterms:created xsi:type="dcterms:W3CDTF">2019-03-27T14:18:52Z</dcterms:created>
  <dcterms:modified xsi:type="dcterms:W3CDTF">2019-05-21T15:49:29Z</dcterms:modified>
</cp:coreProperties>
</file>