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aasconsultingspa-my.sharepoint.com/personal/daniela_moncada_cl_gt_com/Documents/Financial Advisory 2/Clientes Ganados/Proyectos de Venta/Derivados/"/>
    </mc:Choice>
  </mc:AlternateContent>
  <xr:revisionPtr revIDLastSave="477" documentId="8_{D405278D-5019-4BB4-B17E-55966DF1627A}" xr6:coauthVersionLast="47" xr6:coauthVersionMax="47" xr10:uidLastSave="{F6106198-3C59-4DFA-B859-7F5EACDAED6F}"/>
  <bookViews>
    <workbookView xWindow="-110" yWindow="-110" windowWidth="19420" windowHeight="11500" tabRatio="854" activeTab="6" xr2:uid="{00000000-000D-0000-FFFF-FFFF00000000}"/>
  </bookViews>
  <sheets>
    <sheet name="31-05-2026&gt;&gt;" sheetId="102" r:id="rId1"/>
    <sheet name="Forwards Cordada 31-05" sheetId="95" r:id="rId2"/>
    <sheet name="CURVE MASTER" sheetId="90" r:id="rId3"/>
    <sheet name="CLP 31-05" sheetId="28" r:id="rId4"/>
    <sheet name="FRD 31-05 tabla" sheetId="98" r:id="rId5"/>
    <sheet name="FWD Vigentes al 2026-05-31" sheetId="105" r:id="rId6"/>
    <sheet name="Dolar 2026" sheetId="107" r:id="rId7"/>
    <sheet name="tabla bloomberg" sheetId="108" r:id="rId8"/>
    <sheet name="Datos" sheetId="6" r:id="rId9"/>
    <sheet name="Hoja1" sheetId="109" r:id="rId10"/>
    <sheet name="Sheet1" sheetId="93" r:id="rId11"/>
    <sheet name="OLD&gt;&gt;" sheetId="92" r:id="rId12"/>
    <sheet name="FRD Dic" sheetId="87" r:id="rId13"/>
    <sheet name="FRD DIC tabla" sheetId="88" r:id="rId14"/>
    <sheet name="Forwards Cordada" sheetId="85" r:id="rId15"/>
    <sheet name="FRD sept" sheetId="86" r:id="rId16"/>
    <sheet name="FRD sept tabla (2)" sheetId="89" r:id="rId17"/>
    <sheet name="Ejemplo anterior" sheetId="84" r:id="rId18"/>
  </sheets>
  <functionGroups builtInGroupCount="19"/>
  <externalReferences>
    <externalReference r:id="rId19"/>
  </externalReferences>
  <definedNames>
    <definedName name="_____p22222" hidden="1">{#N/A,#N/A,FALSE,"LLAVE";#N/A,#N/A,FALSE,"EERR";#N/A,#N/A,FALSE,"ESP";#N/A,#N/A,FALSE,"EOAF";#N/A,#N/A,FALSE,"CASH";#N/A,#N/A,FALSE,"FINANZAS";#N/A,#N/A,FALSE,"DEUDA";#N/A,#N/A,FALSE,"INVERSION";#N/A,#N/A,FALSE,"PERSONAL"}</definedName>
    <definedName name="____p22222" hidden="1">{#N/A,#N/A,FALSE,"LLAVE";#N/A,#N/A,FALSE,"EERR";#N/A,#N/A,FALSE,"ESP";#N/A,#N/A,FALSE,"EOAF";#N/A,#N/A,FALSE,"CASH";#N/A,#N/A,FALSE,"FINANZAS";#N/A,#N/A,FALSE,"DEUDA";#N/A,#N/A,FALSE,"INVERSION";#N/A,#N/A,FALSE,"PERSONAL"}</definedName>
    <definedName name="_p22222" hidden="1">{#N/A,#N/A,FALSE,"LLAVE";#N/A,#N/A,FALSE,"EERR";#N/A,#N/A,FALSE,"ESP";#N/A,#N/A,FALSE,"EOAF";#N/A,#N/A,FALSE,"CASH";#N/A,#N/A,FALSE,"FINANZAS";#N/A,#N/A,FALSE,"DEUDA";#N/A,#N/A,FALSE,"INVERSION";#N/A,#N/A,FALSE,"PERSONAL"}</definedName>
    <definedName name="aa" hidden="1">{#N/A,#N/A,FALSE,"LLAVE";#N/A,#N/A,FALSE,"EERR";#N/A,#N/A,FALSE,"ESP";#N/A,#N/A,FALSE,"EOAF";#N/A,#N/A,FALSE,"CASH";#N/A,#N/A,FALSE,"FINANZAS";#N/A,#N/A,FALSE,"DEUDA";#N/A,#N/A,FALSE,"INVERSION";#N/A,#N/A,FALSE,"PERSONAL"}</definedName>
    <definedName name="aaa" hidden="1">{#N/A,#N/A,FALSE,"LLAVE";#N/A,#N/A,FALSE,"EERR";#N/A,#N/A,FALSE,"ESP";#N/A,#N/A,FALSE,"EOAF";#N/A,#N/A,FALSE,"CASH";#N/A,#N/A,FALSE,"FINANZAS";#N/A,#N/A,FALSE,"DEUDA";#N/A,#N/A,FALSE,"INVERSION";#N/A,#N/A,FALSE,"PERSONAL"}</definedName>
    <definedName name="ADC" hidden="1">{#N/A,#N/A,FALSE,"LLAVE";#N/A,#N/A,FALSE,"EERR";#N/A,#N/A,FALSE,"ESP";#N/A,#N/A,FALSE,"EOAF";#N/A,#N/A,FALSE,"CASH";#N/A,#N/A,FALSE,"FINANZAS";#N/A,#N/A,FALSE,"DEUDA";#N/A,#N/A,FALSE,"INVERSION";#N/A,#N/A,FALSE,"PERSONAL"}</definedName>
    <definedName name="as" hidden="1">{#N/A,#N/A,FALSE,"Acum Julio - 00"}</definedName>
    <definedName name="AS2DocOpenMode" hidden="1">"AS2DocumentEdit"</definedName>
    <definedName name="bb" hidden="1">{#N/A,#N/A,FALSE,"LLAVE";#N/A,#N/A,FALSE,"EERR";#N/A,#N/A,FALSE,"ESP";#N/A,#N/A,FALSE,"EOAF";#N/A,#N/A,FALSE,"CASH";#N/A,#N/A,FALSE,"FINANZAS";#N/A,#N/A,FALSE,"DEUDA";#N/A,#N/A,FALSE,"INVERSION";#N/A,#N/A,FALSE,"PERSONAL"}</definedName>
    <definedName name="bbbb" hidden="1">{#N/A,#N/A,FALSE,"LLAVE";#N/A,#N/A,FALSE,"EERR";#N/A,#N/A,FALSE,"ESP";#N/A,#N/A,FALSE,"EOAF";#N/A,#N/A,FALSE,"CASH";#N/A,#N/A,FALSE,"FINANZAS";#N/A,#N/A,FALSE,"DEUDA";#N/A,#N/A,FALSE,"INVERSION";#N/A,#N/A,FALSE,"PERSONAL"}</definedName>
    <definedName name="BLLAALA" hidden="1">[1]Resumen!#REF!</definedName>
    <definedName name="c_brl">#REF!</definedName>
    <definedName name="c_chf">#REF!</definedName>
    <definedName name="c_CHF_onshore">#REF!</definedName>
    <definedName name="c_CLP">'CLP 31-05'!$E$9:$E$30</definedName>
    <definedName name="c_clp423" localSheetId="2">'CURVE MASTER'!$D$2:$D$19</definedName>
    <definedName name="c_clp423">'CLP 31-05'!$E$55:$E$72</definedName>
    <definedName name="c_clp493">'CLP 31-05'!$E$55:$E$72</definedName>
    <definedName name="c_cop">#REF!</definedName>
    <definedName name="c_EUR">#REF!</definedName>
    <definedName name="c_EUR_onshore">#REF!</definedName>
    <definedName name="c_FWDUSDCLP">'CURVE MASTER'!$B$2:$B$29</definedName>
    <definedName name="c_gbp">#REF!</definedName>
    <definedName name="c_JPY">#REF!</definedName>
    <definedName name="c_MXN">#REF!</definedName>
    <definedName name="c_pen">#REF!</definedName>
    <definedName name="c_tab180">#REF!</definedName>
    <definedName name="c_tab30">#REF!</definedName>
    <definedName name="c_tab360">#REF!</definedName>
    <definedName name="c_tab90">#REF!</definedName>
    <definedName name="c_tabuf180">#REF!</definedName>
    <definedName name="c_tabuf360">#REF!</definedName>
    <definedName name="c_tabuf90">#REF!</definedName>
    <definedName name="c_UF">#REF!</definedName>
    <definedName name="c_usd">#REF!</definedName>
    <definedName name="c_USD_onshore">#REF!</definedName>
    <definedName name="c_usdfralibor6m">#REF!</definedName>
    <definedName name="CIQWBGuid" hidden="1">"7fd3280a-5b60-4ea2-a0b6-8b1fd9380405"</definedName>
    <definedName name="CIQWBInfo" hidden="1">"{ ""CIQVersion"":""9.51.3510.3078"" }"</definedName>
    <definedName name="datos_fra">Datos!$C$68:$F$98</definedName>
    <definedName name="datos_monedas">Datos!$C$48:$E$64</definedName>
    <definedName name="datos_tipocambio">Datos!$C$14:$H$31</definedName>
    <definedName name="DFFFFFFF" hidden="1">{#N/A,#N/A,FALSE,"LLAVE";#N/A,#N/A,FALSE,"EERR";#N/A,#N/A,FALSE,"ESP";#N/A,#N/A,FALSE,"EOAF";#N/A,#N/A,FALSE,"CASH";#N/A,#N/A,FALSE,"FINANZAS";#N/A,#N/A,FALSE,"DEUDA";#N/A,#N/A,FALSE,"INVERSION";#N/A,#N/A,FALSE,"PERSONAL"}</definedName>
    <definedName name="dia_brl">#REF!</definedName>
    <definedName name="dia_chf">#REF!</definedName>
    <definedName name="dia_CHF_onshore">#REF!</definedName>
    <definedName name="dia_CLP">'CLP 31-05'!$B$9:$B$30</definedName>
    <definedName name="dia_clp423" localSheetId="2">'CURVE MASTER'!$C$2:$C$19</definedName>
    <definedName name="dia_clp423">'CLP 31-05'!$B$55:$B$72</definedName>
    <definedName name="dia_clp493">'CLP 31-05'!$B$55:$B$72</definedName>
    <definedName name="dia_cop">#REF!</definedName>
    <definedName name="dia_EUR">#REF!</definedName>
    <definedName name="dia_EUR_onshore">#REF!</definedName>
    <definedName name="dia_FWDUSDCLP">'CURVE MASTER'!$A$2:$A$29</definedName>
    <definedName name="dia_gbp">#REF!</definedName>
    <definedName name="dia_JPY">#REF!</definedName>
    <definedName name="dia_MXN">#REF!</definedName>
    <definedName name="dia_pen">#REF!</definedName>
    <definedName name="dia_tab180">#REF!</definedName>
    <definedName name="dia_tab30">#REF!</definedName>
    <definedName name="dia_tab360">#REF!</definedName>
    <definedName name="dia_tab90">#REF!</definedName>
    <definedName name="dia_tabuf180">#REF!</definedName>
    <definedName name="dia_tabuf360">#REF!</definedName>
    <definedName name="dia_tabuf90">#REF!</definedName>
    <definedName name="dia_UF">#REF!</definedName>
    <definedName name="dia_usd">#REF!</definedName>
    <definedName name="dia_USD_onshore">#REF!</definedName>
    <definedName name="dia_usdfralibor6m">#REF!</definedName>
    <definedName name="fecha_valor">Datos!$D$7</definedName>
    <definedName name="forward_tabla">#REF!</definedName>
    <definedName name="h_brlbidro">#REF!</definedName>
    <definedName name="h_chflibor1m">#REF!</definedName>
    <definedName name="h_chflibor3m">#REF!</definedName>
    <definedName name="h_chflibor6m">#REF!</definedName>
    <definedName name="h_copibr">#REF!</definedName>
    <definedName name="h_euribor6m">#REF!</definedName>
    <definedName name="h_icp">#REF!</definedName>
    <definedName name="h_icpreal">#REF!</definedName>
    <definedName name="h_jpylibor6m">#REF!</definedName>
    <definedName name="h_mxntiie">#REF!</definedName>
    <definedName name="h_tabclp180">#REF!</definedName>
    <definedName name="h_tabclp30">#REF!</definedName>
    <definedName name="h_tabclp360">#REF!</definedName>
    <definedName name="h_tabclp90">#REF!</definedName>
    <definedName name="h_tabuf180">#REF!</definedName>
    <definedName name="h_tabuf360">#REF!</definedName>
    <definedName name="h_tabuf90">#REF!</definedName>
    <definedName name="h_usdlibor1m">#REF!</definedName>
    <definedName name="h_usdlibor3m">#REF!</definedName>
    <definedName name="h_usdlibor6m">#REF!</definedName>
    <definedName name="hhhhh" hidden="1">{#N/A,#N/A,FALSE,"LLAVE";#N/A,#N/A,FALSE,"EERR";#N/A,#N/A,FALSE,"ESP";#N/A,#N/A,FALSE,"EOAF";#N/A,#N/A,FALSE,"CASH";#N/A,#N/A,FALSE,"FINANZAS";#N/A,#N/A,FALSE,"DEUDA";#N/A,#N/A,FALSE,"INVERSION";#N/A,#N/A,FALSE,"PERSONAL"}</definedName>
    <definedName name="iiiii" hidden="1">{#N/A,#N/A,FALSE,"LLAVE";#N/A,#N/A,FALSE,"EERR";#N/A,#N/A,FALSE,"ESP";#N/A,#N/A,FALSE,"EOAF";#N/A,#N/A,FALSE,"CASH";#N/A,#N/A,FALSE,"FINANZAS";#N/A,#N/A,FALSE,"DEUDA";#N/A,#N/A,FALSE,"INVERSION";#N/A,#N/A,FALSE,"PERSONAL"}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"06/30/2026 13:48:45"</definedName>
    <definedName name="IQ_NAMES_REVISION_DATE__1" hidden="1">45873.6740393518</definedName>
    <definedName name="IQ_NAMES_REVISION_DATE__2" hidden="1">"10/13/2025 15:35:01"</definedName>
    <definedName name="IQ_NAMES_REVISION_DATE__3" hidden="1">46178.8904282407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lllll" hidden="1">{#N/A,#N/A,FALSE,"LLAVE";#N/A,#N/A,FALSE,"EERR";#N/A,#N/A,FALSE,"ESP";#N/A,#N/A,FALSE,"EOAF";#N/A,#N/A,FALSE,"CASH";#N/A,#N/A,FALSE,"FINANZAS";#N/A,#N/A,FALSE,"DEUDA";#N/A,#N/A,FALSE,"INVERSION";#N/A,#N/A,FALSE,"PERSONAL"}</definedName>
    <definedName name="marzo" hidden="1">{#N/A,#N/A,FALSE,"Acum Julio - 00"}</definedName>
    <definedName name="marzo1" hidden="1">{#N/A,#N/A,FALSE,"Acum Julio - 00"}</definedName>
    <definedName name="mm" hidden="1">{#N/A,#N/A,FALSE,"ENERGIA";#N/A,#N/A,FALSE,"PERDIDAS";#N/A,#N/A,FALSE,"CLIENTES";#N/A,#N/A,FALSE,"ESTADO";#N/A,#N/A,FALSE,"TECNICA"}</definedName>
    <definedName name="mmm" hidden="1">{#N/A,#N/A,FALSE,"ENERGIA";#N/A,#N/A,FALSE,"PERDIDAS";#N/A,#N/A,FALSE,"CLIENTES";#N/A,#N/A,FALSE,"ESTADO";#N/A,#N/A,FALSE,"TECNICA"}</definedName>
    <definedName name="mmmmm" hidden="1">{#N/A,#N/A,FALSE,"LLAVE";#N/A,#N/A,FALSE,"EERR";#N/A,#N/A,FALSE,"ESP";#N/A,#N/A,FALSE,"EOAF";#N/A,#N/A,FALSE,"CASH";#N/A,#N/A,FALSE,"FINANZAS";#N/A,#N/A,FALSE,"DEUDA";#N/A,#N/A,FALSE,"INVERSION";#N/A,#N/A,FALSE,"PERSONAL"}</definedName>
    <definedName name="Muestra">#REF!</definedName>
    <definedName name="nn" hidden="1">{#N/A,#N/A,FALSE,"ENERGIA";#N/A,#N/A,FALSE,"PERDIDAS";#N/A,#N/A,FALSE,"CLIENTES";#N/A,#N/A,FALSE,"ESTADO";#N/A,#N/A,FALSE,"TECNICA"}</definedName>
    <definedName name="nnn" hidden="1">{#N/A,#N/A,FALSE,"ENERGIA";#N/A,#N/A,FALSE,"PERDIDAS";#N/A,#N/A,FALSE,"CLIENTES";#N/A,#N/A,FALSE,"ESTADO";#N/A,#N/A,FALSE,"TECNICA"}</definedName>
    <definedName name="o_CLPCAM180">#REF!</definedName>
    <definedName name="o_CLPCAM360">#REF!</definedName>
    <definedName name="o_CLPCAM90">#REF!</definedName>
    <definedName name="o_CLPTAB180">#REF!</definedName>
    <definedName name="o_CLPTAB30">#REF!</definedName>
    <definedName name="o_CLPTAB360">#REF!</definedName>
    <definedName name="o_CLPTAB90">#REF!</definedName>
    <definedName name="o_UFCAM180">#REF!</definedName>
    <definedName name="o_UFCAM360">#REF!</definedName>
    <definedName name="o_UFCAM90">#REF!</definedName>
    <definedName name="o_UFTAB180">#REF!</definedName>
    <definedName name="o_UFTAB360">#REF!</definedName>
    <definedName name="o_UFTAB90">#REF!</definedName>
    <definedName name="ooo" hidden="1">{#N/A,#N/A,FALSE,"LLAVE";#N/A,#N/A,FALSE,"EERR";#N/A,#N/A,FALSE,"ESP";#N/A,#N/A,FALSE,"EOAF";#N/A,#N/A,FALSE,"CASH";#N/A,#N/A,FALSE,"FINANZAS";#N/A,#N/A,FALSE,"DEUDA";#N/A,#N/A,FALSE,"INVERSION";#N/A,#N/A,FALSE,"PERSONAL"}</definedName>
    <definedName name="OOOOO" hidden="1">{#N/A,#N/A,FALSE,"LLAVE";#N/A,#N/A,FALSE,"EERR";#N/A,#N/A,FALSE,"ESP";#N/A,#N/A,FALSE,"EOAF";#N/A,#N/A,FALSE,"CASH";#N/A,#N/A,FALSE,"FINANZAS";#N/A,#N/A,FALSE,"DEUDA";#N/A,#N/A,FALSE,"INVERSION";#N/A,#N/A,FALSE,"PERSONAL"}</definedName>
    <definedName name="oooooo" hidden="1">{#N/A,#N/A,FALSE,"ENERGIA";#N/A,#N/A,FALSE,"PERDIDAS";#N/A,#N/A,FALSE,"CLIENTES";#N/A,#N/A,FALSE,"ESTADO";#N/A,#N/A,FALSE,"TECNICA"}</definedName>
    <definedName name="ottttt" hidden="1">{#N/A,#N/A,FALSE,"LLAVE";#N/A,#N/A,FALSE,"EERR";#N/A,#N/A,FALSE,"ESP";#N/A,#N/A,FALSE,"EOAF";#N/A,#N/A,FALSE,"CASH";#N/A,#N/A,FALSE,"FINANZAS";#N/A,#N/A,FALSE,"DEUDA";#N/A,#N/A,FALSE,"INVERSION";#N/A,#N/A,FALSE,"PERSONAL"}</definedName>
    <definedName name="PLAMI" hidden="1">{#N/A,#N/A,FALSE,"ENERGIA";#N/A,#N/A,FALSE,"PERDIDAS";#N/A,#N/A,FALSE,"CLIENTES";#N/A,#N/A,FALSE,"ESTADO";#N/A,#N/A,FALSE,"TECNICA"}</definedName>
    <definedName name="PLAMId" hidden="1">{#N/A,#N/A,FALSE,"ENERGIA";#N/A,#N/A,FALSE,"PERDIDAS";#N/A,#N/A,FALSE,"CLIENTES";#N/A,#N/A,FALSE,"ESTADO";#N/A,#N/A,FALSE,"TECNICA"}</definedName>
    <definedName name="ppp" hidden="1">{#N/A,#N/A,FALSE,"LLAVE";#N/A,#N/A,FALSE,"EERR";#N/A,#N/A,FALSE,"ESP";#N/A,#N/A,FALSE,"EOAF";#N/A,#N/A,FALSE,"CASH";#N/A,#N/A,FALSE,"FINANZAS";#N/A,#N/A,FALSE,"DEUDA";#N/A,#N/A,FALSE,"INVERSION";#N/A,#N/A,FALSE,"PERSONAL"}</definedName>
    <definedName name="ppppp" hidden="1">{#N/A,#N/A,FALSE,"ENERGIA";#N/A,#N/A,FALSE,"PERDIDAS";#N/A,#N/A,FALSE,"CLIENTES";#N/A,#N/A,FALSE,"ESTADO";#N/A,#N/A,FALSE,"TECNICA"}</definedName>
    <definedName name="PPPPPP" hidden="1">{#N/A,#N/A,FALSE,"LLAVE";#N/A,#N/A,FALSE,"EERR";#N/A,#N/A,FALSE,"ESP";#N/A,#N/A,FALSE,"EOAF";#N/A,#N/A,FALSE,"CASH";#N/A,#N/A,FALSE,"FINANZAS";#N/A,#N/A,FALSE,"DEUDA";#N/A,#N/A,FALSE,"INVERSION";#N/A,#N/A,FALSE,"PERSONAL"}</definedName>
    <definedName name="qwww" hidden="1">[1]Resumen!#REF!</definedName>
    <definedName name="sp_clptab180">#REF!</definedName>
    <definedName name="sp_clptab30">#REF!</definedName>
    <definedName name="sp_clptab360">#REF!</definedName>
    <definedName name="sp_clptab90">#REF!</definedName>
    <definedName name="sp_uftab180">#REF!</definedName>
    <definedName name="sp_uftab360">#REF!</definedName>
    <definedName name="sp_uftab90">#REF!</definedName>
    <definedName name="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" hidden="1">{#N/A,#N/A,FALSE,"LLAVE";#N/A,#N/A,FALSE,"EERR";#N/A,#N/A,FALSE,"ESP";#N/A,#N/A,FALSE,"EOAF";#N/A,#N/A,FALSE,"CASH";#N/A,#N/A,FALSE,"FINANZAS";#N/A,#N/A,FALSE,"DEUDA";#N/A,#N/A,FALSE,"INVERSION";#N/A,#N/A,FALSE,"PERSONAL"}</definedName>
    <definedName name="T_CLPCAM180">#REF!</definedName>
    <definedName name="T_CLPCAM360">#REF!</definedName>
    <definedName name="T_CLPCAM90">#REF!</definedName>
    <definedName name="T_CLPTAB180">#REF!</definedName>
    <definedName name="T_CLPTAB30">#REF!</definedName>
    <definedName name="T_CLPTAB360">#REF!</definedName>
    <definedName name="T_CLPTAB90">#REF!</definedName>
    <definedName name="T_UFCAM180">#REF!</definedName>
    <definedName name="T_UFCAM360">#REF!</definedName>
    <definedName name="T_UFCAM90">#REF!</definedName>
    <definedName name="T_UFTAB180">#REF!</definedName>
    <definedName name="T_UFTAB360">#REF!</definedName>
    <definedName name="T_UFTAB90">#REF!</definedName>
    <definedName name="TextRefCopyRangeCount" hidden="1">2</definedName>
    <definedName name="TTTT" hidden="1">{#N/A,#N/A,FALSE,"LLAVE";#N/A,#N/A,FALSE,"EERR";#N/A,#N/A,FALSE,"ESP";#N/A,#N/A,FALSE,"EOAF";#N/A,#N/A,FALSE,"CASH";#N/A,#N/A,FALSE,"FINANZAS";#N/A,#N/A,FALSE,"DEUDA";#N/A,#N/A,FALSE,"INVERSION";#N/A,#N/A,FALSE,"PERSONAL"}</definedName>
    <definedName name="vvv" hidden="1">{#N/A,#N/A,FALSE,"ENERGIA";#N/A,#N/A,FALSE,"PERDIDAS";#N/A,#N/A,FALSE,"CLIENTES";#N/A,#N/A,FALSE,"ESTADO";#N/A,#N/A,FALSE,"TECNICA"}</definedName>
    <definedName name="wrn.Advertising._.Acum._.Julio._.00." hidden="1">{#N/A,#N/A,FALSE,"Acum Julio - 00"}</definedName>
    <definedName name="wrn.Aging._.and._.Trend._.Analysis." localSheetId="8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INFMES." hidden="1">{#N/A,#N/A,FALSE,"ENERGIA";#N/A,#N/A,FALSE,"PERDIDAS";#N/A,#N/A,FALSE,"CLIENTES";#N/A,#N/A,FALSE,"ESTADO";#N/A,#N/A,FALSE,"TECNICA"}</definedName>
    <definedName name="wrn.INFMESd" hidden="1">{#N/A,#N/A,FALSE,"ENERGIA";#N/A,#N/A,FALSE,"PERDIDAS";#N/A,#N/A,FALSE,"CLIENTES";#N/A,#N/A,FALSE,"ESTADO";#N/A,#N/A,FALSE,"TECNICA"}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d" hidden="1">{#N/A,#N/A,FALSE,"LLAVE";#N/A,#N/A,FALSE,"EERR";#N/A,#N/A,FALSE,"ESP";#N/A,#N/A,FALSE,"EOAF";#N/A,#N/A,FALSE,"CASH";#N/A,#N/A,FALSE,"FINANZAS";#N/A,#N/A,FALSE,"DEUDA";#N/A,#N/A,FALSE,"INVERSION";#N/A,#N/A,FALSE,"PERSONAL"}</definedName>
    <definedName name="www" hidden="1">{#N/A,#N/A,FALSE,"ENERGIA";#N/A,#N/A,FALSE,"PERDIDAS";#N/A,#N/A,FALSE,"CLIENTES";#N/A,#N/A,FALSE,"ESTADO";#N/A,#N/A,FALSE,"TECNICA"}</definedName>
    <definedName name="XREF_COLUMN_1" hidden="1">#REF!</definedName>
    <definedName name="XREF_COLUMN_2" hidden="1">#REF!</definedName>
    <definedName name="XRefActiveRow" hidden="1">#REF!</definedName>
    <definedName name="XRefColumnsCount" hidden="1">2</definedName>
    <definedName name="XRefCopy1" hidden="1">#REF!</definedName>
    <definedName name="XRefCopy2" hidden="1">#REF!</definedName>
    <definedName name="XRefCopy2Row" hidden="1">#REF!</definedName>
    <definedName name="XRefCopyRangeCount" hidden="1">2</definedName>
    <definedName name="XRefPaste1" hidden="1">#REF!</definedName>
    <definedName name="XRefPaste1Row" hidden="1">#REF!</definedName>
    <definedName name="XRefPasteRangeCount" hidden="1">1</definedName>
    <definedName name="xxx" hidden="1">{#N/A,#N/A,FALSE,"LLAVE";#N/A,#N/A,FALSE,"EERR";#N/A,#N/A,FALSE,"ESP";#N/A,#N/A,FALSE,"EOAF";#N/A,#N/A,FALSE,"CASH";#N/A,#N/A,FALSE,"FINANZAS";#N/A,#N/A,FALSE,"DEUDA";#N/A,#N/A,FALSE,"INVERSION";#N/A,#N/A,FALSE,"PERSONAL"}</definedName>
    <definedName name="yyy" hidden="1">{#N/A,#N/A,FALSE,"LLAVE";#N/A,#N/A,FALSE,"EERR";#N/A,#N/A,FALSE,"ESP";#N/A,#N/A,FALSE,"EOAF";#N/A,#N/A,FALSE,"CASH";#N/A,#N/A,FALSE,"FINANZAS";#N/A,#N/A,FALSE,"DEUDA";#N/A,#N/A,FALSE,"INVERSION";#N/A,#N/A,FALSE,"PERSONAL"}</definedName>
    <definedName name="ZAR" hidden="1">{#N/A,#N/A,FALSE,"Aging Summary";#N/A,#N/A,FALSE,"Ratio Analysis";#N/A,#N/A,FALSE,"Test 120 Day Accts";#N/A,#N/A,FALSE,"Tickmarks"}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84" l="1"/>
  <c r="L25" i="84"/>
  <c r="N25" i="84"/>
  <c r="O25" i="84"/>
  <c r="P25" i="84"/>
  <c r="Q25" i="84"/>
  <c r="O26" i="84"/>
  <c r="A10" i="89"/>
  <c r="B10" i="89"/>
  <c r="C10" i="89"/>
  <c r="A11" i="89"/>
  <c r="B11" i="89"/>
  <c r="C11" i="89"/>
  <c r="A12" i="89"/>
  <c r="B12" i="89"/>
  <c r="C12" i="89"/>
  <c r="D12" i="89"/>
  <c r="E12" i="89"/>
  <c r="F12" i="89"/>
  <c r="A13" i="89"/>
  <c r="B13" i="89"/>
  <c r="C13" i="89"/>
  <c r="D13" i="89"/>
  <c r="E13" i="89"/>
  <c r="F13" i="89"/>
  <c r="A14" i="89"/>
  <c r="B14" i="89"/>
  <c r="C14" i="89"/>
  <c r="D14" i="89"/>
  <c r="E14" i="89"/>
  <c r="F14" i="89"/>
  <c r="A15" i="89"/>
  <c r="B15" i="89"/>
  <c r="C15" i="89"/>
  <c r="D15" i="89"/>
  <c r="E15" i="89"/>
  <c r="F15" i="89"/>
  <c r="A16" i="89"/>
  <c r="B16" i="89"/>
  <c r="C16" i="89"/>
  <c r="D16" i="89"/>
  <c r="E16" i="89"/>
  <c r="F16" i="89"/>
  <c r="A17" i="89"/>
  <c r="B17" i="89"/>
  <c r="C17" i="89"/>
  <c r="D17" i="89"/>
  <c r="E17" i="89"/>
  <c r="F17" i="89"/>
  <c r="A18" i="89"/>
  <c r="B18" i="89"/>
  <c r="C18" i="89"/>
  <c r="D18" i="89"/>
  <c r="E18" i="89"/>
  <c r="F18" i="89"/>
  <c r="A19" i="89"/>
  <c r="B19" i="89"/>
  <c r="C19" i="89"/>
  <c r="D19" i="89"/>
  <c r="E19" i="89"/>
  <c r="F19" i="89"/>
  <c r="A20" i="89"/>
  <c r="B20" i="89"/>
  <c r="C20" i="89"/>
  <c r="D20" i="89"/>
  <c r="E20" i="89"/>
  <c r="F20" i="89"/>
  <c r="A21" i="89"/>
  <c r="B21" i="89"/>
  <c r="C21" i="89"/>
  <c r="D21" i="89"/>
  <c r="E21" i="89"/>
  <c r="F21" i="89"/>
  <c r="A22" i="89"/>
  <c r="B22" i="89"/>
  <c r="C22" i="89"/>
  <c r="D22" i="89"/>
  <c r="E22" i="89"/>
  <c r="F22" i="89"/>
  <c r="A23" i="89"/>
  <c r="B23" i="89"/>
  <c r="C23" i="89"/>
  <c r="D23" i="89"/>
  <c r="E23" i="89"/>
  <c r="F23" i="89"/>
  <c r="A24" i="89"/>
  <c r="B24" i="89"/>
  <c r="C24" i="89"/>
  <c r="D24" i="89"/>
  <c r="E24" i="89"/>
  <c r="F24" i="89"/>
  <c r="A25" i="89"/>
  <c r="B25" i="89"/>
  <c r="C25" i="89"/>
  <c r="D25" i="89"/>
  <c r="E25" i="89"/>
  <c r="F25" i="89"/>
  <c r="A26" i="89"/>
  <c r="B26" i="89"/>
  <c r="C26" i="89"/>
  <c r="D26" i="89"/>
  <c r="E26" i="89"/>
  <c r="F26" i="89"/>
  <c r="A27" i="89"/>
  <c r="B27" i="89"/>
  <c r="C27" i="89"/>
  <c r="D27" i="89"/>
  <c r="E27" i="89"/>
  <c r="F27" i="89"/>
  <c r="A28" i="89"/>
  <c r="B28" i="89"/>
  <c r="C28" i="89"/>
  <c r="D28" i="89"/>
  <c r="E28" i="89"/>
  <c r="F28" i="89"/>
  <c r="A29" i="89"/>
  <c r="B29" i="89"/>
  <c r="C29" i="89"/>
  <c r="D29" i="89"/>
  <c r="E29" i="89"/>
  <c r="F29" i="89"/>
  <c r="A30" i="89"/>
  <c r="B30" i="89"/>
  <c r="C30" i="89"/>
  <c r="D30" i="89"/>
  <c r="E30" i="89"/>
  <c r="F30" i="89"/>
  <c r="A31" i="89"/>
  <c r="B31" i="89"/>
  <c r="C31" i="89"/>
  <c r="D31" i="89"/>
  <c r="E31" i="89"/>
  <c r="F31" i="89"/>
  <c r="A32" i="89"/>
  <c r="B32" i="89"/>
  <c r="C32" i="89"/>
  <c r="D32" i="89"/>
  <c r="E32" i="89"/>
  <c r="F32" i="89"/>
  <c r="A33" i="89"/>
  <c r="B33" i="89"/>
  <c r="C33" i="89"/>
  <c r="D33" i="89"/>
  <c r="E33" i="89"/>
  <c r="F33" i="89"/>
  <c r="A34" i="89"/>
  <c r="B34" i="89"/>
  <c r="C34" i="89"/>
  <c r="D34" i="89"/>
  <c r="E34" i="89"/>
  <c r="F34" i="89"/>
  <c r="A35" i="89"/>
  <c r="B35" i="89"/>
  <c r="C35" i="89"/>
  <c r="D35" i="89"/>
  <c r="E35" i="89"/>
  <c r="F35" i="89"/>
  <c r="A36" i="89"/>
  <c r="B36" i="89"/>
  <c r="C36" i="89"/>
  <c r="D36" i="89"/>
  <c r="E36" i="89"/>
  <c r="F36" i="89"/>
  <c r="A37" i="89"/>
  <c r="B37" i="89"/>
  <c r="C37" i="89"/>
  <c r="D37" i="89"/>
  <c r="E37" i="89"/>
  <c r="F37" i="89"/>
  <c r="A38" i="89"/>
  <c r="B38" i="89"/>
  <c r="C38" i="89"/>
  <c r="D38" i="89"/>
  <c r="E38" i="89"/>
  <c r="F38" i="89"/>
  <c r="A39" i="89"/>
  <c r="B39" i="89"/>
  <c r="C39" i="89"/>
  <c r="D39" i="89"/>
  <c r="E39" i="89"/>
  <c r="F39" i="89"/>
  <c r="C1" i="85"/>
  <c r="C5" i="85"/>
  <c r="D5" i="85"/>
  <c r="E5" i="85"/>
  <c r="F5" i="85"/>
  <c r="H5" i="85"/>
  <c r="I5" i="85"/>
  <c r="J5" i="85"/>
  <c r="R5" i="85"/>
  <c r="C6" i="85"/>
  <c r="D6" i="85"/>
  <c r="E6" i="85"/>
  <c r="F6" i="85"/>
  <c r="H6" i="85"/>
  <c r="I6" i="85"/>
  <c r="J6" i="85"/>
  <c r="R6" i="85"/>
  <c r="C7" i="85"/>
  <c r="D7" i="85"/>
  <c r="E7" i="85"/>
  <c r="F7" i="85"/>
  <c r="H7" i="85"/>
  <c r="I7" i="85"/>
  <c r="J7" i="85"/>
  <c r="L6" i="85"/>
  <c r="L5" i="85"/>
  <c r="O6" i="85"/>
  <c r="O5" i="85"/>
  <c r="L7" i="85"/>
  <c r="P5" i="85" l="1"/>
  <c r="Q5" i="85" s="1"/>
  <c r="S5" i="85" s="1"/>
  <c r="S11" i="85" s="1"/>
  <c r="S17" i="85" s="1"/>
  <c r="P6" i="85"/>
  <c r="Q6" i="85" s="1"/>
  <c r="S6" i="85" s="1"/>
  <c r="M5" i="85"/>
  <c r="M6" i="85"/>
  <c r="M7" i="85"/>
  <c r="R7" i="85"/>
  <c r="C8" i="85"/>
  <c r="D8" i="85"/>
  <c r="E8" i="85"/>
  <c r="F8" i="85"/>
  <c r="H8" i="85"/>
  <c r="I8" i="85"/>
  <c r="J8" i="85"/>
  <c r="R8" i="85"/>
  <c r="C9" i="85"/>
  <c r="D9" i="85"/>
  <c r="E9" i="85"/>
  <c r="F9" i="85"/>
  <c r="H9" i="85"/>
  <c r="I9" i="85"/>
  <c r="J9" i="85"/>
  <c r="R9" i="85"/>
  <c r="C10" i="85"/>
  <c r="D10" i="85"/>
  <c r="E10" i="85"/>
  <c r="F10" i="85"/>
  <c r="H10" i="85"/>
  <c r="I10" i="85"/>
  <c r="J10" i="85"/>
  <c r="R10" i="85"/>
  <c r="Q11" i="85"/>
  <c r="S18" i="85" s="1"/>
  <c r="R11" i="85"/>
  <c r="R16" i="85"/>
  <c r="A10" i="88"/>
  <c r="B10" i="88"/>
  <c r="C10" i="88" s="1"/>
  <c r="A11" i="88"/>
  <c r="B11" i="88"/>
  <c r="C11" i="88" s="1"/>
  <c r="A12" i="88"/>
  <c r="B12" i="88"/>
  <c r="D12" i="88"/>
  <c r="F12" i="88" s="1"/>
  <c r="E12" i="88"/>
  <c r="A13" i="88"/>
  <c r="B13" i="88"/>
  <c r="C13" i="88" s="1"/>
  <c r="D13" i="88"/>
  <c r="F13" i="88" s="1"/>
  <c r="E13" i="88"/>
  <c r="A14" i="88"/>
  <c r="B14" i="88"/>
  <c r="D14" i="88"/>
  <c r="F14" i="88" s="1"/>
  <c r="E14" i="88"/>
  <c r="A15" i="88"/>
  <c r="B15" i="88"/>
  <c r="C15" i="88" s="1"/>
  <c r="D15" i="88"/>
  <c r="F15" i="88" s="1"/>
  <c r="E15" i="88"/>
  <c r="A16" i="88"/>
  <c r="B16" i="88"/>
  <c r="D16" i="88"/>
  <c r="F16" i="88" s="1"/>
  <c r="E16" i="88"/>
  <c r="A17" i="88"/>
  <c r="B17" i="88"/>
  <c r="C17" i="88" s="1"/>
  <c r="D17" i="88"/>
  <c r="F17" i="88" s="1"/>
  <c r="E17" i="88"/>
  <c r="A18" i="88"/>
  <c r="B18" i="88"/>
  <c r="D18" i="88"/>
  <c r="F18" i="88" s="1"/>
  <c r="E18" i="88"/>
  <c r="A19" i="88"/>
  <c r="B19" i="88"/>
  <c r="C19" i="88" s="1"/>
  <c r="D19" i="88"/>
  <c r="F19" i="88" s="1"/>
  <c r="E19" i="88"/>
  <c r="A20" i="88"/>
  <c r="B20" i="88"/>
  <c r="D20" i="88"/>
  <c r="F20" i="88" s="1"/>
  <c r="E20" i="88"/>
  <c r="A21" i="88"/>
  <c r="B21" i="88"/>
  <c r="C21" i="88" s="1"/>
  <c r="D21" i="88"/>
  <c r="F21" i="88" s="1"/>
  <c r="E21" i="88"/>
  <c r="A22" i="88"/>
  <c r="B22" i="88"/>
  <c r="D22" i="88"/>
  <c r="F22" i="88" s="1"/>
  <c r="E22" i="88"/>
  <c r="A23" i="88"/>
  <c r="B23" i="88"/>
  <c r="C23" i="88" s="1"/>
  <c r="D23" i="88"/>
  <c r="F23" i="88" s="1"/>
  <c r="E23" i="88"/>
  <c r="A24" i="88"/>
  <c r="B24" i="88"/>
  <c r="D24" i="88"/>
  <c r="F24" i="88" s="1"/>
  <c r="E24" i="88"/>
  <c r="A25" i="88"/>
  <c r="B25" i="88"/>
  <c r="C25" i="88" s="1"/>
  <c r="D25" i="88"/>
  <c r="F25" i="88" s="1"/>
  <c r="E25" i="88"/>
  <c r="A26" i="88"/>
  <c r="B26" i="88"/>
  <c r="D26" i="88"/>
  <c r="F26" i="88" s="1"/>
  <c r="E26" i="88"/>
  <c r="A27" i="88"/>
  <c r="B27" i="88"/>
  <c r="C27" i="88" s="1"/>
  <c r="D27" i="88"/>
  <c r="F27" i="88" s="1"/>
  <c r="E27" i="88"/>
  <c r="A28" i="88"/>
  <c r="B28" i="88"/>
  <c r="D28" i="88"/>
  <c r="F28" i="88" s="1"/>
  <c r="E28" i="88"/>
  <c r="A29" i="88"/>
  <c r="B29" i="88"/>
  <c r="C29" i="88" s="1"/>
  <c r="D29" i="88"/>
  <c r="F29" i="88" s="1"/>
  <c r="E29" i="88"/>
  <c r="A30" i="88"/>
  <c r="B30" i="88"/>
  <c r="D30" i="88"/>
  <c r="F30" i="88" s="1"/>
  <c r="E30" i="88"/>
  <c r="A31" i="88"/>
  <c r="B31" i="88"/>
  <c r="C31" i="88" s="1"/>
  <c r="D31" i="88"/>
  <c r="F31" i="88" s="1"/>
  <c r="E31" i="88"/>
  <c r="A32" i="88"/>
  <c r="B32" i="88"/>
  <c r="D32" i="88"/>
  <c r="F32" i="88" s="1"/>
  <c r="E32" i="88"/>
  <c r="A33" i="88"/>
  <c r="B33" i="88"/>
  <c r="C33" i="88" s="1"/>
  <c r="D33" i="88"/>
  <c r="F33" i="88" s="1"/>
  <c r="E33" i="88"/>
  <c r="A34" i="88"/>
  <c r="B34" i="88"/>
  <c r="D34" i="88"/>
  <c r="F34" i="88" s="1"/>
  <c r="E34" i="88"/>
  <c r="A35" i="88"/>
  <c r="B35" i="88"/>
  <c r="C35" i="88" s="1"/>
  <c r="D35" i="88"/>
  <c r="F35" i="88" s="1"/>
  <c r="E35" i="88"/>
  <c r="A36" i="88"/>
  <c r="B36" i="88"/>
  <c r="D36" i="88"/>
  <c r="F36" i="88" s="1"/>
  <c r="E36" i="88"/>
  <c r="A37" i="88"/>
  <c r="B37" i="88"/>
  <c r="C37" i="88" s="1"/>
  <c r="D37" i="88"/>
  <c r="F37" i="88" s="1"/>
  <c r="E37" i="88"/>
  <c r="A38" i="88"/>
  <c r="B38" i="88"/>
  <c r="D38" i="88"/>
  <c r="F38" i="88" s="1"/>
  <c r="E38" i="88"/>
  <c r="A39" i="88"/>
  <c r="B39" i="88"/>
  <c r="C39" i="88" s="1"/>
  <c r="D39" i="88"/>
  <c r="F39" i="88" s="1"/>
  <c r="E39" i="88"/>
  <c r="F9" i="6"/>
  <c r="H22" i="6" s="1"/>
  <c r="H12" i="6"/>
  <c r="H14" i="6"/>
  <c r="H15" i="6"/>
  <c r="E16" i="6"/>
  <c r="F16" i="6"/>
  <c r="H16" i="6"/>
  <c r="E17" i="6"/>
  <c r="F17" i="6" s="1"/>
  <c r="H17" i="6"/>
  <c r="E18" i="6"/>
  <c r="F18" i="6" s="1"/>
  <c r="H18" i="6"/>
  <c r="E19" i="6"/>
  <c r="F19" i="6"/>
  <c r="H19" i="6"/>
  <c r="G20" i="6"/>
  <c r="H20" i="6"/>
  <c r="G21" i="6"/>
  <c r="H21" i="6"/>
  <c r="E22" i="6"/>
  <c r="F22" i="6"/>
  <c r="E23" i="6"/>
  <c r="F23" i="6"/>
  <c r="H23" i="6"/>
  <c r="E24" i="6"/>
  <c r="F24" i="6"/>
  <c r="H24" i="6"/>
  <c r="E25" i="6"/>
  <c r="F25" i="6"/>
  <c r="H25" i="6"/>
  <c r="E26" i="6"/>
  <c r="F26" i="6"/>
  <c r="E27" i="6"/>
  <c r="F27" i="6"/>
  <c r="H27" i="6"/>
  <c r="E28" i="6"/>
  <c r="F28" i="6"/>
  <c r="H28" i="6"/>
  <c r="E29" i="6"/>
  <c r="F29" i="6"/>
  <c r="H29" i="6"/>
  <c r="E30" i="6"/>
  <c r="F30" i="6"/>
  <c r="E31" i="6"/>
  <c r="F31" i="6"/>
  <c r="H31" i="6"/>
  <c r="E36" i="6"/>
  <c r="E37" i="6" s="1"/>
  <c r="F37" i="6" s="1"/>
  <c r="F36" i="6"/>
  <c r="H36" i="6"/>
  <c r="H37" i="6"/>
  <c r="D10" i="98"/>
  <c r="D11" i="98"/>
  <c r="D12" i="98"/>
  <c r="G12" i="98"/>
  <c r="D13" i="98"/>
  <c r="G13" i="98"/>
  <c r="D14" i="98"/>
  <c r="A4" i="90" s="1"/>
  <c r="G14" i="98"/>
  <c r="D15" i="98"/>
  <c r="G15" i="98"/>
  <c r="B5" i="90" s="1"/>
  <c r="D16" i="98"/>
  <c r="A6" i="90" s="1"/>
  <c r="G16" i="98"/>
  <c r="B6" i="90" s="1"/>
  <c r="D17" i="98"/>
  <c r="G17" i="98"/>
  <c r="D18" i="98"/>
  <c r="G18" i="98"/>
  <c r="D19" i="98"/>
  <c r="G19" i="98"/>
  <c r="D20" i="98"/>
  <c r="A10" i="90" s="1"/>
  <c r="G20" i="98"/>
  <c r="D21" i="98"/>
  <c r="G21" i="98"/>
  <c r="B11" i="90" s="1"/>
  <c r="D22" i="98"/>
  <c r="A12" i="90" s="1"/>
  <c r="G22" i="98"/>
  <c r="B12" i="90" s="1"/>
  <c r="D23" i="98"/>
  <c r="G23" i="98"/>
  <c r="D24" i="98"/>
  <c r="G24" i="98"/>
  <c r="D25" i="98"/>
  <c r="G25" i="98"/>
  <c r="D26" i="98"/>
  <c r="A16" i="90" s="1"/>
  <c r="G26" i="98"/>
  <c r="D27" i="98"/>
  <c r="G27" i="98"/>
  <c r="B17" i="90" s="1"/>
  <c r="D28" i="98"/>
  <c r="A18" i="90" s="1"/>
  <c r="G28" i="98"/>
  <c r="B18" i="90" s="1"/>
  <c r="D29" i="98"/>
  <c r="G29" i="98"/>
  <c r="D30" i="98"/>
  <c r="G30" i="98"/>
  <c r="D31" i="98"/>
  <c r="A21" i="90" s="1"/>
  <c r="G31" i="98"/>
  <c r="B21" i="90" s="1"/>
  <c r="D32" i="98"/>
  <c r="A22" i="90" s="1"/>
  <c r="G32" i="98"/>
  <c r="B22" i="90" s="1"/>
  <c r="D33" i="98"/>
  <c r="G33" i="98"/>
  <c r="D34" i="98"/>
  <c r="A24" i="90" s="1"/>
  <c r="G34" i="98"/>
  <c r="B24" i="90" s="1"/>
  <c r="D35" i="98"/>
  <c r="G35" i="98"/>
  <c r="B25" i="90" s="1"/>
  <c r="D36" i="98"/>
  <c r="G36" i="98"/>
  <c r="D37" i="98"/>
  <c r="A27" i="90" s="1"/>
  <c r="G37" i="98"/>
  <c r="B27" i="90" s="1"/>
  <c r="D38" i="98"/>
  <c r="A28" i="90" s="1"/>
  <c r="G38" i="98"/>
  <c r="B28" i="90" s="1"/>
  <c r="D39" i="98"/>
  <c r="G39" i="98"/>
  <c r="B2" i="28"/>
  <c r="C4" i="28"/>
  <c r="B9" i="28"/>
  <c r="H9" i="28"/>
  <c r="B10" i="28"/>
  <c r="B11" i="28"/>
  <c r="B12" i="28"/>
  <c r="B13" i="28"/>
  <c r="B14" i="28"/>
  <c r="B15" i="28"/>
  <c r="B16" i="28"/>
  <c r="G16" i="28"/>
  <c r="B17" i="28"/>
  <c r="B18" i="28"/>
  <c r="B19" i="28"/>
  <c r="B20" i="28"/>
  <c r="B21" i="28"/>
  <c r="B22" i="28"/>
  <c r="B23" i="28"/>
  <c r="B24" i="28"/>
  <c r="B25" i="28"/>
  <c r="B26" i="28"/>
  <c r="B47" i="28"/>
  <c r="C49" i="28"/>
  <c r="C50" i="28"/>
  <c r="B55" i="28" s="1"/>
  <c r="C2" i="90" s="1"/>
  <c r="B54" i="28"/>
  <c r="E54" i="28"/>
  <c r="H55" i="28"/>
  <c r="B60" i="28"/>
  <c r="B66" i="28"/>
  <c r="B72" i="28"/>
  <c r="A2" i="90"/>
  <c r="B2" i="90"/>
  <c r="D2" i="90"/>
  <c r="A3" i="90"/>
  <c r="B3" i="90"/>
  <c r="D3" i="90"/>
  <c r="B4" i="90"/>
  <c r="D4" i="90"/>
  <c r="A5" i="90"/>
  <c r="D5" i="90"/>
  <c r="D6" i="90"/>
  <c r="A7" i="90"/>
  <c r="B7" i="90"/>
  <c r="C7" i="90"/>
  <c r="D7" i="90"/>
  <c r="A8" i="90"/>
  <c r="B8" i="90"/>
  <c r="D8" i="90"/>
  <c r="A9" i="90"/>
  <c r="B9" i="90"/>
  <c r="D9" i="90"/>
  <c r="B10" i="90"/>
  <c r="D10" i="90"/>
  <c r="A11" i="90"/>
  <c r="D11" i="90"/>
  <c r="D12" i="90"/>
  <c r="A13" i="90"/>
  <c r="B13" i="90"/>
  <c r="C13" i="90"/>
  <c r="D13" i="90"/>
  <c r="A14" i="90"/>
  <c r="B14" i="90"/>
  <c r="D14" i="90"/>
  <c r="A15" i="90"/>
  <c r="B15" i="90"/>
  <c r="D15" i="90"/>
  <c r="B16" i="90"/>
  <c r="D16" i="90"/>
  <c r="A17" i="90"/>
  <c r="D17" i="90"/>
  <c r="D18" i="90"/>
  <c r="A19" i="90"/>
  <c r="B19" i="90"/>
  <c r="D19" i="90"/>
  <c r="A20" i="90"/>
  <c r="B20" i="90"/>
  <c r="A23" i="90"/>
  <c r="B23" i="90"/>
  <c r="A25" i="90"/>
  <c r="A26" i="90"/>
  <c r="B26" i="90"/>
  <c r="A29" i="90"/>
  <c r="B29" i="90"/>
  <c r="B5" i="95"/>
  <c r="C5" i="95"/>
  <c r="D5" i="95"/>
  <c r="E5" i="95"/>
  <c r="F5" i="95"/>
  <c r="G5" i="95"/>
  <c r="H5" i="95"/>
  <c r="I5" i="95"/>
  <c r="J5" i="95"/>
  <c r="K5" i="95"/>
  <c r="L9" i="85"/>
  <c r="L8" i="85"/>
  <c r="O9" i="85"/>
  <c r="O7" i="85"/>
  <c r="O10" i="85"/>
  <c r="M5" i="95"/>
  <c r="O8" i="85"/>
  <c r="L10" i="85"/>
  <c r="M10" i="85" l="1"/>
  <c r="P8" i="85"/>
  <c r="Q8" i="85" s="1"/>
  <c r="S8" i="85" s="1"/>
  <c r="P10" i="85"/>
  <c r="Q10" i="85" s="1"/>
  <c r="S10" i="85" s="1"/>
  <c r="P7" i="85"/>
  <c r="Q7" i="85" s="1"/>
  <c r="S7" i="85" s="1"/>
  <c r="P9" i="85"/>
  <c r="Q9" i="85" s="1"/>
  <c r="S9" i="85" s="1"/>
  <c r="M8" i="85"/>
  <c r="M9" i="85"/>
  <c r="A66" i="28"/>
  <c r="A72" i="28"/>
  <c r="B71" i="28"/>
  <c r="B65" i="28"/>
  <c r="B59" i="28"/>
  <c r="B58" i="28"/>
  <c r="B69" i="28"/>
  <c r="B63" i="28"/>
  <c r="B64" i="28"/>
  <c r="C34" i="88"/>
  <c r="C30" i="88"/>
  <c r="C28" i="88"/>
  <c r="C24" i="88"/>
  <c r="C22" i="88"/>
  <c r="C20" i="88"/>
  <c r="C18" i="88"/>
  <c r="C12" i="88"/>
  <c r="B57" i="28"/>
  <c r="B68" i="28"/>
  <c r="B62" i="28"/>
  <c r="B56" i="28"/>
  <c r="H30" i="6"/>
  <c r="H26" i="6"/>
  <c r="C38" i="88"/>
  <c r="C16" i="88"/>
  <c r="C19" i="90"/>
  <c r="B70" i="28"/>
  <c r="C36" i="88"/>
  <c r="C32" i="88"/>
  <c r="C26" i="88"/>
  <c r="C14" i="88"/>
  <c r="B67" i="28"/>
  <c r="B61" i="28"/>
  <c r="N5" i="95"/>
  <c r="P5" i="95"/>
  <c r="A56" i="28" l="1"/>
  <c r="C3" i="90"/>
  <c r="A67" i="28"/>
  <c r="C14" i="90"/>
  <c r="A68" i="28"/>
  <c r="C15" i="90"/>
  <c r="C4" i="90"/>
  <c r="A57" i="28"/>
  <c r="A65" i="28"/>
  <c r="C12" i="90"/>
  <c r="C11" i="90"/>
  <c r="A64" i="28"/>
  <c r="C10" i="90"/>
  <c r="A63" i="28"/>
  <c r="A69" i="28"/>
  <c r="C16" i="90"/>
  <c r="C6" i="90"/>
  <c r="A59" i="28"/>
  <c r="C18" i="90"/>
  <c r="A71" i="28"/>
  <c r="A61" i="28"/>
  <c r="C8" i="90"/>
  <c r="C9" i="90"/>
  <c r="A62" i="28"/>
  <c r="C5" i="90"/>
  <c r="A58" i="28"/>
  <c r="A70" i="28"/>
  <c r="C17" i="90"/>
  <c r="A60" i="28"/>
  <c r="Q5" i="95"/>
  <c r="R5" i="95" s="1"/>
  <c r="B6" i="95"/>
  <c r="C6" i="95"/>
  <c r="D6" i="95"/>
  <c r="E6" i="95"/>
  <c r="K6" i="95" s="1"/>
  <c r="F6" i="95"/>
  <c r="J6" i="95" s="1"/>
  <c r="G6" i="95"/>
  <c r="H6" i="95"/>
  <c r="I6" i="95"/>
  <c r="M6" i="95"/>
  <c r="S5" i="95" l="1"/>
  <c r="T5" i="95"/>
  <c r="N6" i="95"/>
  <c r="B7" i="95"/>
  <c r="C7" i="95"/>
  <c r="D7" i="95"/>
  <c r="E7" i="95"/>
  <c r="F7" i="95"/>
  <c r="G7" i="95"/>
  <c r="H7" i="95"/>
  <c r="I7" i="95"/>
  <c r="J7" i="95"/>
  <c r="K7" i="95"/>
  <c r="P6" i="95"/>
  <c r="M7" i="95"/>
  <c r="Q6" i="95" l="1"/>
  <c r="S6" i="95" s="1"/>
  <c r="R6" i="95"/>
  <c r="T6" i="95" s="1"/>
  <c r="N7" i="95"/>
  <c r="P7" i="95"/>
  <c r="Q7" i="95" l="1"/>
  <c r="R7" i="95" s="1"/>
  <c r="R9" i="95" s="1"/>
  <c r="T15" i="95" s="1"/>
  <c r="S7" i="95" l="1"/>
  <c r="S9" i="95" s="1"/>
  <c r="S13" i="95" s="1"/>
  <c r="T7" i="95" l="1"/>
  <c r="T9" i="95" s="1"/>
  <c r="T14" i="95" s="1"/>
</calcChain>
</file>

<file path=xl/sharedStrings.xml><?xml version="1.0" encoding="utf-8"?>
<sst xmlns="http://schemas.openxmlformats.org/spreadsheetml/2006/main" count="830" uniqueCount="379">
  <si>
    <t>CLP</t>
  </si>
  <si>
    <t>UF</t>
  </si>
  <si>
    <t>USD</t>
  </si>
  <si>
    <t>Días</t>
  </si>
  <si>
    <t>DATOS UTILIZADOS</t>
  </si>
  <si>
    <t>FECHA DE VALORIZACIÓN</t>
  </si>
  <si>
    <t>Nombre</t>
  </si>
  <si>
    <t>Ticker</t>
  </si>
  <si>
    <t>PX_LAST</t>
  </si>
  <si>
    <t>CLUFUF Index</t>
  </si>
  <si>
    <t>CLICP Index</t>
  </si>
  <si>
    <t>PCRCDOOB Index</t>
  </si>
  <si>
    <t>EURCLP CMPN Curncy</t>
  </si>
  <si>
    <t>&gt;&gt;&gt;</t>
  </si>
  <si>
    <t>CHIBNOM Index</t>
  </si>
  <si>
    <t>días</t>
  </si>
  <si>
    <t>Fecha Inicio</t>
  </si>
  <si>
    <t>ICP REAL</t>
  </si>
  <si>
    <t>CLICREAL Index</t>
  </si>
  <si>
    <t>Fecha Requerida</t>
  </si>
  <si>
    <t>Fecha Dato Bbg</t>
  </si>
  <si>
    <t>Spot Rate</t>
  </si>
  <si>
    <t>Discount</t>
  </si>
  <si>
    <t>Source</t>
  </si>
  <si>
    <t>Contraparte</t>
  </si>
  <si>
    <t>Moneda</t>
  </si>
  <si>
    <t>OVERNIGHT</t>
  </si>
  <si>
    <t>ICP NOMINAL</t>
  </si>
  <si>
    <t>FRA</t>
  </si>
  <si>
    <t>Tipo</t>
  </si>
  <si>
    <t>RANGOS</t>
  </si>
  <si>
    <t>tasas</t>
  </si>
  <si>
    <t>dia_usd</t>
  </si>
  <si>
    <t>c_usd</t>
  </si>
  <si>
    <t>dia_clp</t>
  </si>
  <si>
    <t>c_clp</t>
  </si>
  <si>
    <t>dia_uf</t>
  </si>
  <si>
    <t>c_uf</t>
  </si>
  <si>
    <t>Market Rate</t>
  </si>
  <si>
    <t>histo</t>
  </si>
  <si>
    <t>CLP TAB 90</t>
  </si>
  <si>
    <t>CLP TAB 30</t>
  </si>
  <si>
    <t>CLP TAB 180</t>
  </si>
  <si>
    <t>CLP TAB 360</t>
  </si>
  <si>
    <t>h_tabclp30</t>
  </si>
  <si>
    <t>h_tabclp90</t>
  </si>
  <si>
    <t>h_tabclp180</t>
  </si>
  <si>
    <t>h_tabclp360</t>
  </si>
  <si>
    <t>UF TAB 90</t>
  </si>
  <si>
    <t>UF TAB 180</t>
  </si>
  <si>
    <t>UF TAB 360</t>
  </si>
  <si>
    <t>h_tabuf90</t>
  </si>
  <si>
    <t>h_tabuf180</t>
  </si>
  <si>
    <t>h_tabuf360</t>
  </si>
  <si>
    <t>USD on</t>
  </si>
  <si>
    <t>dia_usd_onshore</t>
  </si>
  <si>
    <t>c_usd_onshore</t>
  </si>
  <si>
    <t>Moneda funcional</t>
  </si>
  <si>
    <t>Tipo de US$</t>
  </si>
  <si>
    <t>EUR</t>
  </si>
  <si>
    <t>JPY</t>
  </si>
  <si>
    <t>MXN</t>
  </si>
  <si>
    <t>dia_eur</t>
  </si>
  <si>
    <t>dia_jpy</t>
  </si>
  <si>
    <t>dia_mxn</t>
  </si>
  <si>
    <t>c_eur</t>
  </si>
  <si>
    <t>c_jpy</t>
  </si>
  <si>
    <t>c_mxn</t>
  </si>
  <si>
    <t>EUR Euribor 6M</t>
  </si>
  <si>
    <t>JPY Libor 6M</t>
  </si>
  <si>
    <t>h_euribor6m</t>
  </si>
  <si>
    <t>h_jpylibor6m</t>
  </si>
  <si>
    <t>JPYCLP CMPN Curncy</t>
  </si>
  <si>
    <t>MXNCLP CMPN Curncy</t>
  </si>
  <si>
    <t>USD Libor 3M</t>
  </si>
  <si>
    <t>USD Libor 6M</t>
  </si>
  <si>
    <t>Fecha</t>
  </si>
  <si>
    <t>Ref</t>
  </si>
  <si>
    <t>Vcto</t>
  </si>
  <si>
    <t>USD Libor 1M</t>
  </si>
  <si>
    <t>USD on Libor 1M</t>
  </si>
  <si>
    <t>USD on Libor 3M</t>
  </si>
  <si>
    <t>USD on Libor 6M</t>
  </si>
  <si>
    <t>USD spot</t>
  </si>
  <si>
    <t>USD Observado</t>
  </si>
  <si>
    <t>dia_tab30</t>
  </si>
  <si>
    <t>dia_tab90</t>
  </si>
  <si>
    <t>dia_tab180</t>
  </si>
  <si>
    <t>dia_tab360</t>
  </si>
  <si>
    <t>c_tab30</t>
  </si>
  <si>
    <t>c_tab90</t>
  </si>
  <si>
    <t>c_tab180</t>
  </si>
  <si>
    <t>c_tab360</t>
  </si>
  <si>
    <t>dia_tabuf90</t>
  </si>
  <si>
    <t>dia_tabuf180</t>
  </si>
  <si>
    <t>dia_tabuf360</t>
  </si>
  <si>
    <t>c_tabuf90</t>
  </si>
  <si>
    <t>c_tabuf180</t>
  </si>
  <si>
    <t>c_tabuf360</t>
  </si>
  <si>
    <t>Plazo</t>
  </si>
  <si>
    <t>Settle date</t>
  </si>
  <si>
    <t>Mty/Pay</t>
  </si>
  <si>
    <t>BRL</t>
  </si>
  <si>
    <t>dia_brl</t>
  </si>
  <si>
    <t>c_brl</t>
  </si>
  <si>
    <t>BRLCLP CMPN Curncy</t>
  </si>
  <si>
    <t>BRL Bidro</t>
  </si>
  <si>
    <t>h_brlbidro</t>
  </si>
  <si>
    <t>Monedas soportadas:</t>
  </si>
  <si>
    <t>MXN TIIE</t>
  </si>
  <si>
    <t>h_mxntiie</t>
  </si>
  <si>
    <t>EUR on</t>
  </si>
  <si>
    <t>dia_eur_onshore</t>
  </si>
  <si>
    <t>c_eur_onshore</t>
  </si>
  <si>
    <t>CHF</t>
  </si>
  <si>
    <t>CHF on</t>
  </si>
  <si>
    <t>COP</t>
  </si>
  <si>
    <t>GBP</t>
  </si>
  <si>
    <t>PEN</t>
  </si>
  <si>
    <t>CHFCLP CMPN Curncy</t>
  </si>
  <si>
    <t>COPCLP CMPN Curncy</t>
  </si>
  <si>
    <t>GBPCLP CMPN Curncy</t>
  </si>
  <si>
    <t>PENCLP CMPN Curncy</t>
  </si>
  <si>
    <t>dia_chf</t>
  </si>
  <si>
    <t>dia_chf_onshore</t>
  </si>
  <si>
    <t>dia_cop</t>
  </si>
  <si>
    <t>dia_gbp</t>
  </si>
  <si>
    <t>dia_pen</t>
  </si>
  <si>
    <t>c_chf</t>
  </si>
  <si>
    <t>c_chf_onshore</t>
  </si>
  <si>
    <t>c_cop</t>
  </si>
  <si>
    <t>c_gbp</t>
  </si>
  <si>
    <t>c_pen</t>
  </si>
  <si>
    <t>CHF Libor 1M</t>
  </si>
  <si>
    <t>CHF Libor 3M</t>
  </si>
  <si>
    <t>CHF Libor 6M</t>
  </si>
  <si>
    <t>GBP Libor 3M</t>
  </si>
  <si>
    <t>GBP Libor 6M</t>
  </si>
  <si>
    <t>GBP Libor 1M</t>
  </si>
  <si>
    <t>CHF on Libor 1M</t>
  </si>
  <si>
    <t>CHF on Libor 3M</t>
  </si>
  <si>
    <t>CHF on Libor 6M</t>
  </si>
  <si>
    <t>h_chflibor1m</t>
  </si>
  <si>
    <t>h_chflibor3m</t>
  </si>
  <si>
    <t>h_chflibor6m</t>
  </si>
  <si>
    <t>COP IBR</t>
  </si>
  <si>
    <t>h_copibr</t>
  </si>
  <si>
    <t>h_usdlibor1m</t>
  </si>
  <si>
    <t>h_usdlibor3m</t>
  </si>
  <si>
    <t>h_usdlibor6m</t>
  </si>
  <si>
    <t>h_gbplibor1m</t>
  </si>
  <si>
    <t>h_gbplibor3m</t>
  </si>
  <si>
    <t>h_gbplibor6m</t>
  </si>
  <si>
    <t>……</t>
  </si>
  <si>
    <t>USD Libor 6M aj</t>
  </si>
  <si>
    <t>USD on Libor 6M aj</t>
  </si>
  <si>
    <t>dia_usdfralibor6m</t>
  </si>
  <si>
    <t>c_usdfralibor6m</t>
  </si>
  <si>
    <t>CLP493</t>
  </si>
  <si>
    <t>Estado</t>
  </si>
  <si>
    <t>Venta</t>
  </si>
  <si>
    <t>USDCLP REGN Curncy</t>
  </si>
  <si>
    <t>Folio</t>
  </si>
  <si>
    <t>Operación</t>
  </si>
  <si>
    <t>Modalidad</t>
  </si>
  <si>
    <t>Monto</t>
  </si>
  <si>
    <t>Vigente</t>
  </si>
  <si>
    <t>Forward</t>
  </si>
  <si>
    <t>Compensación</t>
  </si>
  <si>
    <t>Ejemplo anterior</t>
  </si>
  <si>
    <t>Valor razonalbe de la diferencia</t>
  </si>
  <si>
    <t xml:space="preserve">TC vs Fwd </t>
  </si>
  <si>
    <t>Dif Reserva valor razonable</t>
  </si>
  <si>
    <t xml:space="preserve">Tipo de Cambio Fecha valoración </t>
  </si>
  <si>
    <t>Fwd Contrato</t>
  </si>
  <si>
    <t>FWD BBG</t>
  </si>
  <si>
    <t>Discount Rate</t>
  </si>
  <si>
    <t>Factor de Descuento</t>
  </si>
  <si>
    <t>Moneda Discount rate</t>
  </si>
  <si>
    <t>Forwards</t>
  </si>
  <si>
    <t>Divisas</t>
  </si>
  <si>
    <t>por</t>
  </si>
  <si>
    <t>--</t>
  </si>
  <si>
    <t>Valuación a</t>
  </si>
  <si>
    <t>Fri Sep 29 2023</t>
  </si>
  <si>
    <t>Mercado</t>
  </si>
  <si>
    <t>NDF</t>
  </si>
  <si>
    <t>Fuente spot</t>
  </si>
  <si>
    <t>REGN</t>
  </si>
  <si>
    <t>Fuente fwd</t>
  </si>
  <si>
    <t>BGN</t>
  </si>
  <si>
    <t>Curva a plazo</t>
  </si>
  <si>
    <t>Fechas atípicas</t>
  </si>
  <si>
    <t>Spot</t>
  </si>
  <si>
    <t>Fechas</t>
  </si>
  <si>
    <t>Puntos Bid/Ask</t>
  </si>
  <si>
    <t>Forwards Bid/Ask</t>
  </si>
  <si>
    <t>ON</t>
  </si>
  <si>
    <t>Forwards a plazo</t>
  </si>
  <si>
    <t>TN</t>
  </si>
  <si>
    <t>SP</t>
  </si>
  <si>
    <t>SN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</si>
  <si>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</si>
  <si>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</si>
  <si>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</si>
  <si>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</si>
  <si>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</si>
  <si>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</si>
  <si>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</si>
  <si>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</si>
  <si>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</si>
  <si>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</si>
  <si>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1Y</t>
  </si>
  <si>
    <t>15M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</si>
  <si>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</si>
  <si>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</si>
  <si>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</si>
  <si>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</si>
  <si>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</si>
  <si>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</si>
  <si>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</si>
  <si>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</si>
  <si>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</si>
  <si>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</si>
  <si>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</si>
  <si>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</si>
  <si>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</si>
  <si>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</si>
  <si>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Generated at Thu Jan 04 2024 14:08:09 GMT-0300</t>
  </si>
  <si>
    <t>Fri Dec 29 2023</t>
  </si>
  <si>
    <t>Generated at Thu Jan 04 2024 14:11:36 GMT-0300</t>
  </si>
  <si>
    <t xml:space="preserve">BID </t>
  </si>
  <si>
    <t>ASK</t>
  </si>
  <si>
    <t>FWDUSDCLP</t>
  </si>
  <si>
    <t>dia_FWDUSDCLP</t>
  </si>
  <si>
    <t>c_FWDUSDCLP</t>
  </si>
  <si>
    <t>FWD CURVE Discount rate</t>
  </si>
  <si>
    <t>c_clp423</t>
  </si>
  <si>
    <t>CLP423</t>
  </si>
  <si>
    <t>dia_clp423</t>
  </si>
  <si>
    <t xml:space="preserve">Fwd - TC </t>
  </si>
  <si>
    <t>MTM de Diff entre (FWD contract - FWD estimado)</t>
  </si>
  <si>
    <t>Valor Contable Activo o (pasivo)</t>
  </si>
  <si>
    <t>ORI Reserva de Cobertura</t>
  </si>
  <si>
    <t>ORI Puntos Forwards</t>
  </si>
  <si>
    <t>Total</t>
  </si>
  <si>
    <t>(Patrimonio) Reserva de Cobertura</t>
  </si>
  <si>
    <t>(Patrimonio) Puntos Forward</t>
  </si>
  <si>
    <t>(Activo) Contratos Forward</t>
  </si>
  <si>
    <r>
      <t>Fecha de Valoración</t>
    </r>
    <r>
      <rPr>
        <sz val="11"/>
        <color rgb="FF374151"/>
        <rFont val="Arial"/>
        <family val="2"/>
      </rPr>
      <t>: La fecha a la que se refiere la valoración.</t>
    </r>
  </si>
  <si>
    <r>
      <t>Tipo de Cambio Fecha Valoración</t>
    </r>
    <r>
      <rPr>
        <sz val="11"/>
        <color rgb="FF374151"/>
        <rFont val="Arial"/>
        <family val="2"/>
      </rPr>
      <t>: El tipo de cambio en la fecha de valoración.</t>
    </r>
  </si>
  <si>
    <r>
      <t>Contraparte</t>
    </r>
    <r>
      <rPr>
        <sz val="11"/>
        <color rgb="FF374151"/>
        <rFont val="Arial"/>
        <family val="2"/>
      </rPr>
      <t>: La entidad con la que se realiza el forward.</t>
    </r>
  </si>
  <si>
    <r>
      <t>Vcto (Vencimiento)</t>
    </r>
    <r>
      <rPr>
        <sz val="11"/>
        <color rgb="FF374151"/>
        <rFont val="Arial"/>
        <family val="2"/>
      </rPr>
      <t>: La fecha de vencimiento del contrato forward.</t>
    </r>
  </si>
  <si>
    <r>
      <t>Monto</t>
    </r>
    <r>
      <rPr>
        <sz val="11"/>
        <color rgb="FF374151"/>
        <rFont val="Arial"/>
        <family val="2"/>
      </rPr>
      <t>: El monto del contrato en la moneda especificada (por ejemplo, USD).</t>
    </r>
  </si>
  <si>
    <r>
      <t>Moneda</t>
    </r>
    <r>
      <rPr>
        <sz val="11"/>
        <color rgb="FF374151"/>
        <rFont val="Arial"/>
        <family val="2"/>
      </rPr>
      <t>: La moneda del contrato (por ejemplo, USD).</t>
    </r>
  </si>
  <si>
    <r>
      <t>Fwd Contrato</t>
    </r>
    <r>
      <rPr>
        <sz val="11"/>
        <color rgb="FF374151"/>
        <rFont val="Arial"/>
        <family val="2"/>
      </rPr>
      <t>: El tipo de cambio acordado en el contrato forward.</t>
    </r>
  </si>
  <si>
    <r>
      <t>Monto FWD CLP</t>
    </r>
    <r>
      <rPr>
        <sz val="11"/>
        <color rgb="FF374151"/>
        <rFont val="Arial"/>
        <family val="2"/>
      </rPr>
      <t>: El monto del forward en pesos chilenos (CLP).</t>
    </r>
  </si>
  <si>
    <r>
      <t>Vencimiento</t>
    </r>
    <r>
      <rPr>
        <sz val="11"/>
        <color rgb="FF374151"/>
        <rFont val="Arial"/>
        <family val="2"/>
      </rPr>
      <t>: Plazo hasta el vencimiento del contrato.</t>
    </r>
  </si>
  <si>
    <r>
      <t>FWD CURVE Discount Rate</t>
    </r>
    <r>
      <rPr>
        <sz val="11"/>
        <color rgb="FF374151"/>
        <rFont val="Arial"/>
        <family val="2"/>
      </rPr>
      <t>: La tasa de descuento de la curva forward.</t>
    </r>
  </si>
  <si>
    <r>
      <t>FWD Bloomberg</t>
    </r>
    <r>
      <rPr>
        <sz val="11"/>
        <color rgb="FF374151"/>
        <rFont val="Arial"/>
        <family val="2"/>
      </rPr>
      <t>: El tipo de cambio forward según Bloomberg.</t>
    </r>
  </si>
  <si>
    <r>
      <t>Monto FWD</t>
    </r>
    <r>
      <rPr>
        <sz val="11"/>
        <color rgb="FF374151"/>
        <rFont val="Arial"/>
        <family val="2"/>
      </rPr>
      <t>: El monto del forward calculado.</t>
    </r>
  </si>
  <si>
    <r>
      <t>Moneda Discount Rate</t>
    </r>
    <r>
      <rPr>
        <sz val="11"/>
        <color rgb="FF374151"/>
        <rFont val="Arial"/>
        <family val="2"/>
      </rPr>
      <t>: La moneda en la que se aplica la tasa de descuento.</t>
    </r>
  </si>
  <si>
    <r>
      <t>Discount Rate</t>
    </r>
    <r>
      <rPr>
        <sz val="11"/>
        <color rgb="FF374151"/>
        <rFont val="Arial"/>
        <family val="2"/>
      </rPr>
      <t>: La tasa de descuento aplicada.</t>
    </r>
  </si>
  <si>
    <r>
      <t>Factor de Descuento</t>
    </r>
    <r>
      <rPr>
        <sz val="11"/>
        <color rgb="FF374151"/>
        <rFont val="Arial"/>
        <family val="2"/>
      </rPr>
      <t>: Factor utilizado para descontar el valor del forward.</t>
    </r>
  </si>
  <si>
    <r>
      <t>MTM de Diff entre (FWD contract - FWD estimado)</t>
    </r>
    <r>
      <rPr>
        <sz val="11"/>
        <color rgb="FF374151"/>
        <rFont val="Arial"/>
        <family val="2"/>
      </rPr>
      <t>: El "mark-to-market" de la diferencia entre el contrato forward y el forward estimado.</t>
    </r>
  </si>
  <si>
    <r>
      <t>ORI Reserva de Cobertura</t>
    </r>
    <r>
      <rPr>
        <sz val="11"/>
        <color rgb="FF374151"/>
        <rFont val="Arial"/>
        <family val="2"/>
      </rPr>
      <t>: Reserva original de cobertura.</t>
    </r>
  </si>
  <si>
    <r>
      <t>Dif Reserva valor razonable</t>
    </r>
    <r>
      <rPr>
        <sz val="11"/>
        <color rgb="FF374151"/>
        <rFont val="Arial"/>
        <family val="2"/>
      </rPr>
      <t>: Diferencia de la reserva en valor razonable.</t>
    </r>
  </si>
  <si>
    <t>Monto FWD BBG</t>
  </si>
  <si>
    <t>Monto FWD Contrato</t>
  </si>
  <si>
    <t>Días a Vcto</t>
  </si>
  <si>
    <t>Fecha DD_MM_AAAA</t>
  </si>
  <si>
    <t>Dias</t>
  </si>
  <si>
    <t>Día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</si>
  <si>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</si>
  <si>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</si>
  <si>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</si>
  <si>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</si>
  <si>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</si>
  <si>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</si>
  <si>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</si>
  <si>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</si>
  <si>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</si>
  <si>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</si>
  <si>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</si>
  <si>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</si>
  <si>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Promedio</t>
  </si>
  <si>
    <t>Fecha Vcto</t>
  </si>
  <si>
    <t>Precio Fwd</t>
  </si>
  <si>
    <t xml:space="preserve">Fecha       </t>
  </si>
  <si>
    <t>Tasa cero</t>
  </si>
  <si>
    <t>Descuento</t>
  </si>
  <si>
    <t>Bice</t>
  </si>
  <si>
    <t/>
  </si>
  <si>
    <t>Último dia hábil precio spot</t>
  </si>
  <si>
    <t>04/02/2026</t>
  </si>
  <si>
    <t>fechas</t>
  </si>
  <si>
    <t>Tipo de Cambio al Inicio del Contrato</t>
  </si>
  <si>
    <t>Componente Spot</t>
  </si>
  <si>
    <t>Mon Jun 01 2026</t>
  </si>
  <si>
    <t xml:space="preserve">BGN </t>
  </si>
  <si>
    <t>06/03/2026</t>
  </si>
  <si>
    <t>06/02/2026</t>
  </si>
  <si>
    <t>06/04/2026</t>
  </si>
  <si>
    <t>06/10/2026</t>
  </si>
  <si>
    <t>06/17/2026</t>
  </si>
  <si>
    <t>06/24/2026</t>
  </si>
  <si>
    <t>07/03/2026</t>
  </si>
  <si>
    <t>08/03/2026</t>
  </si>
  <si>
    <t>09/03/2026</t>
  </si>
  <si>
    <t>10/05/2026</t>
  </si>
  <si>
    <t>11/03/2026</t>
  </si>
  <si>
    <t>12/03/2026</t>
  </si>
  <si>
    <t>03/03/2027</t>
  </si>
  <si>
    <t>06/03/2027</t>
  </si>
  <si>
    <t>09/03/2027</t>
  </si>
  <si>
    <t>12/03/2027</t>
  </si>
  <si>
    <t>06/05/2028</t>
  </si>
  <si>
    <t>06/04/2029</t>
  </si>
  <si>
    <t>06/03/2030</t>
  </si>
  <si>
    <t>06/03/2031</t>
  </si>
  <si>
    <t>06/03/2032</t>
  </si>
  <si>
    <t>06/03/2033</t>
  </si>
  <si>
    <t>06/05/2034</t>
  </si>
  <si>
    <t>06/04/2035</t>
  </si>
  <si>
    <t>06/03/2036</t>
  </si>
  <si>
    <t>06/03/2041</t>
  </si>
  <si>
    <t>06/04/2046</t>
  </si>
  <si>
    <t>06/05/2051</t>
  </si>
  <si>
    <t>06/05/2056</t>
  </si>
  <si>
    <t>Generated at Wed Jun 03 2026 17:56:28 GMT-0400</t>
  </si>
  <si>
    <t>BTG Pactual</t>
  </si>
  <si>
    <t>02/06/2026</t>
  </si>
  <si>
    <t>03/06/2026</t>
  </si>
  <si>
    <t>04/06/2026</t>
  </si>
  <si>
    <t>10/06/2026</t>
  </si>
  <si>
    <t>17/06/2026</t>
  </si>
  <si>
    <t>24/06/2026</t>
  </si>
  <si>
    <t>03/07/2026</t>
  </si>
  <si>
    <t>03/08/2026</t>
  </si>
  <si>
    <t>03/09/2026</t>
  </si>
  <si>
    <t>05/10/2026</t>
  </si>
  <si>
    <t>03/11/2026</t>
  </si>
  <si>
    <t>03/12/2026</t>
  </si>
  <si>
    <t>03/06/2027</t>
  </si>
  <si>
    <t>03/09/2027</t>
  </si>
  <si>
    <t>03/12/2027</t>
  </si>
  <si>
    <t>05/06/2028</t>
  </si>
  <si>
    <t>04/06/2029</t>
  </si>
  <si>
    <t>03/06/2030</t>
  </si>
  <si>
    <t>03/06/2031</t>
  </si>
  <si>
    <t>03/06/2032</t>
  </si>
  <si>
    <t>03/06/2033</t>
  </si>
  <si>
    <t>05/06/2034</t>
  </si>
  <si>
    <t>04/06/2035</t>
  </si>
  <si>
    <t>03/06/2036</t>
  </si>
  <si>
    <t>03/06/2041</t>
  </si>
  <si>
    <t>04/06/2046</t>
  </si>
  <si>
    <t>05/06/2051</t>
  </si>
  <si>
    <t>05/06/2056</t>
  </si>
  <si>
    <t>31/08/2026</t>
  </si>
  <si>
    <t>30/11/2026</t>
  </si>
  <si>
    <t>26/02/2027</t>
  </si>
  <si>
    <t>31/05/2027</t>
  </si>
  <si>
    <t>31/05/2028</t>
  </si>
  <si>
    <t>31/05/2029</t>
  </si>
  <si>
    <t>31/05/2030</t>
  </si>
  <si>
    <t>30/05/2031</t>
  </si>
  <si>
    <t>31/05/2032</t>
  </si>
  <si>
    <t>31/05/2033</t>
  </si>
  <si>
    <t>31/05/2034</t>
  </si>
  <si>
    <t>31/05/2035</t>
  </si>
  <si>
    <t>30/05/2036</t>
  </si>
  <si>
    <t>31/05/2038</t>
  </si>
  <si>
    <t>31/05/2041</t>
  </si>
  <si>
    <t>31/05/2046</t>
  </si>
  <si>
    <t>31/05/2056</t>
  </si>
  <si>
    <t>29/05/2076</t>
  </si>
  <si>
    <t>usdclp frd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</si>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</sst>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 * #,##0_ ;_ * \-#,##0_ ;_ * &quot;-&quot;_ ;_ @_ "/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&quot;$&quot;#,##0.00;\-&quot;$&quot;#,##0.00"/>
    <numFmt numFmtId="167" formatCode="_-* #,##0.00_-;\-* #,##0.00_-;_-* &quot;-&quot;??_-;_-@_-"/>
    <numFmt numFmtId="168" formatCode="_ * #,##0.00000_ ;_ * \-#,##0.00000_ ;_ * &quot;-&quot;??_ ;_ @_ "/>
    <numFmt numFmtId="169" formatCode="_ * #,##0.000_ ;_ * \-#,##0.000_ ;_ * &quot;-&quot;??_ ;_ @_ "/>
    <numFmt numFmtId="170" formatCode="_-* #,##0.00\ &quot;€&quot;_-;\-* #,##0.00\ &quot;€&quot;_-;_-* &quot;-&quot;??\ &quot;€&quot;_-;_-@_-"/>
    <numFmt numFmtId="171" formatCode="0%_);\(0%\)"/>
    <numFmt numFmtId="172" formatCode="0.0000"/>
    <numFmt numFmtId="173" formatCode="[$-409]mmmm\ d\,\ yyyy;@"/>
    <numFmt numFmtId="174" formatCode="_-* #,##0.00\ &quot;Pts&quot;_-;\-* #,##0.00\ &quot;Pts&quot;_-;_-* &quot;-&quot;??\ &quot;Pts&quot;_-;_-@_-"/>
    <numFmt numFmtId="175" formatCode="#,###.0,"/>
    <numFmt numFmtId="176" formatCode="&quot;$&quot;\ #,##0;[Red]\-&quot;$&quot;\ #,##0"/>
    <numFmt numFmtId="177" formatCode="&quot;Cr$&quot;#,##0.00_);\(&quot;Cr$&quot;#,##0.00\)"/>
    <numFmt numFmtId="178" formatCode="&quot;$&quot;\ #,##0;\-&quot;$&quot;\ #,##0"/>
    <numFmt numFmtId="179" formatCode="_-* #,##0.00\ _P_t_s_-;\-* #,##0.00\ _P_t_s_-;_-* &quot;-&quot;??\ _P_t_s_-;_-@_-"/>
    <numFmt numFmtId="180" formatCode="#,###,"/>
    <numFmt numFmtId="181" formatCode="_-* #,##0\ &quot;Pta&quot;_-;\-* #,##0\ &quot;Pta&quot;_-;_-* &quot;-&quot;\ &quot;Pta&quot;_-;_-@_-"/>
    <numFmt numFmtId="182" formatCode="_-&quot;$&quot;\ * #,##0.00_-;\-&quot;$&quot;\ * #,##0.00_-;_-&quot;$&quot;\ * &quot;-&quot;??_-;_-@_-"/>
    <numFmt numFmtId="183" formatCode="_(&quot;Cr$&quot;\ * #,##0.00_);_(&quot;Cr$&quot;\ * \(#,##0.00\);_(&quot;Cr$&quot;\ * &quot;-&quot;??_);_(@_)"/>
    <numFmt numFmtId="184" formatCode="dd\-mmm\-yy_)"/>
    <numFmt numFmtId="185" formatCode="0.0%"/>
    <numFmt numFmtId="186" formatCode="#,##0.0_);[Red]\(#,##0.0\)"/>
    <numFmt numFmtId="187" formatCode="_(* #,##0_);_(* \(#,##0\);_(* &quot;-&quot;??_);_(@_)"/>
    <numFmt numFmtId="188" formatCode="_(* #,##0.000_);_(* \(#,##0.000\);_(* &quot;-&quot;??_);_(@_)"/>
    <numFmt numFmtId="189" formatCode="_-* #,##0.00\ _€_-;\-* #,##0.00\ _€_-;_-* &quot;-&quot;??\ _€_-;_-@_-"/>
    <numFmt numFmtId="190" formatCode="yyyy\-mm\-dd"/>
    <numFmt numFmtId="191" formatCode="_-* #,##0.000_-;\-* #,##0.000_-;_-* &quot;-&quot;??_-;_-@_-"/>
    <numFmt numFmtId="192" formatCode="#,##0.00000"/>
    <numFmt numFmtId="193" formatCode="_(* #,##0.0000_);_(* \(#,##0.0000\);_(* &quot;-&quot;??_);_(@_)"/>
    <numFmt numFmtId="194" formatCode="yyyy/mm/dd;@"/>
  </numFmts>
  <fonts count="8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b/>
      <sz val="10"/>
      <name val="MS Sans Serif"/>
      <family val="2"/>
    </font>
    <font>
      <b/>
      <sz val="10"/>
      <color indexed="10"/>
      <name val="Arial"/>
      <family val="2"/>
    </font>
    <font>
      <sz val="10"/>
      <color rgb="FF0070C0"/>
      <name val="Arial"/>
      <family val="2"/>
    </font>
    <font>
      <sz val="10"/>
      <color rgb="FF002780"/>
      <name val="Arial"/>
      <family val="2"/>
    </font>
    <font>
      <b/>
      <sz val="10"/>
      <color rgb="FF0000CC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62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Courier"/>
      <family val="3"/>
    </font>
    <font>
      <b/>
      <sz val="8"/>
      <name val="Times New Roman"/>
      <family val="1"/>
    </font>
    <font>
      <b/>
      <sz val="8"/>
      <color indexed="12"/>
      <name val="Times New Roman"/>
      <family val="1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8"/>
      <color indexed="8"/>
      <name val="Times New Roman"/>
      <family val="1"/>
    </font>
    <font>
      <sz val="10"/>
      <name val="Times New Roman"/>
      <family val="1"/>
    </font>
    <font>
      <sz val="10"/>
      <name val="Tahoma"/>
      <family val="2"/>
    </font>
    <font>
      <sz val="10"/>
      <color indexed="24"/>
      <name val="Arial"/>
      <family val="2"/>
    </font>
    <font>
      <sz val="10"/>
      <name val="BERNHARD"/>
    </font>
    <font>
      <sz val="10"/>
      <name val="Helv"/>
    </font>
    <font>
      <b/>
      <sz val="8"/>
      <name val="Arial"/>
      <family val="2"/>
    </font>
    <font>
      <b/>
      <sz val="9"/>
      <name val="Times New Roman"/>
      <family val="1"/>
    </font>
    <font>
      <b/>
      <sz val="10"/>
      <name val="Tms Rmn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11"/>
      <color indexed="56"/>
      <name val="Calibri"/>
      <family val="2"/>
    </font>
    <font>
      <sz val="9"/>
      <name val="Times New Roman"/>
      <family val="1"/>
    </font>
    <font>
      <i/>
      <sz val="8"/>
      <color indexed="12"/>
      <name val="Times New Roman"/>
      <family val="1"/>
    </font>
    <font>
      <b/>
      <sz val="15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36"/>
      <name val="Arial"/>
      <family val="2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sz val="11"/>
      <color indexed="63"/>
      <name val="Calibri"/>
      <family val="2"/>
    </font>
    <font>
      <sz val="8"/>
      <name val="Arial"/>
      <family val="2"/>
    </font>
    <font>
      <b/>
      <sz val="8"/>
      <color indexed="10"/>
      <name val="Times New Roman"/>
      <family val="1"/>
    </font>
    <font>
      <sz val="8"/>
      <name val="Helv"/>
    </font>
    <font>
      <b/>
      <u/>
      <sz val="12"/>
      <name val="Tms Rmn"/>
    </font>
    <font>
      <b/>
      <sz val="12"/>
      <name val="Tms Rmn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sz val="10"/>
      <name val="Arial"/>
      <family val="2"/>
    </font>
    <font>
      <sz val="10"/>
      <color theme="0" tint="-0.249977111117893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2776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2776"/>
      <name val="Arial"/>
      <family val="2"/>
    </font>
    <font>
      <sz val="10"/>
      <name val="Arial"/>
      <family val="2"/>
    </font>
    <font>
      <sz val="10"/>
      <color rgb="FF0000CC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374151"/>
      <name val="Arial"/>
      <family val="2"/>
    </font>
    <font>
      <sz val="9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Roboto Mono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0"/>
      <name val="Arial"/>
      <family val="2"/>
    </font>
    <font>
      <b/>
      <sz val="14"/>
      <color theme="0"/>
      <name val="Arial"/>
      <family val="2"/>
    </font>
    <font>
      <sz val="14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mediumGray">
        <fgColor indexed="22"/>
      </patternFill>
    </fill>
    <fill>
      <patternFill patternType="solid">
        <fgColor rgb="FFFFFFCC"/>
        <bgColor indexed="64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22"/>
      </patternFill>
    </fill>
    <fill>
      <patternFill patternType="solid">
        <fgColor indexed="21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gray125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indexed="13"/>
      </patternFill>
    </fill>
    <fill>
      <patternFill patternType="solid">
        <fgColor rgb="FFEFEFFF"/>
        <bgColor indexed="64"/>
      </patternFill>
    </fill>
    <fill>
      <patternFill patternType="solid">
        <fgColor rgb="FFF7F7FF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EBF6F9"/>
        <bgColor indexed="64"/>
      </patternFill>
    </fill>
    <fill>
      <patternFill patternType="solid">
        <fgColor rgb="FFF6FBF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rgb="FF002776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59996337778862885"/>
      </bottom>
      <diagonal/>
    </border>
    <border>
      <left/>
      <right/>
      <top style="thin">
        <color indexed="64"/>
      </top>
      <bottom style="thin">
        <color theme="4" tint="0.59996337778862885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59996337778862885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 style="thin">
        <color theme="4" tint="0.59996337778862885"/>
      </top>
      <bottom style="thin">
        <color indexed="64"/>
      </bottom>
      <diagonal/>
    </border>
    <border>
      <left/>
      <right/>
      <top style="thin">
        <color theme="4" tint="0.59996337778862885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4" tint="0.59996337778862885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rgb="FF5A5A5A"/>
      </top>
      <bottom/>
      <diagonal/>
    </border>
    <border>
      <left/>
      <right/>
      <top/>
      <bottom style="thin">
        <color rgb="FF000000"/>
      </bottom>
      <diagonal/>
    </border>
  </borders>
  <cellStyleXfs count="239">
    <xf numFmtId="0" fontId="0" fillId="0" borderId="0"/>
    <xf numFmtId="165" fontId="1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4" fontId="3" fillId="2" borderId="14">
      <alignment horizontal="center" vertical="center" wrapText="1"/>
    </xf>
    <xf numFmtId="0" fontId="2" fillId="0" borderId="0"/>
    <xf numFmtId="0" fontId="2" fillId="0" borderId="0"/>
    <xf numFmtId="37" fontId="2" fillId="0" borderId="0"/>
    <xf numFmtId="0" fontId="5" fillId="0" borderId="0"/>
    <xf numFmtId="0" fontId="1" fillId="0" borderId="0"/>
    <xf numFmtId="0" fontId="2" fillId="0" borderId="0"/>
    <xf numFmtId="0" fontId="1" fillId="0" borderId="0"/>
    <xf numFmtId="0" fontId="6" fillId="0" borderId="0"/>
    <xf numFmtId="0" fontId="2" fillId="0" borderId="0"/>
    <xf numFmtId="171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ont="0" applyFill="0" applyBorder="0" applyAlignment="0" applyProtection="0">
      <alignment horizontal="left"/>
    </xf>
    <xf numFmtId="15" fontId="5" fillId="0" borderId="0" applyFont="0" applyFill="0" applyBorder="0" applyAlignment="0" applyProtection="0"/>
    <xf numFmtId="4" fontId="5" fillId="0" borderId="0" applyFont="0" applyFill="0" applyBorder="0" applyAlignment="0" applyProtection="0"/>
    <xf numFmtId="0" fontId="7" fillId="0" borderId="14">
      <alignment horizontal="center"/>
    </xf>
    <xf numFmtId="3" fontId="5" fillId="0" borderId="0" applyFont="0" applyFill="0" applyBorder="0" applyAlignment="0" applyProtection="0"/>
    <xf numFmtId="0" fontId="5" fillId="3" borderId="0" applyNumberFormat="0" applyFont="0" applyBorder="0" applyAlignment="0" applyProtection="0"/>
    <xf numFmtId="0" fontId="8" fillId="0" borderId="0" applyFill="0" applyBorder="0" applyProtection="0">
      <alignment horizontal="left" vertical="top"/>
    </xf>
    <xf numFmtId="165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3" fontId="2" fillId="0" borderId="0"/>
    <xf numFmtId="173" fontId="14" fillId="5" borderId="15" applyNumberFormat="0" applyAlignment="0" applyProtection="0"/>
    <xf numFmtId="173" fontId="2" fillId="0" borderId="0">
      <alignment vertical="center"/>
    </xf>
    <xf numFmtId="174" fontId="2" fillId="0" borderId="0" applyFill="0" applyBorder="0" applyProtection="0">
      <alignment horizontal="right"/>
      <protection locked="0"/>
    </xf>
    <xf numFmtId="175" fontId="2" fillId="0" borderId="0" applyFill="0" applyBorder="0" applyProtection="0">
      <alignment horizontal="right"/>
      <protection locked="0"/>
    </xf>
    <xf numFmtId="176" fontId="2" fillId="0" borderId="0" applyFill="0" applyBorder="0" applyProtection="0">
      <alignment horizontal="right"/>
      <protection locked="0"/>
    </xf>
    <xf numFmtId="175" fontId="2" fillId="0" borderId="0" applyFill="0" applyBorder="0" applyProtection="0">
      <alignment horizontal="right"/>
      <protection locked="0"/>
    </xf>
    <xf numFmtId="175" fontId="2" fillId="0" borderId="0" applyFont="0" applyFill="0" applyBorder="0" applyAlignment="0"/>
    <xf numFmtId="176" fontId="2" fillId="0" borderId="0" applyFont="0" applyFill="0" applyBorder="0" applyAlignment="0"/>
    <xf numFmtId="173" fontId="15" fillId="0" borderId="0">
      <alignment vertical="top"/>
    </xf>
    <xf numFmtId="177" fontId="2" fillId="0" borderId="0" applyFill="0" applyBorder="0" applyProtection="0">
      <alignment horizontal="right"/>
      <protection locked="0"/>
    </xf>
    <xf numFmtId="178" fontId="2" fillId="0" borderId="5" applyFont="0" applyFill="0" applyBorder="0" applyAlignment="0"/>
    <xf numFmtId="179" fontId="2" fillId="0" borderId="0" applyFill="0" applyBorder="0" applyProtection="0">
      <alignment horizontal="right"/>
      <protection locked="0"/>
    </xf>
    <xf numFmtId="180" fontId="2" fillId="0" borderId="0" applyFill="0" applyBorder="0" applyProtection="0">
      <alignment horizontal="right"/>
      <protection locked="0"/>
    </xf>
    <xf numFmtId="173" fontId="16" fillId="6" borderId="0" applyNumberFormat="0" applyBorder="0" applyAlignment="0" applyProtection="0"/>
    <xf numFmtId="173" fontId="16" fillId="7" borderId="0" applyNumberFormat="0" applyBorder="0" applyAlignment="0" applyProtection="0"/>
    <xf numFmtId="173" fontId="16" fillId="8" borderId="0" applyNumberFormat="0" applyBorder="0" applyAlignment="0" applyProtection="0"/>
    <xf numFmtId="173" fontId="16" fillId="9" borderId="0" applyNumberFormat="0" applyBorder="0" applyAlignment="0" applyProtection="0"/>
    <xf numFmtId="173" fontId="16" fillId="10" borderId="0" applyNumberFormat="0" applyBorder="0" applyAlignment="0" applyProtection="0"/>
    <xf numFmtId="173" fontId="16" fillId="5" borderId="0" applyNumberFormat="0" applyBorder="0" applyAlignment="0" applyProtection="0"/>
    <xf numFmtId="173" fontId="16" fillId="11" borderId="0" applyNumberFormat="0" applyBorder="0" applyAlignment="0" applyProtection="0"/>
    <xf numFmtId="173" fontId="16" fillId="12" borderId="0" applyNumberFormat="0" applyBorder="0" applyAlignment="0" applyProtection="0"/>
    <xf numFmtId="173" fontId="16" fillId="13" borderId="0" applyNumberFormat="0" applyBorder="0" applyAlignment="0" applyProtection="0"/>
    <xf numFmtId="173" fontId="16" fillId="9" borderId="0" applyNumberFormat="0" applyBorder="0" applyAlignment="0" applyProtection="0"/>
    <xf numFmtId="173" fontId="16" fillId="11" borderId="0" applyNumberFormat="0" applyBorder="0" applyAlignment="0" applyProtection="0"/>
    <xf numFmtId="173" fontId="16" fillId="14" borderId="0" applyNumberFormat="0" applyBorder="0" applyAlignment="0" applyProtection="0"/>
    <xf numFmtId="173" fontId="17" fillId="15" borderId="0" applyNumberFormat="0" applyBorder="0" applyAlignment="0" applyProtection="0"/>
    <xf numFmtId="173" fontId="17" fillId="12" borderId="0" applyNumberFormat="0" applyBorder="0" applyAlignment="0" applyProtection="0"/>
    <xf numFmtId="173" fontId="17" fillId="13" borderId="0" applyNumberFormat="0" applyBorder="0" applyAlignment="0" applyProtection="0"/>
    <xf numFmtId="173" fontId="17" fillId="16" borderId="0" applyNumberFormat="0" applyBorder="0" applyAlignment="0" applyProtection="0"/>
    <xf numFmtId="173" fontId="17" fillId="17" borderId="0" applyNumberFormat="0" applyBorder="0" applyAlignment="0" applyProtection="0"/>
    <xf numFmtId="173" fontId="17" fillId="18" borderId="0" applyNumberFormat="0" applyBorder="0" applyAlignment="0" applyProtection="0"/>
    <xf numFmtId="0" fontId="17" fillId="19" borderId="0" applyNumberFormat="0" applyBorder="0" applyAlignment="0" applyProtection="0"/>
    <xf numFmtId="173" fontId="18" fillId="0" borderId="0">
      <alignment vertical="center"/>
    </xf>
    <xf numFmtId="173" fontId="2" fillId="0" borderId="0">
      <alignment vertical="center"/>
    </xf>
    <xf numFmtId="173" fontId="2" fillId="0" borderId="0">
      <alignment vertical="center"/>
    </xf>
    <xf numFmtId="1" fontId="19" fillId="0" borderId="0" applyFill="0" applyBorder="0" applyProtection="0">
      <alignment horizontal="right" wrapText="1"/>
      <protection locked="0"/>
    </xf>
    <xf numFmtId="181" fontId="2" fillId="0" borderId="0" applyFill="0" applyBorder="0" applyProtection="0">
      <alignment horizontal="right"/>
      <protection locked="0"/>
    </xf>
    <xf numFmtId="0" fontId="20" fillId="0" borderId="0" applyNumberFormat="0" applyFill="0" applyBorder="0" applyProtection="0">
      <protection locked="0"/>
    </xf>
    <xf numFmtId="181" fontId="2" fillId="0" borderId="0">
      <protection locked="0"/>
    </xf>
    <xf numFmtId="173" fontId="21" fillId="8" borderId="0" applyNumberFormat="0" applyBorder="0" applyAlignment="0" applyProtection="0"/>
    <xf numFmtId="173" fontId="22" fillId="20" borderId="15" applyNumberFormat="0" applyAlignment="0" applyProtection="0"/>
    <xf numFmtId="1" fontId="23" fillId="0" borderId="0">
      <protection locked="0"/>
    </xf>
    <xf numFmtId="167" fontId="2" fillId="0" borderId="0"/>
    <xf numFmtId="167" fontId="2" fillId="0" borderId="0"/>
    <xf numFmtId="167" fontId="2" fillId="0" borderId="0"/>
    <xf numFmtId="167" fontId="2" fillId="0" borderId="0"/>
    <xf numFmtId="167" fontId="2" fillId="0" borderId="0"/>
    <xf numFmtId="167" fontId="2" fillId="0" borderId="0"/>
    <xf numFmtId="167" fontId="2" fillId="0" borderId="0"/>
    <xf numFmtId="167" fontId="2" fillId="0" borderId="0"/>
    <xf numFmtId="167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40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25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3" fontId="26" fillId="0" borderId="0" applyFont="0" applyFill="0" applyBorder="0" applyAlignment="0" applyProtection="0"/>
    <xf numFmtId="0" fontId="27" fillId="0" borderId="0"/>
    <xf numFmtId="0" fontId="28" fillId="0" borderId="0"/>
    <xf numFmtId="0" fontId="27" fillId="0" borderId="0"/>
    <xf numFmtId="0" fontId="28" fillId="0" borderId="0"/>
    <xf numFmtId="182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0" fontId="26" fillId="0" borderId="0" applyFont="0" applyFill="0" applyBorder="0" applyAlignment="0" applyProtection="0"/>
    <xf numFmtId="17" fontId="29" fillId="0" borderId="0" applyFill="0" applyBorder="0">
      <alignment horizontal="right"/>
    </xf>
    <xf numFmtId="17" fontId="30" fillId="0" borderId="9" applyFont="0" applyFill="0" applyBorder="0" applyAlignment="0" applyProtection="0"/>
    <xf numFmtId="0" fontId="31" fillId="21" borderId="0" applyNumberFormat="0" applyBorder="0" applyProtection="0">
      <alignment horizontal="center"/>
      <protection locked="0"/>
    </xf>
    <xf numFmtId="0" fontId="32" fillId="0" borderId="0">
      <protection locked="0"/>
    </xf>
    <xf numFmtId="173" fontId="2" fillId="0" borderId="0"/>
    <xf numFmtId="0" fontId="33" fillId="0" borderId="0">
      <protection locked="0"/>
    </xf>
    <xf numFmtId="0" fontId="33" fillId="0" borderId="0">
      <protection locked="0"/>
    </xf>
    <xf numFmtId="173" fontId="17" fillId="19" borderId="0" applyNumberFormat="0" applyBorder="0" applyAlignment="0" applyProtection="0"/>
    <xf numFmtId="173" fontId="17" fillId="22" borderId="0" applyNumberFormat="0" applyBorder="0" applyAlignment="0" applyProtection="0"/>
    <xf numFmtId="173" fontId="17" fillId="23" borderId="0" applyNumberFormat="0" applyBorder="0" applyAlignment="0" applyProtection="0"/>
    <xf numFmtId="173" fontId="17" fillId="16" borderId="0" applyNumberFormat="0" applyBorder="0" applyAlignment="0" applyProtection="0"/>
    <xf numFmtId="173" fontId="17" fillId="17" borderId="0" applyNumberFormat="0" applyBorder="0" applyAlignment="0" applyProtection="0"/>
    <xf numFmtId="173" fontId="17" fillId="24" borderId="0" applyNumberFormat="0" applyBorder="0" applyAlignment="0" applyProtection="0"/>
    <xf numFmtId="0" fontId="18" fillId="0" borderId="0">
      <alignment vertical="center"/>
    </xf>
    <xf numFmtId="0" fontId="32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184" fontId="2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2" fontId="26" fillId="0" borderId="0" applyFont="0" applyFill="0" applyBorder="0" applyAlignment="0" applyProtection="0"/>
    <xf numFmtId="166" fontId="2" fillId="0" borderId="0" applyFont="0" applyFill="0" applyBorder="0" applyAlignment="0" applyProtection="0">
      <protection locked="0"/>
    </xf>
    <xf numFmtId="13" fontId="35" fillId="0" borderId="0" applyFont="0" applyFill="0" applyBorder="0" applyAlignment="0" applyProtection="0">
      <protection locked="0"/>
    </xf>
    <xf numFmtId="185" fontId="36" fillId="0" borderId="0" applyFill="0" applyBorder="0" applyProtection="0">
      <alignment horizontal="right"/>
      <protection locked="0"/>
    </xf>
    <xf numFmtId="0" fontId="37" fillId="0" borderId="16" applyNumberFormat="0" applyFill="0" applyAlignment="0" applyProtection="0"/>
    <xf numFmtId="0" fontId="34" fillId="0" borderId="17" applyNumberFormat="0" applyFill="0" applyAlignment="0" applyProtection="0"/>
    <xf numFmtId="0" fontId="34" fillId="0" borderId="0" applyNumberFormat="0" applyFill="0" applyBorder="0" applyAlignment="0" applyProtection="0"/>
    <xf numFmtId="173" fontId="38" fillId="0" borderId="0" applyNumberFormat="0" applyFill="0" applyBorder="0" applyAlignment="0" applyProtection="0">
      <alignment vertical="top"/>
      <protection locked="0"/>
    </xf>
    <xf numFmtId="173" fontId="39" fillId="0" borderId="0" applyNumberFormat="0" applyFill="0" applyBorder="0" applyAlignment="0" applyProtection="0">
      <alignment vertical="top"/>
      <protection locked="0"/>
    </xf>
    <xf numFmtId="173" fontId="40" fillId="7" borderId="0" applyNumberFormat="0" applyBorder="0" applyAlignment="0" applyProtection="0"/>
    <xf numFmtId="0" fontId="41" fillId="5" borderId="15" applyNumberFormat="0" applyAlignment="0" applyProtection="0"/>
    <xf numFmtId="13" fontId="19" fillId="0" borderId="18" applyNumberFormat="0" applyFont="0" applyFill="0" applyAlignment="0" applyProtection="0">
      <alignment horizontal="right" wrapText="1"/>
      <protection locked="0"/>
    </xf>
    <xf numFmtId="173" fontId="2" fillId="0" borderId="0"/>
    <xf numFmtId="173" fontId="2" fillId="0" borderId="0"/>
    <xf numFmtId="173" fontId="2" fillId="0" borderId="0"/>
    <xf numFmtId="173" fontId="2" fillId="0" borderId="0"/>
    <xf numFmtId="40" fontId="5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32" fillId="0" borderId="0">
      <protection locked="0"/>
    </xf>
    <xf numFmtId="0" fontId="42" fillId="25" borderId="0" applyNumberFormat="0" applyBorder="0" applyAlignment="0" applyProtection="0"/>
    <xf numFmtId="37" fontId="43" fillId="0" borderId="0"/>
    <xf numFmtId="0" fontId="18" fillId="0" borderId="0"/>
    <xf numFmtId="172" fontId="2" fillId="0" borderId="0"/>
    <xf numFmtId="173" fontId="1" fillId="0" borderId="0"/>
    <xf numFmtId="0" fontId="5" fillId="0" borderId="0">
      <alignment vertical="center"/>
    </xf>
    <xf numFmtId="0" fontId="2" fillId="0" borderId="0"/>
    <xf numFmtId="0" fontId="25" fillId="0" borderId="0"/>
    <xf numFmtId="173" fontId="2" fillId="0" borderId="0">
      <alignment vertical="center"/>
    </xf>
    <xf numFmtId="0" fontId="1" fillId="0" borderId="0"/>
    <xf numFmtId="0" fontId="5" fillId="0" borderId="0">
      <alignment vertical="center"/>
    </xf>
    <xf numFmtId="0" fontId="2" fillId="0" borderId="0" applyNumberFormat="0" applyFill="0" applyBorder="0" applyAlignment="0" applyProtection="0"/>
    <xf numFmtId="173" fontId="5" fillId="0" borderId="0"/>
    <xf numFmtId="173" fontId="2" fillId="0" borderId="0"/>
    <xf numFmtId="173" fontId="2" fillId="0" borderId="0"/>
    <xf numFmtId="173" fontId="5" fillId="0" borderId="0"/>
    <xf numFmtId="173" fontId="2" fillId="0" borderId="0"/>
    <xf numFmtId="173" fontId="1" fillId="0" borderId="0"/>
    <xf numFmtId="186" fontId="29" fillId="0" borderId="0" applyNumberFormat="0" applyFill="0" applyBorder="0" applyAlignment="0" applyProtection="0"/>
    <xf numFmtId="0" fontId="44" fillId="20" borderId="19" applyNumberFormat="0" applyAlignment="0" applyProtection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6" fillId="0" borderId="0" applyNumberFormat="0" applyFill="0" applyBorder="0" applyProtection="0">
      <protection locked="0"/>
    </xf>
    <xf numFmtId="38" fontId="47" fillId="0" borderId="0"/>
    <xf numFmtId="173" fontId="44" fillId="20" borderId="19" applyNumberFormat="0" applyAlignment="0" applyProtection="0"/>
    <xf numFmtId="38" fontId="5" fillId="0" borderId="0" applyFont="0" applyFill="0" applyBorder="0" applyAlignment="0" applyProtection="0"/>
    <xf numFmtId="181" fontId="2" fillId="26" borderId="0" applyNumberFormat="0" applyFont="0" applyBorder="0" applyAlignment="0" applyProtection="0">
      <protection locked="0"/>
    </xf>
    <xf numFmtId="186" fontId="45" fillId="27" borderId="0" applyNumberFormat="0" applyFont="0" applyBorder="0" applyAlignment="0">
      <protection hidden="1"/>
    </xf>
    <xf numFmtId="173" fontId="2" fillId="0" borderId="0"/>
    <xf numFmtId="0" fontId="48" fillId="0" borderId="0" applyFill="0" applyBorder="0" applyAlignment="0" applyProtection="0">
      <protection locked="0"/>
    </xf>
    <xf numFmtId="0" fontId="49" fillId="0" borderId="0" applyBorder="0" applyAlignment="0" applyProtection="0">
      <protection locked="0"/>
    </xf>
    <xf numFmtId="173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173" fontId="51" fillId="0" borderId="0" applyNumberFormat="0" applyFill="0" applyBorder="0" applyAlignment="0" applyProtection="0"/>
    <xf numFmtId="173" fontId="37" fillId="0" borderId="16" applyNumberFormat="0" applyFill="0" applyAlignment="0" applyProtection="0"/>
    <xf numFmtId="173" fontId="52" fillId="0" borderId="20" applyNumberFormat="0" applyFill="0" applyAlignment="0" applyProtection="0"/>
    <xf numFmtId="173" fontId="34" fillId="0" borderId="17" applyNumberFormat="0" applyFill="0" applyAlignment="0" applyProtection="0"/>
    <xf numFmtId="0" fontId="35" fillId="28" borderId="0" applyNumberFormat="0" applyFont="0" applyBorder="0" applyAlignment="0" applyProtection="0"/>
    <xf numFmtId="0" fontId="53" fillId="0" borderId="0"/>
    <xf numFmtId="0" fontId="2" fillId="0" borderId="0"/>
    <xf numFmtId="167" fontId="2" fillId="0" borderId="0" applyFont="0" applyFill="0" applyBorder="0" applyAlignment="0" applyProtection="0"/>
    <xf numFmtId="0" fontId="58" fillId="0" borderId="28" applyNumberFormat="0" applyFill="0" applyAlignment="0" applyProtection="0"/>
    <xf numFmtId="0" fontId="59" fillId="0" borderId="0" applyNumberFormat="0" applyFill="0" applyBorder="0" applyAlignment="0" applyProtection="0"/>
    <xf numFmtId="0" fontId="60" fillId="31" borderId="0" applyNumberFormat="0" applyBorder="0" applyAlignment="0" applyProtection="0"/>
    <xf numFmtId="0" fontId="61" fillId="32" borderId="0" applyNumberFormat="0" applyBorder="0" applyAlignment="0" applyProtection="0"/>
    <xf numFmtId="0" fontId="62" fillId="33" borderId="29" applyNumberFormat="0" applyAlignment="0" applyProtection="0"/>
    <xf numFmtId="0" fontId="63" fillId="0" borderId="30" applyNumberFormat="0" applyFill="0" applyAlignment="0" applyProtection="0"/>
    <xf numFmtId="0" fontId="64" fillId="34" borderId="31" applyNumberFormat="0" applyAlignment="0" applyProtection="0"/>
    <xf numFmtId="0" fontId="65" fillId="0" borderId="0" applyNumberFormat="0" applyFill="0" applyBorder="0" applyAlignment="0" applyProtection="0"/>
    <xf numFmtId="0" fontId="1" fillId="35" borderId="32" applyNumberFormat="0" applyFont="0" applyAlignment="0" applyProtection="0"/>
    <xf numFmtId="0" fontId="12" fillId="0" borderId="33" applyNumberFormat="0" applyFill="0" applyAlignment="0" applyProtection="0"/>
    <xf numFmtId="0" fontId="2" fillId="0" borderId="0"/>
    <xf numFmtId="0" fontId="67" fillId="0" borderId="0"/>
    <xf numFmtId="189" fontId="67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18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6" fillId="0" borderId="0"/>
    <xf numFmtId="0" fontId="76" fillId="0" borderId="0"/>
    <xf numFmtId="0" fontId="76" fillId="0" borderId="0"/>
    <xf numFmtId="41" fontId="1" fillId="0" borderId="0" applyFont="0" applyFill="0" applyBorder="0" applyAlignment="0" applyProtection="0"/>
  </cellStyleXfs>
  <cellXfs count="191">
    <xf numFmtId="0" fontId="0" fillId="0" borderId="0" xfId="0"/>
    <xf numFmtId="0" fontId="2" fillId="0" borderId="11" xfId="33" applyBorder="1"/>
    <xf numFmtId="0" fontId="2" fillId="0" borderId="0" xfId="33"/>
    <xf numFmtId="0" fontId="9" fillId="0" borderId="0" xfId="33" applyFont="1" applyAlignment="1">
      <alignment horizontal="center"/>
    </xf>
    <xf numFmtId="0" fontId="2" fillId="0" borderId="5" xfId="33" applyBorder="1"/>
    <xf numFmtId="14" fontId="2" fillId="0" borderId="0" xfId="33" applyNumberFormat="1"/>
    <xf numFmtId="0" fontId="10" fillId="0" borderId="0" xfId="2" applyFont="1"/>
    <xf numFmtId="0" fontId="12" fillId="0" borderId="0" xfId="0" applyFont="1"/>
    <xf numFmtId="0" fontId="3" fillId="0" borderId="0" xfId="33" applyFont="1"/>
    <xf numFmtId="0" fontId="2" fillId="0" borderId="21" xfId="33" applyBorder="1"/>
    <xf numFmtId="0" fontId="2" fillId="0" borderId="22" xfId="33" applyBorder="1"/>
    <xf numFmtId="0" fontId="2" fillId="0" borderId="23" xfId="33" applyBorder="1"/>
    <xf numFmtId="0" fontId="2" fillId="0" borderId="24" xfId="33" applyBorder="1"/>
    <xf numFmtId="0" fontId="2" fillId="0" borderId="25" xfId="33" applyBorder="1"/>
    <xf numFmtId="0" fontId="3" fillId="0" borderId="0" xfId="196" applyFont="1"/>
    <xf numFmtId="0" fontId="2" fillId="0" borderId="0" xfId="196" applyFont="1"/>
    <xf numFmtId="14" fontId="2" fillId="0" borderId="5" xfId="196" applyNumberFormat="1" applyFont="1" applyBorder="1" applyAlignment="1">
      <alignment horizontal="center"/>
    </xf>
    <xf numFmtId="14" fontId="54" fillId="0" borderId="5" xfId="196" applyNumberFormat="1" applyFont="1" applyBorder="1" applyAlignment="1">
      <alignment horizontal="center"/>
    </xf>
    <xf numFmtId="0" fontId="54" fillId="0" borderId="5" xfId="196" applyFont="1" applyBorder="1" applyAlignment="1">
      <alignment horizontal="center"/>
    </xf>
    <xf numFmtId="0" fontId="2" fillId="0" borderId="5" xfId="196" applyFont="1" applyBorder="1" applyAlignment="1">
      <alignment horizontal="center"/>
    </xf>
    <xf numFmtId="0" fontId="54" fillId="0" borderId="6" xfId="196" applyFont="1" applyBorder="1"/>
    <xf numFmtId="0" fontId="55" fillId="0" borderId="0" xfId="33" applyFont="1"/>
    <xf numFmtId="165" fontId="4" fillId="0" borderId="0" xfId="3" applyFont="1" applyBorder="1"/>
    <xf numFmtId="0" fontId="11" fillId="0" borderId="0" xfId="33" applyFont="1" applyAlignment="1">
      <alignment horizontal="center"/>
    </xf>
    <xf numFmtId="0" fontId="11" fillId="4" borderId="5" xfId="33" applyFont="1" applyFill="1" applyBorder="1" applyAlignment="1">
      <alignment horizontal="center"/>
    </xf>
    <xf numFmtId="0" fontId="56" fillId="0" borderId="0" xfId="33" applyFont="1" applyAlignment="1">
      <alignment horizontal="right"/>
    </xf>
    <xf numFmtId="169" fontId="54" fillId="0" borderId="6" xfId="1" applyNumberFormat="1" applyFont="1" applyBorder="1"/>
    <xf numFmtId="169" fontId="54" fillId="0" borderId="7" xfId="1" applyNumberFormat="1" applyFont="1" applyBorder="1"/>
    <xf numFmtId="0" fontId="1" fillId="29" borderId="1" xfId="0" applyFont="1" applyFill="1" applyBorder="1"/>
    <xf numFmtId="14" fontId="1" fillId="29" borderId="2" xfId="0" applyNumberFormat="1" applyFont="1" applyFill="1" applyBorder="1"/>
    <xf numFmtId="14" fontId="3" fillId="0" borderId="0" xfId="196" applyNumberFormat="1" applyFont="1"/>
    <xf numFmtId="0" fontId="2" fillId="0" borderId="14" xfId="33" applyBorder="1"/>
    <xf numFmtId="0" fontId="13" fillId="0" borderId="0" xfId="0" applyFont="1" applyAlignment="1">
      <alignment horizontal="center" vertical="center"/>
    </xf>
    <xf numFmtId="0" fontId="66" fillId="0" borderId="0" xfId="33" applyFont="1"/>
    <xf numFmtId="14" fontId="0" fillId="0" borderId="0" xfId="0" applyNumberFormat="1"/>
    <xf numFmtId="0" fontId="2" fillId="0" borderId="37" xfId="33" applyBorder="1"/>
    <xf numFmtId="0" fontId="2" fillId="0" borderId="26" xfId="33" applyBorder="1"/>
    <xf numFmtId="14" fontId="2" fillId="0" borderId="0" xfId="196" applyNumberFormat="1" applyFont="1"/>
    <xf numFmtId="165" fontId="2" fillId="0" borderId="0" xfId="1" applyFont="1"/>
    <xf numFmtId="187" fontId="2" fillId="0" borderId="0" xfId="1" applyNumberFormat="1" applyFont="1"/>
    <xf numFmtId="184" fontId="2" fillId="0" borderId="0" xfId="0" applyNumberFormat="1" applyFont="1"/>
    <xf numFmtId="0" fontId="2" fillId="0" borderId="38" xfId="33" applyBorder="1"/>
    <xf numFmtId="0" fontId="2" fillId="0" borderId="39" xfId="33" applyBorder="1"/>
    <xf numFmtId="0" fontId="2" fillId="0" borderId="40" xfId="33" applyBorder="1"/>
    <xf numFmtId="0" fontId="2" fillId="37" borderId="41" xfId="33" applyFill="1" applyBorder="1"/>
    <xf numFmtId="165" fontId="4" fillId="37" borderId="41" xfId="3" applyFont="1" applyFill="1" applyBorder="1"/>
    <xf numFmtId="14" fontId="2" fillId="37" borderId="41" xfId="33" applyNumberFormat="1" applyFill="1" applyBorder="1"/>
    <xf numFmtId="14" fontId="4" fillId="37" borderId="41" xfId="33" applyNumberFormat="1" applyFont="1" applyFill="1" applyBorder="1"/>
    <xf numFmtId="0" fontId="2" fillId="0" borderId="43" xfId="33" applyBorder="1"/>
    <xf numFmtId="0" fontId="2" fillId="0" borderId="44" xfId="33" applyBorder="1"/>
    <xf numFmtId="0" fontId="2" fillId="37" borderId="39" xfId="33" applyFill="1" applyBorder="1"/>
    <xf numFmtId="14" fontId="2" fillId="37" borderId="39" xfId="33" applyNumberFormat="1" applyFill="1" applyBorder="1"/>
    <xf numFmtId="14" fontId="4" fillId="37" borderId="39" xfId="33" applyNumberFormat="1" applyFont="1" applyFill="1" applyBorder="1"/>
    <xf numFmtId="165" fontId="4" fillId="37" borderId="39" xfId="3" applyFont="1" applyFill="1" applyBorder="1"/>
    <xf numFmtId="165" fontId="4" fillId="37" borderId="40" xfId="3" applyFont="1" applyFill="1" applyBorder="1"/>
    <xf numFmtId="0" fontId="2" fillId="37" borderId="44" xfId="33" applyFill="1" applyBorder="1"/>
    <xf numFmtId="14" fontId="2" fillId="37" borderId="44" xfId="33" applyNumberFormat="1" applyFill="1" applyBorder="1"/>
    <xf numFmtId="14" fontId="4" fillId="37" borderId="44" xfId="33" applyNumberFormat="1" applyFont="1" applyFill="1" applyBorder="1"/>
    <xf numFmtId="165" fontId="4" fillId="37" borderId="44" xfId="3" applyFont="1" applyFill="1" applyBorder="1"/>
    <xf numFmtId="165" fontId="4" fillId="37" borderId="45" xfId="3" applyFont="1" applyFill="1" applyBorder="1"/>
    <xf numFmtId="188" fontId="4" fillId="0" borderId="42" xfId="3" applyNumberFormat="1" applyFont="1" applyFill="1" applyBorder="1"/>
    <xf numFmtId="165" fontId="4" fillId="0" borderId="42" xfId="3" applyFont="1" applyFill="1" applyBorder="1"/>
    <xf numFmtId="0" fontId="2" fillId="0" borderId="45" xfId="33" applyBorder="1"/>
    <xf numFmtId="0" fontId="2" fillId="0" borderId="46" xfId="33" applyBorder="1"/>
    <xf numFmtId="0" fontId="2" fillId="0" borderId="48" xfId="33" applyBorder="1"/>
    <xf numFmtId="0" fontId="3" fillId="0" borderId="11" xfId="33" applyFont="1" applyBorder="1"/>
    <xf numFmtId="0" fontId="68" fillId="36" borderId="8" xfId="33" applyFont="1" applyFill="1" applyBorder="1" applyAlignment="1">
      <alignment horizontal="center" vertical="center" wrapText="1"/>
    </xf>
    <xf numFmtId="0" fontId="2" fillId="0" borderId="35" xfId="33" applyBorder="1"/>
    <xf numFmtId="0" fontId="2" fillId="0" borderId="5" xfId="33" applyBorder="1" applyAlignment="1">
      <alignment horizontal="center"/>
    </xf>
    <xf numFmtId="165" fontId="0" fillId="0" borderId="0" xfId="1" applyFont="1"/>
    <xf numFmtId="0" fontId="2" fillId="0" borderId="50" xfId="33" applyBorder="1"/>
    <xf numFmtId="0" fontId="2" fillId="0" borderId="49" xfId="33" applyBorder="1"/>
    <xf numFmtId="0" fontId="54" fillId="0" borderId="7" xfId="196" applyFont="1" applyBorder="1"/>
    <xf numFmtId="168" fontId="2" fillId="0" borderId="6" xfId="1" applyNumberFormat="1" applyFont="1" applyFill="1" applyBorder="1"/>
    <xf numFmtId="168" fontId="2" fillId="0" borderId="7" xfId="1" applyNumberFormat="1" applyFont="1" applyFill="1" applyBorder="1"/>
    <xf numFmtId="14" fontId="54" fillId="0" borderId="0" xfId="196" applyNumberFormat="1" applyFont="1" applyAlignment="1">
      <alignment horizontal="center"/>
    </xf>
    <xf numFmtId="0" fontId="54" fillId="0" borderId="6" xfId="196" applyFont="1" applyBorder="1" applyAlignment="1">
      <alignment horizontal="center"/>
    </xf>
    <xf numFmtId="0" fontId="2" fillId="0" borderId="47" xfId="33" applyBorder="1"/>
    <xf numFmtId="165" fontId="0" fillId="0" borderId="0" xfId="0" applyNumberFormat="1"/>
    <xf numFmtId="187" fontId="0" fillId="0" borderId="0" xfId="1" applyNumberFormat="1" applyFont="1"/>
    <xf numFmtId="191" fontId="57" fillId="30" borderId="27" xfId="93" applyNumberFormat="1" applyFont="1" applyFill="1" applyBorder="1" applyAlignment="1">
      <alignment horizontal="right"/>
    </xf>
    <xf numFmtId="0" fontId="65" fillId="0" borderId="0" xfId="0" applyFont="1"/>
    <xf numFmtId="14" fontId="65" fillId="0" borderId="0" xfId="0" applyNumberFormat="1" applyFont="1"/>
    <xf numFmtId="165" fontId="65" fillId="0" borderId="0" xfId="1" applyFont="1"/>
    <xf numFmtId="0" fontId="2" fillId="0" borderId="10" xfId="33" applyBorder="1"/>
    <xf numFmtId="14" fontId="2" fillId="0" borderId="0" xfId="196" applyNumberFormat="1" applyFont="1" applyAlignment="1">
      <alignment horizontal="center"/>
    </xf>
    <xf numFmtId="165" fontId="12" fillId="0" borderId="0" xfId="0" applyNumberFormat="1" applyFont="1"/>
    <xf numFmtId="0" fontId="12" fillId="0" borderId="0" xfId="0" applyFont="1" applyAlignment="1">
      <alignment vertical="center"/>
    </xf>
    <xf numFmtId="0" fontId="72" fillId="0" borderId="51" xfId="0" applyFont="1" applyBorder="1" applyAlignment="1">
      <alignment horizontal="justify" vertical="center" wrapText="1" readingOrder="1"/>
    </xf>
    <xf numFmtId="0" fontId="74" fillId="0" borderId="0" xfId="0" applyFont="1"/>
    <xf numFmtId="190" fontId="74" fillId="0" borderId="0" xfId="0" applyNumberFormat="1" applyFont="1" applyAlignment="1">
      <alignment horizontal="center"/>
    </xf>
    <xf numFmtId="187" fontId="74" fillId="0" borderId="0" xfId="1" applyNumberFormat="1" applyFont="1"/>
    <xf numFmtId="2" fontId="74" fillId="0" borderId="0" xfId="0" applyNumberFormat="1" applyFont="1"/>
    <xf numFmtId="165" fontId="74" fillId="0" borderId="0" xfId="0" applyNumberFormat="1" applyFont="1"/>
    <xf numFmtId="188" fontId="74" fillId="0" borderId="0" xfId="0" applyNumberFormat="1" applyFont="1"/>
    <xf numFmtId="188" fontId="75" fillId="0" borderId="0" xfId="0" applyNumberFormat="1" applyFont="1"/>
    <xf numFmtId="165" fontId="75" fillId="0" borderId="0" xfId="0" applyNumberFormat="1" applyFont="1"/>
    <xf numFmtId="17" fontId="73" fillId="38" borderId="0" xfId="167" applyNumberFormat="1" applyFont="1" applyFill="1" applyAlignment="1">
      <alignment horizontal="center" vertical="center" wrapText="1"/>
    </xf>
    <xf numFmtId="0" fontId="74" fillId="0" borderId="0" xfId="0" applyFont="1" applyAlignment="1">
      <alignment vertical="center"/>
    </xf>
    <xf numFmtId="0" fontId="74" fillId="0" borderId="0" xfId="0" applyFont="1" applyAlignment="1">
      <alignment horizontal="center" vertical="center"/>
    </xf>
    <xf numFmtId="0" fontId="76" fillId="0" borderId="0" xfId="235"/>
    <xf numFmtId="3" fontId="70" fillId="0" borderId="0" xfId="235" applyNumberFormat="1" applyFont="1"/>
    <xf numFmtId="0" fontId="70" fillId="0" borderId="0" xfId="235" applyFont="1" applyAlignment="1">
      <alignment horizontal="center"/>
    </xf>
    <xf numFmtId="3" fontId="70" fillId="0" borderId="0" xfId="235" applyNumberFormat="1" applyFont="1" applyAlignment="1">
      <alignment horizontal="center"/>
    </xf>
    <xf numFmtId="3" fontId="70" fillId="0" borderId="0" xfId="235" applyNumberFormat="1" applyFont="1" applyAlignment="1">
      <alignment horizontal="right"/>
    </xf>
    <xf numFmtId="0" fontId="70" fillId="0" borderId="0" xfId="235" applyFont="1" applyAlignment="1">
      <alignment horizontal="right"/>
    </xf>
    <xf numFmtId="2" fontId="70" fillId="0" borderId="0" xfId="235" applyNumberFormat="1" applyFont="1" applyAlignment="1">
      <alignment horizontal="center"/>
    </xf>
    <xf numFmtId="3" fontId="70" fillId="0" borderId="0" xfId="235" applyNumberFormat="1" applyFont="1" applyAlignment="1">
      <alignment horizontal="left"/>
    </xf>
    <xf numFmtId="49" fontId="0" fillId="0" borderId="0" xfId="0" applyNumberFormat="1"/>
    <xf numFmtId="14" fontId="0" fillId="39" borderId="0" xfId="0" applyNumberFormat="1" applyFill="1"/>
    <xf numFmtId="1" fontId="0" fillId="0" borderId="0" xfId="0" applyNumberFormat="1"/>
    <xf numFmtId="0" fontId="0" fillId="0" borderId="0" xfId="0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vertical="center" wrapText="1"/>
    </xf>
    <xf numFmtId="0" fontId="70" fillId="0" borderId="0" xfId="235" applyFont="1"/>
    <xf numFmtId="190" fontId="78" fillId="0" borderId="0" xfId="235" applyNumberFormat="1" applyFont="1" applyAlignment="1">
      <alignment horizontal="center"/>
    </xf>
    <xf numFmtId="2" fontId="70" fillId="0" borderId="0" xfId="235" applyNumberFormat="1" applyFont="1" applyAlignment="1">
      <alignment horizontal="right"/>
    </xf>
    <xf numFmtId="0" fontId="3" fillId="40" borderId="0" xfId="196" applyFont="1" applyFill="1"/>
    <xf numFmtId="0" fontId="79" fillId="0" borderId="0" xfId="0" applyFont="1"/>
    <xf numFmtId="0" fontId="79" fillId="0" borderId="0" xfId="0" applyFont="1" applyAlignment="1">
      <alignment horizontal="right"/>
    </xf>
    <xf numFmtId="3" fontId="79" fillId="0" borderId="0" xfId="0" applyNumberFormat="1" applyFont="1" applyAlignment="1">
      <alignment horizontal="center"/>
    </xf>
    <xf numFmtId="3" fontId="79" fillId="0" borderId="0" xfId="0" applyNumberFormat="1" applyFont="1"/>
    <xf numFmtId="190" fontId="78" fillId="0" borderId="0" xfId="0" applyNumberFormat="1" applyFont="1" applyAlignment="1">
      <alignment horizontal="center"/>
    </xf>
    <xf numFmtId="2" fontId="79" fillId="0" borderId="0" xfId="0" applyNumberFormat="1" applyFont="1" applyAlignment="1">
      <alignment horizontal="right"/>
    </xf>
    <xf numFmtId="41" fontId="0" fillId="0" borderId="0" xfId="238" applyFont="1"/>
    <xf numFmtId="0" fontId="80" fillId="0" borderId="0" xfId="0" applyFont="1"/>
    <xf numFmtId="192" fontId="0" fillId="0" borderId="0" xfId="0" applyNumberFormat="1"/>
    <xf numFmtId="49" fontId="0" fillId="0" borderId="0" xfId="238" applyNumberFormat="1" applyFont="1" applyAlignment="1">
      <alignment horizontal="right"/>
    </xf>
    <xf numFmtId="0" fontId="2" fillId="0" borderId="34" xfId="33" applyBorder="1"/>
    <xf numFmtId="0" fontId="2" fillId="0" borderId="36" xfId="33" applyBorder="1"/>
    <xf numFmtId="0" fontId="2" fillId="0" borderId="13" xfId="33" applyBorder="1"/>
    <xf numFmtId="0" fontId="2" fillId="0" borderId="3" xfId="33" applyBorder="1"/>
    <xf numFmtId="0" fontId="2" fillId="0" borderId="12" xfId="33" applyBorder="1"/>
    <xf numFmtId="0" fontId="2" fillId="0" borderId="4" xfId="33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left" vertical="center"/>
    </xf>
    <xf numFmtId="190" fontId="81" fillId="0" borderId="0" xfId="0" applyNumberFormat="1" applyFont="1" applyAlignment="1">
      <alignment horizontal="center" vertical="center"/>
    </xf>
    <xf numFmtId="187" fontId="81" fillId="0" borderId="0" xfId="1" applyNumberFormat="1" applyFont="1" applyFill="1" applyAlignment="1">
      <alignment horizontal="center" vertical="center"/>
    </xf>
    <xf numFmtId="3" fontId="81" fillId="0" borderId="0" xfId="0" applyNumberFormat="1" applyFont="1" applyAlignment="1">
      <alignment horizontal="center" vertical="center"/>
    </xf>
    <xf numFmtId="2" fontId="81" fillId="0" borderId="0" xfId="0" applyNumberFormat="1" applyFont="1" applyAlignment="1">
      <alignment horizontal="center" vertical="center"/>
    </xf>
    <xf numFmtId="187" fontId="81" fillId="0" borderId="0" xfId="1" applyNumberFormat="1" applyFont="1"/>
    <xf numFmtId="0" fontId="81" fillId="0" borderId="0" xfId="0" applyFont="1"/>
    <xf numFmtId="165" fontId="81" fillId="0" borderId="0" xfId="0" applyNumberFormat="1" applyFont="1"/>
    <xf numFmtId="187" fontId="81" fillId="0" borderId="0" xfId="1" applyNumberFormat="1" applyFont="1" applyFill="1"/>
    <xf numFmtId="188" fontId="81" fillId="0" borderId="0" xfId="0" applyNumberFormat="1" applyFont="1" applyAlignment="1">
      <alignment horizontal="center" vertical="center"/>
    </xf>
    <xf numFmtId="193" fontId="81" fillId="0" borderId="0" xfId="0" applyNumberFormat="1" applyFont="1"/>
    <xf numFmtId="187" fontId="81" fillId="0" borderId="0" xfId="0" applyNumberFormat="1" applyFont="1"/>
    <xf numFmtId="187" fontId="81" fillId="0" borderId="0" xfId="1" applyNumberFormat="1" applyFont="1" applyAlignment="1">
      <alignment horizontal="center" vertical="center"/>
    </xf>
    <xf numFmtId="188" fontId="82" fillId="0" borderId="0" xfId="0" applyNumberFormat="1" applyFont="1" applyAlignment="1">
      <alignment horizontal="right"/>
    </xf>
    <xf numFmtId="187" fontId="82" fillId="0" borderId="0" xfId="0" applyNumberFormat="1" applyFont="1"/>
    <xf numFmtId="0" fontId="70" fillId="0" borderId="0" xfId="0" applyFont="1"/>
    <xf numFmtId="0" fontId="70" fillId="0" borderId="0" xfId="0" applyFont="1" applyAlignment="1">
      <alignment horizontal="right"/>
    </xf>
    <xf numFmtId="3" fontId="70" fillId="0" borderId="0" xfId="0" applyNumberFormat="1" applyFont="1" applyAlignment="1">
      <alignment horizontal="center"/>
    </xf>
    <xf numFmtId="190" fontId="70" fillId="0" borderId="0" xfId="0" applyNumberFormat="1" applyFont="1" applyAlignment="1">
      <alignment horizontal="center"/>
    </xf>
    <xf numFmtId="3" fontId="70" fillId="0" borderId="0" xfId="0" applyNumberFormat="1" applyFont="1" applyAlignment="1">
      <alignment horizontal="right"/>
    </xf>
    <xf numFmtId="2" fontId="70" fillId="0" borderId="0" xfId="0" applyNumberFormat="1" applyFont="1" applyAlignment="1">
      <alignment horizontal="right"/>
    </xf>
    <xf numFmtId="0" fontId="70" fillId="0" borderId="52" xfId="0" applyFont="1" applyBorder="1"/>
    <xf numFmtId="0" fontId="70" fillId="0" borderId="52" xfId="0" applyFont="1" applyBorder="1" applyAlignment="1">
      <alignment horizontal="right"/>
    </xf>
    <xf numFmtId="3" fontId="70" fillId="0" borderId="52" xfId="0" applyNumberFormat="1" applyFont="1" applyBorder="1" applyAlignment="1">
      <alignment horizontal="center"/>
    </xf>
    <xf numFmtId="190" fontId="70" fillId="0" borderId="52" xfId="0" applyNumberFormat="1" applyFont="1" applyBorder="1" applyAlignment="1">
      <alignment horizontal="center"/>
    </xf>
    <xf numFmtId="3" fontId="70" fillId="0" borderId="52" xfId="0" applyNumberFormat="1" applyFont="1" applyBorder="1" applyAlignment="1">
      <alignment horizontal="right"/>
    </xf>
    <xf numFmtId="2" fontId="70" fillId="0" borderId="52" xfId="0" applyNumberFormat="1" applyFont="1" applyBorder="1" applyAlignment="1">
      <alignment horizontal="right"/>
    </xf>
    <xf numFmtId="0" fontId="0" fillId="0" borderId="0" xfId="0" quotePrefix="1"/>
    <xf numFmtId="2" fontId="80" fillId="0" borderId="0" xfId="0" applyNumberFormat="1" applyFont="1"/>
    <xf numFmtId="43" fontId="80" fillId="0" borderId="0" xfId="0" applyNumberFormat="1" applyFont="1"/>
    <xf numFmtId="43" fontId="0" fillId="0" borderId="0" xfId="0" applyNumberFormat="1"/>
    <xf numFmtId="0" fontId="83" fillId="0" borderId="0" xfId="0" applyFont="1"/>
    <xf numFmtId="49" fontId="83" fillId="0" borderId="0" xfId="0" applyNumberFormat="1" applyFont="1"/>
    <xf numFmtId="0" fontId="16" fillId="0" borderId="0" xfId="0" applyFont="1"/>
    <xf numFmtId="0" fontId="70" fillId="0" borderId="5" xfId="0" applyFont="1" applyBorder="1"/>
    <xf numFmtId="0" fontId="70" fillId="0" borderId="5" xfId="0" applyFont="1" applyBorder="1" applyAlignment="1">
      <alignment horizontal="right"/>
    </xf>
    <xf numFmtId="3" fontId="70" fillId="0" borderId="5" xfId="0" applyNumberFormat="1" applyFont="1" applyBorder="1" applyAlignment="1">
      <alignment horizontal="center"/>
    </xf>
    <xf numFmtId="3" fontId="70" fillId="0" borderId="5" xfId="0" applyNumberFormat="1" applyFont="1" applyBorder="1" applyAlignment="1">
      <alignment horizontal="right"/>
    </xf>
    <xf numFmtId="0" fontId="70" fillId="0" borderId="5" xfId="0" applyFont="1" applyBorder="1" applyAlignment="1">
      <alignment horizontal="center"/>
    </xf>
    <xf numFmtId="2" fontId="70" fillId="0" borderId="5" xfId="0" applyNumberFormat="1" applyFont="1" applyBorder="1" applyAlignment="1">
      <alignment horizontal="center"/>
    </xf>
    <xf numFmtId="194" fontId="0" fillId="0" borderId="0" xfId="0" applyNumberFormat="1"/>
    <xf numFmtId="3" fontId="0" fillId="0" borderId="0" xfId="0" applyNumberFormat="1"/>
    <xf numFmtId="0" fontId="0" fillId="0" borderId="0" xfId="0" applyAlignment="1">
      <alignment horizontal="right"/>
    </xf>
    <xf numFmtId="0" fontId="0" fillId="0" borderId="12" xfId="0" applyBorder="1"/>
    <xf numFmtId="194" fontId="0" fillId="0" borderId="12" xfId="0" applyNumberFormat="1" applyBorder="1"/>
    <xf numFmtId="0" fontId="0" fillId="0" borderId="12" xfId="0" applyBorder="1" applyAlignment="1">
      <alignment horizontal="center"/>
    </xf>
    <xf numFmtId="3" fontId="0" fillId="0" borderId="12" xfId="0" applyNumberFormat="1" applyBorder="1"/>
    <xf numFmtId="0" fontId="0" fillId="0" borderId="12" xfId="0" applyBorder="1" applyAlignment="1">
      <alignment horizontal="right"/>
    </xf>
    <xf numFmtId="14" fontId="2" fillId="0" borderId="5" xfId="33" applyNumberFormat="1" applyBorder="1"/>
    <xf numFmtId="14" fontId="76" fillId="0" borderId="0" xfId="235" applyNumberFormat="1"/>
    <xf numFmtId="17" fontId="84" fillId="38" borderId="0" xfId="167" applyNumberFormat="1" applyFont="1" applyFill="1" applyAlignment="1">
      <alignment horizontal="center" vertical="center" wrapText="1"/>
    </xf>
    <xf numFmtId="188" fontId="81" fillId="0" borderId="0" xfId="0" applyNumberFormat="1" applyFont="1"/>
    <xf numFmtId="0" fontId="85" fillId="0" borderId="0" xfId="0" applyFont="1"/>
    <xf numFmtId="2" fontId="85" fillId="0" borderId="0" xfId="0" applyNumberFormat="1" applyFont="1"/>
    <xf numFmtId="43" fontId="85" fillId="0" borderId="0" xfId="0" applyNumberFormat="1" applyFont="1"/>
    <xf numFmtId="49" fontId="0" fillId="0" borderId="0" xfId="0" applyNumberFormat="1"/>
  </cellXfs>
  <cellStyles count="239">
    <cellStyle name="###0" xfId="38" xr:uid="{00000000-0005-0000-0000-000000000000}"/>
    <cellStyle name="#,##0" xfId="39" xr:uid="{00000000-0005-0000-0000-000001000000}"/>
    <cellStyle name="#,##0.0" xfId="40" xr:uid="{00000000-0005-0000-0000-000002000000}"/>
    <cellStyle name="#,##0_Covenants_Set2" xfId="41" xr:uid="{00000000-0005-0000-0000-000003000000}"/>
    <cellStyle name="#.##0" xfId="42" xr:uid="{00000000-0005-0000-0000-000004000000}"/>
    <cellStyle name="#.##0,0" xfId="43" xr:uid="{00000000-0005-0000-0000-000005000000}"/>
    <cellStyle name="_Forward Venta Corpbanca al 30-09-08" xfId="44" xr:uid="{00000000-0005-0000-0000-000006000000}"/>
    <cellStyle name="0%" xfId="45" xr:uid="{00000000-0005-0000-0000-000007000000}"/>
    <cellStyle name="0,0%" xfId="46" xr:uid="{00000000-0005-0000-0000-000008000000}"/>
    <cellStyle name="0.0%" xfId="47" xr:uid="{00000000-0005-0000-0000-000009000000}"/>
    <cellStyle name="0.00%" xfId="48" xr:uid="{00000000-0005-0000-0000-00000A000000}"/>
    <cellStyle name="20% - Énfasis1" xfId="49" builtinId="30" customBuiltin="1"/>
    <cellStyle name="20% - Énfasis2" xfId="50" builtinId="34" customBuiltin="1"/>
    <cellStyle name="20% - Énfasis3" xfId="51" builtinId="38" customBuiltin="1"/>
    <cellStyle name="20% - Énfasis4" xfId="52" builtinId="42" customBuiltin="1"/>
    <cellStyle name="20% - Énfasis5" xfId="53" builtinId="46" customBuiltin="1"/>
    <cellStyle name="20% - Énfasis6" xfId="54" builtinId="50" customBuiltin="1"/>
    <cellStyle name="40% - Énfasis1" xfId="55" builtinId="31" customBuiltin="1"/>
    <cellStyle name="40% - Énfasis2" xfId="56" builtinId="35" customBuiltin="1"/>
    <cellStyle name="40% - Énfasis3" xfId="57" builtinId="39" customBuiltin="1"/>
    <cellStyle name="40% - Énfasis4" xfId="58" builtinId="43" customBuiltin="1"/>
    <cellStyle name="40% - Énfasis5" xfId="59" builtinId="47" customBuiltin="1"/>
    <cellStyle name="40% - Énfasis6" xfId="60" builtinId="51" customBuiltin="1"/>
    <cellStyle name="60% - Énfasis1" xfId="61" builtinId="32" customBuiltin="1"/>
    <cellStyle name="60% - Énfasis2" xfId="62" builtinId="36" customBuiltin="1"/>
    <cellStyle name="60% - Énfasis3" xfId="63" builtinId="40" customBuiltin="1"/>
    <cellStyle name="60% - Énfasis4" xfId="64" builtinId="44" customBuiltin="1"/>
    <cellStyle name="60% - Énfasis5" xfId="65" builtinId="48" customBuiltin="1"/>
    <cellStyle name="60% - Énfasis6" xfId="66" builtinId="52" customBuiltin="1"/>
    <cellStyle name="Accent1 2" xfId="67" xr:uid="{00000000-0005-0000-0000-00001D000000}"/>
    <cellStyle name="ar Preferences]_x000d__x000a_ShowControlRibbon=1_x000d__x000a_ShowIconBar=1_x000d__x000a_BorderWidth=5" xfId="5" xr:uid="{00000000-0005-0000-0000-00001E000000}"/>
    <cellStyle name="ar Preferences]_x000d__x000a_ShowControlRibbon=1_x000d__x000a_ShowIconBar=1_x000d__x000a_BorderWidth=5 2" xfId="68" xr:uid="{00000000-0005-0000-0000-00001F000000}"/>
    <cellStyle name="ar Preferences]_x000d__x000a_ShowControlRibbon=1_x000d__x000a_ShowIconBar=1_x000d__x000a_BorderWidth=5 3" xfId="69" xr:uid="{00000000-0005-0000-0000-000020000000}"/>
    <cellStyle name="ar Preferences]_x000d__x000a_ShowControlRibbon=1_x000d__x000a_ShowIconBar=1_x000d__x000a_BorderWidth=5_CCS Banco Bice 31.12.09" xfId="70" xr:uid="{00000000-0005-0000-0000-000021000000}"/>
    <cellStyle name="Black Text" xfId="71" xr:uid="{00000000-0005-0000-0000-000022000000}"/>
    <cellStyle name="Black Text (No Wrap)" xfId="72" xr:uid="{00000000-0005-0000-0000-000023000000}"/>
    <cellStyle name="Blue Text" xfId="73" xr:uid="{00000000-0005-0000-0000-000024000000}"/>
    <cellStyle name="Blue Text - Ariel 10" xfId="74" xr:uid="{00000000-0005-0000-0000-000025000000}"/>
    <cellStyle name="Buena" xfId="75" xr:uid="{00000000-0005-0000-0000-000026000000}"/>
    <cellStyle name="Bueno" xfId="201" builtinId="26" customBuiltin="1"/>
    <cellStyle name="Cálculo" xfId="76" builtinId="22" customBuiltin="1"/>
    <cellStyle name="Celda de comprobación" xfId="205" xr:uid="{00000000-0005-0000-0000-000029000000}"/>
    <cellStyle name="Celda vinculada" xfId="204" xr:uid="{00000000-0005-0000-0000-00002A000000}"/>
    <cellStyle name="CLEAR" xfId="77" xr:uid="{00000000-0005-0000-0000-00002B000000}"/>
    <cellStyle name="Comma  - Style1" xfId="78" xr:uid="{00000000-0005-0000-0000-00002C000000}"/>
    <cellStyle name="Comma  - Style2" xfId="79" xr:uid="{00000000-0005-0000-0000-00002D000000}"/>
    <cellStyle name="Comma  - Style3" xfId="80" xr:uid="{00000000-0005-0000-0000-00002E000000}"/>
    <cellStyle name="Comma  - Style4" xfId="81" xr:uid="{00000000-0005-0000-0000-00002F000000}"/>
    <cellStyle name="Comma  - Style5" xfId="82" xr:uid="{00000000-0005-0000-0000-000030000000}"/>
    <cellStyle name="Comma  - Style6" xfId="83" xr:uid="{00000000-0005-0000-0000-000031000000}"/>
    <cellStyle name="Comma  - Style7" xfId="84" xr:uid="{00000000-0005-0000-0000-000032000000}"/>
    <cellStyle name="Comma  - Style8" xfId="85" xr:uid="{00000000-0005-0000-0000-000033000000}"/>
    <cellStyle name="Comma [0] 2" xfId="6" xr:uid="{00000000-0005-0000-0000-000034000000}"/>
    <cellStyle name="Comma [0] 3" xfId="7" xr:uid="{00000000-0005-0000-0000-000035000000}"/>
    <cellStyle name="Comma 10" xfId="86" xr:uid="{00000000-0005-0000-0000-000036000000}"/>
    <cellStyle name="Comma 11" xfId="87" xr:uid="{00000000-0005-0000-0000-000037000000}"/>
    <cellStyle name="Comma 12" xfId="88" xr:uid="{00000000-0005-0000-0000-000038000000}"/>
    <cellStyle name="Comma 13" xfId="89" xr:uid="{00000000-0005-0000-0000-000039000000}"/>
    <cellStyle name="Comma 14" xfId="90" xr:uid="{00000000-0005-0000-0000-00003A000000}"/>
    <cellStyle name="Comma 15" xfId="211" xr:uid="{00000000-0005-0000-0000-00003B000000}"/>
    <cellStyle name="Comma 15 2" xfId="215" xr:uid="{00000000-0005-0000-0000-00003C000000}"/>
    <cellStyle name="Comma 2" xfId="8" xr:uid="{00000000-0005-0000-0000-00003D000000}"/>
    <cellStyle name="Comma 2 2" xfId="91" xr:uid="{00000000-0005-0000-0000-00003E000000}"/>
    <cellStyle name="Comma 2 3" xfId="198" xr:uid="{00000000-0005-0000-0000-00003F000000}"/>
    <cellStyle name="Comma 3" xfId="3" xr:uid="{00000000-0005-0000-0000-000040000000}"/>
    <cellStyle name="Comma 3 2" xfId="92" xr:uid="{00000000-0005-0000-0000-000041000000}"/>
    <cellStyle name="Comma 3 3" xfId="93" xr:uid="{00000000-0005-0000-0000-000042000000}"/>
    <cellStyle name="Comma 3 4" xfId="212" xr:uid="{00000000-0005-0000-0000-000043000000}"/>
    <cellStyle name="Comma 4" xfId="9" xr:uid="{00000000-0005-0000-0000-000044000000}"/>
    <cellStyle name="Comma 4 2" xfId="94" xr:uid="{00000000-0005-0000-0000-000045000000}"/>
    <cellStyle name="Comma 5" xfId="31" xr:uid="{00000000-0005-0000-0000-000046000000}"/>
    <cellStyle name="Comma 6" xfId="95" xr:uid="{00000000-0005-0000-0000-000047000000}"/>
    <cellStyle name="Comma 6 2" xfId="96" xr:uid="{00000000-0005-0000-0000-000048000000}"/>
    <cellStyle name="Comma 7" xfId="97" xr:uid="{00000000-0005-0000-0000-000049000000}"/>
    <cellStyle name="Comma 7 2" xfId="98" xr:uid="{00000000-0005-0000-0000-00004A000000}"/>
    <cellStyle name="Comma 7 3" xfId="99" xr:uid="{00000000-0005-0000-0000-00004B000000}"/>
    <cellStyle name="Comma 8" xfId="100" xr:uid="{00000000-0005-0000-0000-00004C000000}"/>
    <cellStyle name="Comma 8 2" xfId="101" xr:uid="{00000000-0005-0000-0000-00004D000000}"/>
    <cellStyle name="Comma 9" xfId="102" xr:uid="{00000000-0005-0000-0000-00004E000000}"/>
    <cellStyle name="Comma0" xfId="103" xr:uid="{00000000-0005-0000-0000-00004F000000}"/>
    <cellStyle name="Comma0 - Modelo1" xfId="104" xr:uid="{00000000-0005-0000-0000-000050000000}"/>
    <cellStyle name="Comma0 - Style1" xfId="105" xr:uid="{00000000-0005-0000-0000-000051000000}"/>
    <cellStyle name="Comma1 - Modelo2" xfId="106" xr:uid="{00000000-0005-0000-0000-000052000000}"/>
    <cellStyle name="Comma1 - Style2" xfId="107" xr:uid="{00000000-0005-0000-0000-000053000000}"/>
    <cellStyle name="Currency 2" xfId="108" xr:uid="{00000000-0005-0000-0000-000054000000}"/>
    <cellStyle name="Currency0" xfId="109" xr:uid="{00000000-0005-0000-0000-000055000000}"/>
    <cellStyle name="Date" xfId="110" xr:uid="{00000000-0005-0000-0000-000056000000}"/>
    <cellStyle name="Date [mmm-yy]" xfId="111" xr:uid="{00000000-0005-0000-0000-000057000000}"/>
    <cellStyle name="Date, mmm-yy" xfId="112" xr:uid="{00000000-0005-0000-0000-000058000000}"/>
    <cellStyle name="Dato" xfId="113" xr:uid="{00000000-0005-0000-0000-000059000000}"/>
    <cellStyle name="Dia" xfId="114" xr:uid="{00000000-0005-0000-0000-00005A000000}"/>
    <cellStyle name="Diseño" xfId="115" xr:uid="{00000000-0005-0000-0000-00005B000000}"/>
    <cellStyle name="Encabez1" xfId="116" xr:uid="{00000000-0005-0000-0000-00005C000000}"/>
    <cellStyle name="Encabez2" xfId="117" xr:uid="{00000000-0005-0000-0000-00005D000000}"/>
    <cellStyle name="Encabezado 1" xfId="199" builtinId="16" customBuiltin="1"/>
    <cellStyle name="Encabezado 4" xfId="200" xr:uid="{00000000-0005-0000-0000-00005F000000}"/>
    <cellStyle name="Énfasis1" xfId="118" builtinId="29" customBuiltin="1"/>
    <cellStyle name="Énfasis2" xfId="119" builtinId="33" customBuiltin="1"/>
    <cellStyle name="Énfasis3" xfId="120" builtinId="37" customBuiltin="1"/>
    <cellStyle name="Énfasis4" xfId="121" builtinId="41" customBuiltin="1"/>
    <cellStyle name="Énfasis5" xfId="122" builtinId="45" customBuiltin="1"/>
    <cellStyle name="Énfasis6" xfId="123" builtinId="49" customBuiltin="1"/>
    <cellStyle name="Entrada" xfId="203" xr:uid="{00000000-0005-0000-0000-000066000000}"/>
    <cellStyle name="Entrada 2" xfId="36" xr:uid="{00000000-0005-0000-0000-000067000000}"/>
    <cellStyle name="Estilo 1" xfId="124" xr:uid="{00000000-0005-0000-0000-000068000000}"/>
    <cellStyle name="Euro" xfId="10" xr:uid="{00000000-0005-0000-0000-000069000000}"/>
    <cellStyle name="F2" xfId="125" xr:uid="{00000000-0005-0000-0000-00006A000000}"/>
    <cellStyle name="F3" xfId="126" xr:uid="{00000000-0005-0000-0000-00006B000000}"/>
    <cellStyle name="F4" xfId="127" xr:uid="{00000000-0005-0000-0000-00006C000000}"/>
    <cellStyle name="F5" xfId="128" xr:uid="{00000000-0005-0000-0000-00006D000000}"/>
    <cellStyle name="F6" xfId="129" xr:uid="{00000000-0005-0000-0000-00006E000000}"/>
    <cellStyle name="F7" xfId="130" xr:uid="{00000000-0005-0000-0000-00006F000000}"/>
    <cellStyle name="F8" xfId="131" xr:uid="{00000000-0005-0000-0000-000070000000}"/>
    <cellStyle name="FECHA" xfId="132" xr:uid="{00000000-0005-0000-0000-000071000000}"/>
    <cellStyle name="Fijo" xfId="133" xr:uid="{00000000-0005-0000-0000-000072000000}"/>
    <cellStyle name="Financiero" xfId="134" xr:uid="{00000000-0005-0000-0000-000073000000}"/>
    <cellStyle name="Fixed" xfId="135" xr:uid="{00000000-0005-0000-0000-000074000000}"/>
    <cellStyle name="Fraction Change" xfId="136" xr:uid="{00000000-0005-0000-0000-000075000000}"/>
    <cellStyle name="Fractions" xfId="137" xr:uid="{00000000-0005-0000-0000-000076000000}"/>
    <cellStyle name="Growth Rates/Margins" xfId="138" xr:uid="{00000000-0005-0000-0000-000077000000}"/>
    <cellStyle name="Heading" xfId="11" xr:uid="{00000000-0005-0000-0000-000078000000}"/>
    <cellStyle name="Heading 1 2" xfId="139" xr:uid="{00000000-0005-0000-0000-000079000000}"/>
    <cellStyle name="Heading 3 2" xfId="140" xr:uid="{00000000-0005-0000-0000-00007A000000}"/>
    <cellStyle name="Heading 4 2" xfId="141" xr:uid="{00000000-0005-0000-0000-00007B000000}"/>
    <cellStyle name="Hipervínculo" xfId="142" xr:uid="{00000000-0005-0000-0000-00007C000000}"/>
    <cellStyle name="Hipervínculo visitado" xfId="143" xr:uid="{00000000-0005-0000-0000-00007D000000}"/>
    <cellStyle name="Incorrecto" xfId="144" builtinId="27" customBuiltin="1"/>
    <cellStyle name="Input 2" xfId="145" xr:uid="{00000000-0005-0000-0000-00007F000000}"/>
    <cellStyle name="Input Box" xfId="146" xr:uid="{00000000-0005-0000-0000-000080000000}"/>
    <cellStyle name="l]_x000d__x000a_Path=M:\RIOCEN01_x000d__x000a_Name=Carlos Emilio Brousse_x000d__x000a_DDAApps=nsf,nsg,nsh,jtf,ns2,ors,org_x000d__x000a_SmartIcons=Todos_x000d__x000a_" xfId="12" xr:uid="{00000000-0005-0000-0000-000081000000}"/>
    <cellStyle name="l]_x000d__x000a_Path=M:\RIOCEN01_x000d__x000a_Name=Carlos Emilio Brousse_x000d__x000a_DDAApps=nsf,nsg,nsh,jtf,ns2,ors,org_x000d__x000a_SmartIcons=Todos_x000d__x000a_ 3" xfId="147" xr:uid="{00000000-0005-0000-0000-000082000000}"/>
    <cellStyle name="l]_x000d__x000a_Path=M:\RIOCEN01_x000d__x000a_Name=Carlos Emilio Brousse_x000d__x000a_DDAApps=nsf,nsg,nsh,jtf,ns2,ors,org_x000d__x000a_SmartIcons=Todos_x000d__x000a_ 3 2" xfId="148" xr:uid="{00000000-0005-0000-0000-000083000000}"/>
    <cellStyle name="l]_x000d__x000a_Path=M:\RIOCEN01_x000d__x000a_Name=Carlos Emilio Brousse_x000d__x000a_DDAApps=nsf,nsg,nsh,jtf,ns2,ors,org_x000d__x000a_SmartIcons=Todos_x000d__x000a__Curvas de Descuento (2)" xfId="149" xr:uid="{00000000-0005-0000-0000-000084000000}"/>
    <cellStyle name="l]_x000d__x000a_Path=M:\RIOCEN01_x000d__x000a_Name=Carlos Emilio Brousse_x000d__x000a_DDEApps=nsf,nsg,nsh,ntf,ns2,ors,org_x000d__x000a_SmartIcons=Todos_x000d__x000a_" xfId="150" xr:uid="{00000000-0005-0000-0000-000085000000}"/>
    <cellStyle name="Millares" xfId="1" builtinId="3"/>
    <cellStyle name="Millares [0]" xfId="238" builtinId="6"/>
    <cellStyle name="Millares 2" xfId="151" xr:uid="{00000000-0005-0000-0000-000087000000}"/>
    <cellStyle name="Millares 2 2" xfId="152" xr:uid="{00000000-0005-0000-0000-000088000000}"/>
    <cellStyle name="Monetario" xfId="153" xr:uid="{00000000-0005-0000-0000-000089000000}"/>
    <cellStyle name="Neutral" xfId="202" builtinId="28" customBuiltin="1"/>
    <cellStyle name="Neutral 2" xfId="154" xr:uid="{00000000-0005-0000-0000-00008B000000}"/>
    <cellStyle name="no dec" xfId="155" xr:uid="{00000000-0005-0000-0000-00008C000000}"/>
    <cellStyle name="No-definido" xfId="156" xr:uid="{00000000-0005-0000-0000-00008D000000}"/>
    <cellStyle name="Normal" xfId="0" builtinId="0"/>
    <cellStyle name="Normal - Style1" xfId="157" xr:uid="{00000000-0005-0000-0000-00008F000000}"/>
    <cellStyle name="Normal 10" xfId="32" xr:uid="{00000000-0005-0000-0000-000090000000}"/>
    <cellStyle name="Normal 10 2" xfId="35" xr:uid="{00000000-0005-0000-0000-000091000000}"/>
    <cellStyle name="Normal 11" xfId="34" xr:uid="{00000000-0005-0000-0000-000092000000}"/>
    <cellStyle name="Normal 11 2" xfId="158" xr:uid="{00000000-0005-0000-0000-000093000000}"/>
    <cellStyle name="Normal 12" xfId="159" xr:uid="{00000000-0005-0000-0000-000094000000}"/>
    <cellStyle name="Normal 13" xfId="160" xr:uid="{00000000-0005-0000-0000-000095000000}"/>
    <cellStyle name="Normal 14" xfId="161" xr:uid="{00000000-0005-0000-0000-000096000000}"/>
    <cellStyle name="Normal 15" xfId="162" xr:uid="{00000000-0005-0000-0000-000097000000}"/>
    <cellStyle name="Normal 16" xfId="37" xr:uid="{00000000-0005-0000-0000-000098000000}"/>
    <cellStyle name="Normal 17" xfId="196" xr:uid="{00000000-0005-0000-0000-000099000000}"/>
    <cellStyle name="Normal 17 2" xfId="213" xr:uid="{00000000-0005-0000-0000-00009A000000}"/>
    <cellStyle name="Normal 18" xfId="209" xr:uid="{00000000-0005-0000-0000-00009B000000}"/>
    <cellStyle name="Normal 19" xfId="210" xr:uid="{00000000-0005-0000-0000-00009C000000}"/>
    <cellStyle name="Normal 19 2" xfId="214" xr:uid="{00000000-0005-0000-0000-00009D000000}"/>
    <cellStyle name="Normal 2" xfId="2" xr:uid="{00000000-0005-0000-0000-00009E000000}"/>
    <cellStyle name="Normal 2 2" xfId="13" xr:uid="{00000000-0005-0000-0000-00009F000000}"/>
    <cellStyle name="Normal 2 3" xfId="163" xr:uid="{00000000-0005-0000-0000-0000A0000000}"/>
    <cellStyle name="Normal 2 4" xfId="164" xr:uid="{00000000-0005-0000-0000-0000A1000000}"/>
    <cellStyle name="normal 2 5" xfId="165" xr:uid="{00000000-0005-0000-0000-0000A2000000}"/>
    <cellStyle name="Normal 20" xfId="216" xr:uid="{00000000-0005-0000-0000-0000A3000000}"/>
    <cellStyle name="Normal 21" xfId="217" xr:uid="{00000000-0005-0000-0000-0000A4000000}"/>
    <cellStyle name="Normal 22" xfId="219" xr:uid="{00000000-0005-0000-0000-0000A5000000}"/>
    <cellStyle name="Normal 23" xfId="218" xr:uid="{00000000-0005-0000-0000-0000A6000000}"/>
    <cellStyle name="Normal 24" xfId="220" xr:uid="{00000000-0005-0000-0000-0000A7000000}"/>
    <cellStyle name="Normal 25" xfId="221" xr:uid="{00000000-0005-0000-0000-0000A8000000}"/>
    <cellStyle name="Normal 26" xfId="223" xr:uid="{00000000-0005-0000-0000-0000A9000000}"/>
    <cellStyle name="Normal 27" xfId="222" xr:uid="{00000000-0005-0000-0000-0000AA000000}"/>
    <cellStyle name="Normal 28" xfId="224" xr:uid="{00000000-0005-0000-0000-0000AB000000}"/>
    <cellStyle name="Normal 29" xfId="225" xr:uid="{00000000-0005-0000-0000-0000AC000000}"/>
    <cellStyle name="Normal 3" xfId="14" xr:uid="{00000000-0005-0000-0000-0000AD000000}"/>
    <cellStyle name="Normal 3 2" xfId="166" xr:uid="{00000000-0005-0000-0000-0000AE000000}"/>
    <cellStyle name="Normal 30" xfId="226" xr:uid="{00000000-0005-0000-0000-0000AF000000}"/>
    <cellStyle name="Normal 31" xfId="227" xr:uid="{00000000-0005-0000-0000-0000B0000000}"/>
    <cellStyle name="Normal 32" xfId="232" xr:uid="{00000000-0005-0000-0000-0000B1000000}"/>
    <cellStyle name="Normal 33" xfId="231" xr:uid="{00000000-0005-0000-0000-0000B2000000}"/>
    <cellStyle name="Normal 34" xfId="234" xr:uid="{00000000-0005-0000-0000-0000B3000000}"/>
    <cellStyle name="Normal 35" xfId="229" xr:uid="{00000000-0005-0000-0000-0000B4000000}"/>
    <cellStyle name="Normal 36" xfId="230" xr:uid="{00000000-0005-0000-0000-0000B5000000}"/>
    <cellStyle name="Normal 37" xfId="228" xr:uid="{00000000-0005-0000-0000-0000B6000000}"/>
    <cellStyle name="Normal 38" xfId="233" xr:uid="{00000000-0005-0000-0000-0000B7000000}"/>
    <cellStyle name="Normal 39" xfId="235" xr:uid="{2B4A95A8-E7FC-4A9E-B906-BE80E9A85B71}"/>
    <cellStyle name="Normal 4" xfId="15" xr:uid="{00000000-0005-0000-0000-0000B8000000}"/>
    <cellStyle name="Normal 4 2" xfId="197" xr:uid="{00000000-0005-0000-0000-0000B9000000}"/>
    <cellStyle name="Normal 40" xfId="236" xr:uid="{00F854F4-7473-4DC1-8976-52A7A72C4FF2}"/>
    <cellStyle name="Normal 41" xfId="237" xr:uid="{ABD042F6-99A6-4F3A-AE6D-F4011EE9764E}"/>
    <cellStyle name="Normal 5" xfId="16" xr:uid="{00000000-0005-0000-0000-0000BA000000}"/>
    <cellStyle name="Normal 5 2" xfId="167" xr:uid="{00000000-0005-0000-0000-0000BB000000}"/>
    <cellStyle name="Normal 6" xfId="17" xr:uid="{00000000-0005-0000-0000-0000BC000000}"/>
    <cellStyle name="Normal 6 2" xfId="168" xr:uid="{00000000-0005-0000-0000-0000BD000000}"/>
    <cellStyle name="Normal 7" xfId="18" xr:uid="{00000000-0005-0000-0000-0000BE000000}"/>
    <cellStyle name="Normal 7 2" xfId="169" xr:uid="{00000000-0005-0000-0000-0000BF000000}"/>
    <cellStyle name="Normal 8" xfId="19" xr:uid="{00000000-0005-0000-0000-0000C0000000}"/>
    <cellStyle name="Normal 9" xfId="20" xr:uid="{00000000-0005-0000-0000-0000C1000000}"/>
    <cellStyle name="Normal 9 2" xfId="170" xr:uid="{00000000-0005-0000-0000-0000C2000000}"/>
    <cellStyle name="Normal 9 3" xfId="171" xr:uid="{00000000-0005-0000-0000-0000C3000000}"/>
    <cellStyle name="Normal Bold" xfId="172" xr:uid="{00000000-0005-0000-0000-0000C4000000}"/>
    <cellStyle name="Normal_SHEET" xfId="33" xr:uid="{00000000-0005-0000-0000-0000C5000000}"/>
    <cellStyle name="Notas" xfId="207" xr:uid="{00000000-0005-0000-0000-0000C6000000}"/>
    <cellStyle name="Output 2" xfId="173" xr:uid="{00000000-0005-0000-0000-0000C7000000}"/>
    <cellStyle name="Percent (0)" xfId="21" xr:uid="{00000000-0005-0000-0000-0000C8000000}"/>
    <cellStyle name="Percent 2" xfId="4" xr:uid="{00000000-0005-0000-0000-0000C9000000}"/>
    <cellStyle name="Percent 2 2" xfId="174" xr:uid="{00000000-0005-0000-0000-0000CA000000}"/>
    <cellStyle name="Percent 3" xfId="22" xr:uid="{00000000-0005-0000-0000-0000CB000000}"/>
    <cellStyle name="Percent 4" xfId="23" xr:uid="{00000000-0005-0000-0000-0000CC000000}"/>
    <cellStyle name="Percent 5" xfId="175" xr:uid="{00000000-0005-0000-0000-0000CD000000}"/>
    <cellStyle name="Percent 6" xfId="176" xr:uid="{00000000-0005-0000-0000-0000CE000000}"/>
    <cellStyle name="Percent 7" xfId="177" xr:uid="{00000000-0005-0000-0000-0000CF000000}"/>
    <cellStyle name="Porcentual 2" xfId="178" xr:uid="{00000000-0005-0000-0000-0000D1000000}"/>
    <cellStyle name="Porcentual 5" xfId="179" xr:uid="{00000000-0005-0000-0000-0000D2000000}"/>
    <cellStyle name="PSChar" xfId="24" xr:uid="{00000000-0005-0000-0000-0000D3000000}"/>
    <cellStyle name="PSDate" xfId="25" xr:uid="{00000000-0005-0000-0000-0000D4000000}"/>
    <cellStyle name="PSDec" xfId="26" xr:uid="{00000000-0005-0000-0000-0000D5000000}"/>
    <cellStyle name="PSHeading" xfId="27" xr:uid="{00000000-0005-0000-0000-0000D6000000}"/>
    <cellStyle name="PSInt" xfId="28" xr:uid="{00000000-0005-0000-0000-0000D7000000}"/>
    <cellStyle name="PSSpacer" xfId="29" xr:uid="{00000000-0005-0000-0000-0000D8000000}"/>
    <cellStyle name="Red Text" xfId="180" xr:uid="{00000000-0005-0000-0000-0000D9000000}"/>
    <cellStyle name="RM" xfId="181" xr:uid="{00000000-0005-0000-0000-0000DA000000}"/>
    <cellStyle name="Salida" xfId="182" builtinId="21" customBuiltin="1"/>
    <cellStyle name="Sep. milhar [0]" xfId="183" xr:uid="{00000000-0005-0000-0000-0000DC000000}"/>
    <cellStyle name="Shading" xfId="184" xr:uid="{00000000-0005-0000-0000-0000DD000000}"/>
    <cellStyle name="Strange" xfId="185" xr:uid="{00000000-0005-0000-0000-0000DE000000}"/>
    <cellStyle name="Style 1" xfId="186" xr:uid="{00000000-0005-0000-0000-0000DF000000}"/>
    <cellStyle name="T0" xfId="187" xr:uid="{00000000-0005-0000-0000-0000E0000000}"/>
    <cellStyle name="T1" xfId="188" xr:uid="{00000000-0005-0000-0000-0000E1000000}"/>
    <cellStyle name="Texto de advertencia" xfId="206" xr:uid="{00000000-0005-0000-0000-0000E2000000}"/>
    <cellStyle name="Texto explicativo" xfId="189" builtinId="53" customBuiltin="1"/>
    <cellStyle name="Tickmark" xfId="30" xr:uid="{00000000-0005-0000-0000-0000E4000000}"/>
    <cellStyle name="Title 2" xfId="190" xr:uid="{00000000-0005-0000-0000-0000E5000000}"/>
    <cellStyle name="Título" xfId="191" builtinId="15" customBuiltin="1"/>
    <cellStyle name="Título 1" xfId="192" xr:uid="{00000000-0005-0000-0000-0000E7000000}"/>
    <cellStyle name="Título 2" xfId="193" builtinId="17" customBuiltin="1"/>
    <cellStyle name="Título 3" xfId="194" builtinId="18" customBuiltin="1"/>
    <cellStyle name="Total" xfId="208" builtinId="25" customBuiltin="1"/>
    <cellStyle name="Yellow" xfId="195" xr:uid="{00000000-0005-0000-0000-0000EB000000}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8585FF"/>
      <color rgb="FF0000CC"/>
      <color rgb="FFEBF6F9"/>
      <color rgb="FF000066"/>
      <color rgb="FFF6FBFC"/>
      <color rgb="FF008600"/>
      <color rgb="FF663B10"/>
      <color rgb="FF002776"/>
      <color rgb="FFF0E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130627</xdr:colOff>
      <xdr:row>45</xdr:row>
      <xdr:rowOff>17484</xdr:rowOff>
    </xdr:from>
    <xdr:to>
      <xdr:col>44</xdr:col>
      <xdr:colOff>53965</xdr:colOff>
      <xdr:row>96</xdr:row>
      <xdr:rowOff>102883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9BF9AD0-57B7-400C-AF7C-CD77C9FBB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30256" y="7866084"/>
          <a:ext cx="10025280" cy="8913713"/>
        </a:xfrm>
        <a:prstGeom prst="rect">
          <a:avLst/>
        </a:prstGeom>
      </xdr:spPr>
    </xdr:pic>
    <xdr:clientData/>
  </xdr:twoCellAnchor>
  <xdr:twoCellAnchor editAs="oneCell">
    <xdr:from>
      <xdr:col>16</xdr:col>
      <xdr:colOff>511629</xdr:colOff>
      <xdr:row>44</xdr:row>
      <xdr:rowOff>54428</xdr:rowOff>
    </xdr:from>
    <xdr:to>
      <xdr:col>28</xdr:col>
      <xdr:colOff>289108</xdr:colOff>
      <xdr:row>82</xdr:row>
      <xdr:rowOff>4922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C01CB1E-1B49-CCD2-440A-85EA1A53F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34800" y="7739742"/>
          <a:ext cx="7353937" cy="6569009"/>
        </a:xfrm>
        <a:prstGeom prst="rect">
          <a:avLst/>
        </a:prstGeom>
      </xdr:spPr>
    </xdr:pic>
    <xdr:clientData/>
  </xdr:twoCellAnchor>
  <xdr:twoCellAnchor editAs="oneCell">
    <xdr:from>
      <xdr:col>8</xdr:col>
      <xdr:colOff>494695</xdr:colOff>
      <xdr:row>54</xdr:row>
      <xdr:rowOff>77408</xdr:rowOff>
    </xdr:from>
    <xdr:to>
      <xdr:col>12</xdr:col>
      <xdr:colOff>608391</xdr:colOff>
      <xdr:row>71</xdr:row>
      <xdr:rowOff>32657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85612C6-F386-4AEA-9D4A-F8FE2F9AA4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7599" t="22040" r="26283" b="30897"/>
        <a:stretch>
          <a:fillRect/>
        </a:stretch>
      </xdr:blipFill>
      <xdr:spPr>
        <a:xfrm>
          <a:off x="6649962" y="9610875"/>
          <a:ext cx="2670629" cy="3121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326571</xdr:colOff>
      <xdr:row>13</xdr:row>
      <xdr:rowOff>32657</xdr:rowOff>
    </xdr:from>
    <xdr:to>
      <xdr:col>30</xdr:col>
      <xdr:colOff>478363</xdr:colOff>
      <xdr:row>46</xdr:row>
      <xdr:rowOff>60403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9F709D5-B886-4F83-81C1-99C2AAEC7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7114" y="2438400"/>
          <a:ext cx="5540220" cy="6134632"/>
        </a:xfrm>
        <a:prstGeom prst="rect">
          <a:avLst/>
        </a:prstGeom>
      </xdr:spPr>
    </xdr:pic>
    <xdr:clientData/>
  </xdr:twoCellAnchor>
  <xdr:twoCellAnchor editAs="oneCell">
    <xdr:from>
      <xdr:col>14</xdr:col>
      <xdr:colOff>377735</xdr:colOff>
      <xdr:row>11</xdr:row>
      <xdr:rowOff>7620</xdr:rowOff>
    </xdr:from>
    <xdr:to>
      <xdr:col>23</xdr:col>
      <xdr:colOff>431547</xdr:colOff>
      <xdr:row>42</xdr:row>
      <xdr:rowOff>39688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4D2494C-1B8D-E6A1-B9E0-13E2BCD9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37075" y="2019300"/>
          <a:ext cx="5471632" cy="5701348"/>
        </a:xfrm>
        <a:prstGeom prst="rect">
          <a:avLst/>
        </a:prstGeom>
      </xdr:spPr>
    </xdr:pic>
    <xdr:clientData/>
  </xdr:twoCellAnchor>
  <xdr:twoCellAnchor editAs="oneCell">
    <xdr:from>
      <xdr:col>7</xdr:col>
      <xdr:colOff>335280</xdr:colOff>
      <xdr:row>11</xdr:row>
      <xdr:rowOff>99060</xdr:rowOff>
    </xdr:from>
    <xdr:to>
      <xdr:col>18</xdr:col>
      <xdr:colOff>541639</xdr:colOff>
      <xdr:row>48</xdr:row>
      <xdr:rowOff>61543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58DB65-3BAE-F109-CF62-17B9E15C8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60720" y="2110740"/>
          <a:ext cx="7148179" cy="67290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374650</xdr:colOff>
      <xdr:row>0</xdr:row>
      <xdr:rowOff>57150</xdr:rowOff>
    </xdr:from>
    <xdr:to>
      <xdr:col>12</xdr:col>
      <xdr:colOff>318387</xdr:colOff>
      <xdr:row>22</xdr:row>
      <xdr:rowOff>57934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BF84FF-B050-4594-86CB-40E90E085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2650" y="57150"/>
          <a:ext cx="6039737" cy="40520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196850</xdr:colOff>
      <xdr:row>12</xdr:row>
      <xdr:rowOff>6350</xdr:rowOff>
    </xdr:from>
    <xdr:to>
      <xdr:col>21</xdr:col>
      <xdr:colOff>38177</xdr:colOff>
      <xdr:row>33</xdr:row>
      <xdr:rowOff>165248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61F01B-8F0B-4EBF-CDA8-5DED75A18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79950" y="2216150"/>
          <a:ext cx="8699577" cy="40260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445453</xdr:colOff>
      <xdr:row>13</xdr:row>
      <xdr:rowOff>10337</xdr:rowOff>
    </xdr:from>
    <xdr:to>
      <xdr:col>35</xdr:col>
      <xdr:colOff>72677</xdr:colOff>
      <xdr:row>32</xdr:row>
      <xdr:rowOff>114130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606311-FDF8-4BE9-8D5A-F741AE947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8890" y="2453748"/>
          <a:ext cx="17887031" cy="36749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19736</xdr:colOff>
      <xdr:row>2</xdr:row>
      <xdr:rowOff>98677</xdr:rowOff>
    </xdr:from>
    <xdr:to>
      <xdr:col>21</xdr:col>
      <xdr:colOff>85520</xdr:colOff>
      <xdr:row>22</xdr:row>
      <xdr:rowOff>46049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EB1940-2D67-8DAC-E75D-15A6749A0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264" y="467068"/>
          <a:ext cx="15432967" cy="36312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bewarner/Local%20Settings/Temporary%20Internet%20Files/OLK16/mesa%20de%20dinero/FRD%20Banco%20PENTA.xls" TargetMode="External"/><Relationship Id="rId1" Type="http://schemas.openxmlformats.org/officeDocument/2006/relationships/externalLinkPath" Target="/bewarner/Local%20Settings/Temporary%20Internet%20Files/OLK16/mesa%20de%20dinero/FRD%20Banco%20PEN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Resumen"/>
      <sheetName val="FWD VENTA USD-CLP "/>
      <sheetName val="FWD Compra USD-CLP "/>
      <sheetName val="curva USD CLP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26DF6-DF95-4C57-AB4E-3181145FFE47}">
  <sheetPr>
    <tabColor theme="1"/>
  </sheetPr>
  <dimension ref="A1"/>
  <sheetViews>
    <sheetView workbookViewId="0">
      <selection activeCell="C18" sqref="C18"/>
    </sheetView>
  </sheetViews>
  <sheetFormatPr baseColWidth="10" defaultColWidth="10.81640625" defaultRowHeight="14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3702A-8C28-4371-81E6-F2F97ADCD5F1}">
  <sheetPr>
    <tabColor rgb="FF7030A0"/>
  </sheetPr>
  <dimension ref="B1:T15"/>
  <sheetViews>
    <sheetView showGridLines="0" zoomScale="70" zoomScaleNormal="70" workbookViewId="0">
      <selection activeCell="D12" sqref="D12"/>
    </sheetView>
  </sheetViews>
  <sheetFormatPr baseColWidth="10" defaultColWidth="8.81640625" defaultRowHeight="14.5" outlineLevelCol="1"/>
  <cols>
    <col min="2" max="2" width="13.453125" bestFit="1" customWidth="1"/>
    <col min="3" max="3" width="11.1796875" bestFit="1" customWidth="1"/>
    <col min="4" max="4" width="18.453125" customWidth="1"/>
    <col min="5" max="5" width="15.54296875" bestFit="1" customWidth="1"/>
    <col min="6" max="6" width="15.453125" bestFit="1" customWidth="1"/>
    <col min="7" max="7" width="9.453125" bestFit="1" customWidth="1"/>
    <col min="8" max="8" width="13.08984375" customWidth="1"/>
    <col min="9" max="9" width="10.1796875" bestFit="1" customWidth="1"/>
    <col min="10" max="10" width="21" bestFit="1" customWidth="1"/>
    <col min="11" max="11" width="7.453125" bestFit="1" customWidth="1"/>
    <col min="12" max="12" width="17.1796875" hidden="1" customWidth="1" outlineLevel="1"/>
    <col min="13" max="13" width="13.1796875" bestFit="1" customWidth="1" collapsed="1"/>
    <col min="14" max="14" width="21" bestFit="1" customWidth="1"/>
    <col min="15" max="15" width="10.453125" hidden="1" customWidth="1" outlineLevel="1"/>
    <col min="16" max="16" width="10.453125" bestFit="1" customWidth="1" collapsed="1"/>
    <col min="17" max="17" width="12.1796875" bestFit="1" customWidth="1"/>
    <col min="18" max="18" width="19.1796875" customWidth="1"/>
    <col min="19" max="19" width="18.81640625" bestFit="1" customWidth="1"/>
    <col min="20" max="20" width="18.81640625" customWidth="1"/>
  </cols>
  <sheetData>
    <row r="1" spans="2:20">
      <c r="B1" s="28" t="s">
        <v>76</v>
      </c>
      <c r="C1" s="29">
        <v>46173</v>
      </c>
      <c r="D1" t="s">
        <v>293</v>
      </c>
      <c r="F1" s="109">
        <v>46171</v>
      </c>
    </row>
    <row r="2" spans="2:20">
      <c r="B2" s="32" t="s">
        <v>13</v>
      </c>
      <c r="C2" s="32" t="s">
        <v>13</v>
      </c>
      <c r="D2" s="32" t="s">
        <v>13</v>
      </c>
      <c r="E2" s="32" t="s">
        <v>13</v>
      </c>
      <c r="F2" s="32" t="s">
        <v>13</v>
      </c>
      <c r="G2" s="32" t="s">
        <v>13</v>
      </c>
      <c r="H2" s="32"/>
      <c r="I2" s="32" t="s">
        <v>13</v>
      </c>
      <c r="J2" s="32" t="s">
        <v>13</v>
      </c>
      <c r="K2" s="32" t="s">
        <v>13</v>
      </c>
      <c r="L2" s="32"/>
      <c r="M2" s="32" t="s">
        <v>13</v>
      </c>
      <c r="N2" s="32" t="s">
        <v>13</v>
      </c>
    </row>
    <row r="3" spans="2:20" ht="51.65" customHeight="1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85" t="s">
        <v>242</v>
      </c>
      <c r="S3" s="185" t="s">
        <v>243</v>
      </c>
      <c r="T3" s="185" t="s">
        <v>244</v>
      </c>
    </row>
    <row r="4" spans="2:20" ht="65.150000000000006" customHeight="1">
      <c r="B4" s="185" t="s">
        <v>173</v>
      </c>
      <c r="C4" s="185" t="s">
        <v>77</v>
      </c>
      <c r="D4" s="185" t="s">
        <v>24</v>
      </c>
      <c r="E4" s="185" t="s">
        <v>78</v>
      </c>
      <c r="F4" s="185" t="s">
        <v>165</v>
      </c>
      <c r="G4" s="185" t="s">
        <v>25</v>
      </c>
      <c r="H4" s="185" t="s">
        <v>296</v>
      </c>
      <c r="I4" s="185" t="s">
        <v>174</v>
      </c>
      <c r="J4" s="185" t="s">
        <v>268</v>
      </c>
      <c r="K4" s="185" t="s">
        <v>269</v>
      </c>
      <c r="L4" s="185" t="s">
        <v>236</v>
      </c>
      <c r="M4" s="185" t="s">
        <v>175</v>
      </c>
      <c r="N4" s="185" t="s">
        <v>267</v>
      </c>
      <c r="O4" s="185" t="s">
        <v>178</v>
      </c>
      <c r="P4" s="185" t="s">
        <v>176</v>
      </c>
      <c r="Q4" s="185" t="s">
        <v>177</v>
      </c>
      <c r="R4" s="185" t="s">
        <v>241</v>
      </c>
      <c r="S4" s="185" t="s">
        <v>297</v>
      </c>
      <c r="T4" s="185" t="s">
        <v>172</v>
      </c>
    </row>
    <row r="5" spans="2:20" ht="21.65" customHeight="1">
      <c r="B5" s="134">
        <f>'Dolar 2026'!$F$30</f>
        <v>892.89</v>
      </c>
      <c r="C5" s="135">
        <f>'FWD Vigentes al 2026-05-31'!B2</f>
        <v>756929</v>
      </c>
      <c r="D5" s="135" t="str">
        <f>'FWD Vigentes al 2026-05-31'!A2</f>
        <v>BTG Pactual</v>
      </c>
      <c r="E5" s="136">
        <f>'FWD Vigentes al 2026-05-31'!H2</f>
        <v>46210</v>
      </c>
      <c r="F5" s="137">
        <f>'FWD Vigentes al 2026-05-31'!J2</f>
        <v>1000000</v>
      </c>
      <c r="G5" s="138" t="str">
        <f>'FWD Vigentes al 2026-05-31'!K2</f>
        <v>USD</v>
      </c>
      <c r="H5" s="138">
        <f>'Dolar 2026'!$F$9</f>
        <v>887.71</v>
      </c>
      <c r="I5" s="139">
        <f>'FWD Vigentes al 2026-05-31'!L2</f>
        <v>886.94</v>
      </c>
      <c r="J5" s="140">
        <f t="shared" ref="J5:J7" si="0">I5*F5</f>
        <v>886940000</v>
      </c>
      <c r="K5" s="141">
        <f>E5-$C$1</f>
        <v>37</v>
      </c>
      <c r="L5" s="142" t="s">
        <v>233</v>
      </c>
      <c r="M5" s="142">
        <f ca="1">IFERROR(interp($K5,INDIRECT(VLOOKUP(L5,datos_monedas,2,FALSE)),INDIRECT(VLOOKUP(L5,datos_monedas,3,FALSE))),"NA")</f>
        <v>892.05419354838705</v>
      </c>
      <c r="N5" s="143">
        <f ca="1">M5*F5</f>
        <v>892054193.54838705</v>
      </c>
      <c r="O5" s="142" t="s">
        <v>238</v>
      </c>
      <c r="P5" s="144">
        <f ca="1">IFERROR(interp($K5,INDIRECT(VLOOKUP(O5,datos_monedas,2,FALSE)),INDIRECT(VLOOKUP(O5,datos_monedas,3,FALSE))),"NA")</f>
        <v>3.4040649450549449</v>
      </c>
      <c r="Q5" s="145">
        <f ca="1">IFERROR((1/((1+(P5%))^($K5/360))),"NA")</f>
        <v>0.9965655189778464</v>
      </c>
      <c r="R5" s="146">
        <f ca="1">(I5-M5)*F5*Q5</f>
        <v>-5096628.9477014374</v>
      </c>
      <c r="S5" s="146">
        <f ca="1">(H5-B5)*F5*Q5</f>
        <v>-5162209.3883051947</v>
      </c>
      <c r="T5" s="146">
        <f ca="1">R5-S5</f>
        <v>65580.440603757277</v>
      </c>
    </row>
    <row r="6" spans="2:20" ht="21.65" customHeight="1">
      <c r="B6" s="134">
        <f>'Dolar 2026'!$F$30</f>
        <v>892.89</v>
      </c>
      <c r="C6" s="135">
        <f>'FWD Vigentes al 2026-05-31'!B3</f>
        <v>118039</v>
      </c>
      <c r="D6" s="135" t="str">
        <f>'FWD Vigentes al 2026-05-31'!A3</f>
        <v>Bice</v>
      </c>
      <c r="E6" s="136">
        <f>'FWD Vigentes al 2026-05-31'!H3</f>
        <v>46216</v>
      </c>
      <c r="F6" s="147">
        <f>'FWD Vigentes al 2026-05-31'!J3</f>
        <v>2000000</v>
      </c>
      <c r="G6" s="138" t="str">
        <f>'FWD Vigentes al 2026-05-31'!K3</f>
        <v>USD</v>
      </c>
      <c r="H6" s="138">
        <f>'Dolar 2026'!$F$13</f>
        <v>894.25</v>
      </c>
      <c r="I6" s="139">
        <f>'FWD Vigentes al 2026-05-31'!L3</f>
        <v>893.35</v>
      </c>
      <c r="J6" s="146">
        <f t="shared" si="0"/>
        <v>1786700000</v>
      </c>
      <c r="K6" s="141">
        <f>E6-$C$1</f>
        <v>43</v>
      </c>
      <c r="L6" s="142" t="s">
        <v>233</v>
      </c>
      <c r="M6" s="142">
        <f ca="1">IFERROR(interp($K6,INDIRECT(VLOOKUP(L6,datos_monedas,2,FALSE)),INDIRECT(VLOOKUP(L6,datos_monedas,3,FALSE))),"NA")</f>
        <v>892.04838709677415</v>
      </c>
      <c r="N6" s="140">
        <f t="shared" ref="N6" ca="1" si="1">M6*F6</f>
        <v>1784096774.1935482</v>
      </c>
      <c r="O6" s="142" t="s">
        <v>238</v>
      </c>
      <c r="P6" s="144">
        <f ca="1">IFERROR(interp($K6,INDIRECT(VLOOKUP(O6,datos_monedas,2,FALSE)),INDIRECT(VLOOKUP(O6,datos_monedas,3,FALSE))),"NA")</f>
        <v>3.4126007692307692</v>
      </c>
      <c r="Q6" s="145">
        <f t="shared" ref="Q6" ca="1" si="2">IFERROR((1/((1+(P6%))^($K6/360))),"NA")</f>
        <v>0.99599986854328171</v>
      </c>
      <c r="R6" s="146">
        <f ca="1">(I6-M6)*F6*Q6</f>
        <v>2592812.5610144176</v>
      </c>
      <c r="S6" s="146">
        <f t="shared" ref="S6:S7" ca="1" si="3">(H6-B6)*F6*Q6</f>
        <v>2709119.6424377537</v>
      </c>
      <c r="T6" s="146">
        <f ca="1">R6-S6</f>
        <v>-116307.08142333617</v>
      </c>
    </row>
    <row r="7" spans="2:20" ht="21.65" customHeight="1">
      <c r="B7" s="134">
        <f>'Dolar 2026'!$F$30</f>
        <v>892.89</v>
      </c>
      <c r="C7" s="135">
        <f>'FWD Vigentes al 2026-05-31'!B4</f>
        <v>116845</v>
      </c>
      <c r="D7" s="135" t="str">
        <f>'FWD Vigentes al 2026-05-31'!A4</f>
        <v>Bice</v>
      </c>
      <c r="E7" s="136">
        <f>'FWD Vigentes al 2026-05-31'!H4</f>
        <v>46185</v>
      </c>
      <c r="F7" s="147">
        <f>'FWD Vigentes al 2026-05-31'!J4</f>
        <v>2000000</v>
      </c>
      <c r="G7" s="138" t="str">
        <f>'FWD Vigentes al 2026-05-31'!K4</f>
        <v>USD</v>
      </c>
      <c r="H7" s="138">
        <f>'Dolar 2026'!$E$14</f>
        <v>890.33</v>
      </c>
      <c r="I7" s="139">
        <f>'FWD Vigentes al 2026-05-31'!L4</f>
        <v>889.98</v>
      </c>
      <c r="J7" s="146">
        <f t="shared" si="0"/>
        <v>1779960000</v>
      </c>
      <c r="K7" s="141">
        <f t="shared" ref="K7" si="4">E7-$C$1</f>
        <v>12</v>
      </c>
      <c r="L7" s="142" t="s">
        <v>233</v>
      </c>
      <c r="M7" s="142">
        <f ca="1">IFERROR(interp($K7,INDIRECT(VLOOKUP(L7,datos_monedas,2,FALSE)),INDIRECT(VLOOKUP(L7,datos_monedas,3,FALSE))),"NA")</f>
        <v>892.15571428571434</v>
      </c>
      <c r="N7" s="140">
        <f ca="1">M7*F7</f>
        <v>1784311428.5714288</v>
      </c>
      <c r="O7" s="142" t="s">
        <v>238</v>
      </c>
      <c r="P7" s="144">
        <f ca="1">IFERROR(interp($K7,INDIRECT(VLOOKUP(O7,datos_monedas,2,FALSE)),INDIRECT(VLOOKUP(O7,datos_monedas,3,FALSE))),"NA")</f>
        <v>3.3684990109890109</v>
      </c>
      <c r="Q7" s="145">
        <f ca="1">IFERROR((1/((1+(P7%))^($K7/360))),"NA")</f>
        <v>0.99889627362321221</v>
      </c>
      <c r="R7" s="146">
        <f t="shared" ref="R7" ca="1" si="5">(I7-M7)*F7*Q7</f>
        <v>-4346625.7849376481</v>
      </c>
      <c r="S7" s="146">
        <f t="shared" ca="1" si="3"/>
        <v>-5114348.9209507378</v>
      </c>
      <c r="T7" s="146">
        <f ca="1">R7-S7</f>
        <v>767723.13601308968</v>
      </c>
    </row>
    <row r="8" spans="2:20" ht="17.5">
      <c r="B8" s="134"/>
      <c r="C8" s="135"/>
      <c r="D8" s="135"/>
      <c r="E8" s="136"/>
      <c r="F8" s="147"/>
      <c r="G8" s="138"/>
      <c r="H8" s="138"/>
      <c r="I8" s="139"/>
      <c r="J8" s="146"/>
      <c r="K8" s="141"/>
      <c r="L8" s="142"/>
      <c r="M8" s="142"/>
      <c r="N8" s="140"/>
      <c r="O8" s="142"/>
      <c r="P8" s="144"/>
      <c r="Q8" s="186"/>
      <c r="R8" s="146"/>
      <c r="S8" s="146"/>
      <c r="T8" s="146"/>
    </row>
    <row r="9" spans="2:20" ht="18.5">
      <c r="B9" s="187"/>
      <c r="C9" s="187"/>
      <c r="D9" s="187"/>
      <c r="E9" s="187"/>
      <c r="F9" s="187"/>
      <c r="G9" s="187"/>
      <c r="H9" s="187"/>
      <c r="I9" s="188"/>
      <c r="J9" s="187"/>
      <c r="K9" s="187"/>
      <c r="L9" s="187"/>
      <c r="M9" s="189"/>
      <c r="N9" s="189"/>
      <c r="O9" s="187"/>
      <c r="P9" s="187"/>
      <c r="Q9" s="148" t="s">
        <v>245</v>
      </c>
      <c r="R9" s="149">
        <f ca="1">SUM(R5:R7)</f>
        <v>-6850442.1716246679</v>
      </c>
      <c r="S9" s="149">
        <f ca="1">SUM(S5:S7)</f>
        <v>-7567438.6668181792</v>
      </c>
      <c r="T9" s="149">
        <f ca="1">SUM(T5:T7)</f>
        <v>716996.49519351078</v>
      </c>
    </row>
    <row r="10" spans="2:20" ht="15.5">
      <c r="I10" s="163"/>
      <c r="J10" s="125"/>
      <c r="K10" s="125"/>
      <c r="L10" s="125"/>
      <c r="M10" s="164"/>
      <c r="N10" s="165"/>
    </row>
    <row r="11" spans="2:20" ht="15.5">
      <c r="I11" s="163"/>
      <c r="J11" s="125"/>
      <c r="K11" s="125"/>
      <c r="L11" s="125"/>
      <c r="M11" s="164"/>
      <c r="N11" s="165"/>
    </row>
    <row r="12" spans="2:20" ht="15.5">
      <c r="I12" s="163"/>
      <c r="J12" s="125"/>
      <c r="K12" s="125"/>
      <c r="L12" s="125"/>
      <c r="M12" s="164"/>
      <c r="N12" s="165"/>
    </row>
    <row r="13" spans="2:20" ht="29">
      <c r="I13" s="163"/>
      <c r="J13" s="125"/>
      <c r="K13" s="125"/>
      <c r="L13" s="125"/>
      <c r="M13" s="164"/>
      <c r="N13" s="165"/>
      <c r="R13" s="112" t="s">
        <v>246</v>
      </c>
      <c r="S13" s="86">
        <f ca="1">S9</f>
        <v>-7567438.6668181792</v>
      </c>
    </row>
    <row r="14" spans="2:20" ht="38.4" customHeight="1">
      <c r="R14" s="113" t="s">
        <v>247</v>
      </c>
      <c r="T14" s="86">
        <f ca="1">-T9</f>
        <v>-716996.49519351078</v>
      </c>
    </row>
    <row r="15" spans="2:20" ht="38.4" customHeight="1">
      <c r="R15" s="113" t="s">
        <v>248</v>
      </c>
      <c r="T15" s="86">
        <f ca="1">R9</f>
        <v>-6850442.1716246679</v>
      </c>
    </row>
  </sheetData>
  <phoneticPr fontId="7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Moneda del flujo por recibir" prompt="Moneda en que se expresa el flujo por recibir." xr:uid="{79E82E00-55D4-4A52-8F70-81A31F99E533}">
          <x14:formula1>
            <xm:f>Datos!$C$48:$C$64</xm:f>
          </x14:formula1>
          <xm:sqref>O5:O8 L5:L8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2EDA-7F2B-4770-B92A-84BCA0DDCA79}">
  <sheetPr>
    <tabColor rgb="FF7030A0"/>
  </sheetPr>
  <dimension ref="A1:D29"/>
  <sheetViews>
    <sheetView workbookViewId="0">
      <selection activeCell="B5" sqref="B5"/>
    </sheetView>
  </sheetViews>
  <sheetFormatPr baseColWidth="10" defaultColWidth="8.81640625" defaultRowHeight="14.5"/>
  <cols>
    <col min="1" max="1" width="15.453125" bestFit="1" customWidth="1"/>
    <col min="2" max="2" width="10.453125" customWidth="1"/>
    <col min="3" max="3" width="12.453125" customWidth="1"/>
    <col min="4" max="4" width="9.81640625" customWidth="1"/>
  </cols>
  <sheetData>
    <row r="1" spans="1:4">
      <c r="A1" s="2" t="s">
        <v>234</v>
      </c>
      <c r="B1" s="84" t="s">
        <v>235</v>
      </c>
      <c r="C1" s="85" t="s">
        <v>239</v>
      </c>
      <c r="D1" s="85" t="s">
        <v>237</v>
      </c>
    </row>
    <row r="2" spans="1:4">
      <c r="A2" s="78">
        <f>'FRD 31-05 tabla'!D12</f>
        <v>1</v>
      </c>
      <c r="B2" s="78">
        <f>'FRD 31-05 tabla'!G12</f>
        <v>892.21</v>
      </c>
      <c r="C2" s="110">
        <f>'CLP 31-05'!B55</f>
        <v>92</v>
      </c>
      <c r="D2">
        <f>'CLP 31-05'!E55</f>
        <v>3.48231</v>
      </c>
    </row>
    <row r="3" spans="1:4">
      <c r="A3" s="78">
        <f>'FRD 31-05 tabla'!D13</f>
        <v>2</v>
      </c>
      <c r="B3" s="78">
        <f>'FRD 31-05 tabla'!G13</f>
        <v>892.20500000000004</v>
      </c>
      <c r="C3" s="110">
        <f>'CLP 31-05'!B56</f>
        <v>183</v>
      </c>
      <c r="D3">
        <f>'CLP 31-05'!E56</f>
        <v>3.6117699999999999</v>
      </c>
    </row>
    <row r="4" spans="1:4">
      <c r="A4" s="78">
        <f>'FRD 31-05 tabla'!D14</f>
        <v>8</v>
      </c>
      <c r="B4" s="78">
        <f>'FRD 31-05 tabla'!G14</f>
        <v>892.19</v>
      </c>
      <c r="C4" s="110">
        <f>'CLP 31-05'!B57</f>
        <v>271</v>
      </c>
      <c r="D4">
        <f>'CLP 31-05'!E57</f>
        <v>3.7064900000000001</v>
      </c>
    </row>
    <row r="5" spans="1:4">
      <c r="A5" s="78">
        <f>'FRD 31-05 tabla'!D15</f>
        <v>15</v>
      </c>
      <c r="B5" s="78">
        <f>'FRD 31-05 tabla'!G15</f>
        <v>892.13</v>
      </c>
      <c r="C5" s="110">
        <f>'CLP 31-05'!B58</f>
        <v>365</v>
      </c>
      <c r="D5">
        <f>'CLP 31-05'!E58</f>
        <v>3.78017</v>
      </c>
    </row>
    <row r="6" spans="1:4">
      <c r="A6" s="78">
        <f>'FRD 31-05 tabla'!D16</f>
        <v>22</v>
      </c>
      <c r="B6" s="78">
        <f>'FRD 31-05 tabla'!G16</f>
        <v>892.10500000000002</v>
      </c>
      <c r="C6" s="110">
        <f>'CLP 31-05'!B59</f>
        <v>731</v>
      </c>
      <c r="D6">
        <f>'CLP 31-05'!E59</f>
        <v>3.98414</v>
      </c>
    </row>
    <row r="7" spans="1:4">
      <c r="A7" s="78">
        <f>'FRD 31-05 tabla'!D17</f>
        <v>31</v>
      </c>
      <c r="B7" s="78">
        <f>'FRD 31-05 tabla'!G17</f>
        <v>892.06</v>
      </c>
      <c r="C7" s="110">
        <f>'CLP 31-05'!B60</f>
        <v>1096</v>
      </c>
      <c r="D7">
        <f>'CLP 31-05'!E60</f>
        <v>4.2453399999999997</v>
      </c>
    </row>
    <row r="8" spans="1:4">
      <c r="A8" s="78">
        <f>'FRD 31-05 tabla'!D18</f>
        <v>62</v>
      </c>
      <c r="B8" s="78">
        <f>'FRD 31-05 tabla'!G18</f>
        <v>892.03</v>
      </c>
      <c r="C8" s="110">
        <f>'CLP 31-05'!B61</f>
        <v>1461</v>
      </c>
      <c r="D8">
        <f>'CLP 31-05'!E61</f>
        <v>4.4291499999999999</v>
      </c>
    </row>
    <row r="9" spans="1:4">
      <c r="A9" s="78">
        <f>'FRD 31-05 tabla'!D19</f>
        <v>93</v>
      </c>
      <c r="B9" s="78">
        <f>'FRD 31-05 tabla'!G19</f>
        <v>891.98</v>
      </c>
      <c r="C9" s="110">
        <f>'CLP 31-05'!B62</f>
        <v>1825</v>
      </c>
      <c r="D9">
        <f>'CLP 31-05'!E62</f>
        <v>4.5886199999999997</v>
      </c>
    </row>
    <row r="10" spans="1:4">
      <c r="A10" s="78">
        <f>'FRD 31-05 tabla'!D20</f>
        <v>125</v>
      </c>
      <c r="B10" s="78">
        <f>'FRD 31-05 tabla'!G20</f>
        <v>892.01</v>
      </c>
      <c r="C10" s="110">
        <f>'CLP 31-05'!B63</f>
        <v>2192</v>
      </c>
      <c r="D10">
        <f>'CLP 31-05'!E63</f>
        <v>4.6959200000000001</v>
      </c>
    </row>
    <row r="11" spans="1:4">
      <c r="A11" s="78">
        <f>'FRD 31-05 tabla'!D21</f>
        <v>154</v>
      </c>
      <c r="B11" s="78">
        <f>'FRD 31-05 tabla'!G21</f>
        <v>892.03</v>
      </c>
      <c r="C11" s="110">
        <f>'CLP 31-05'!B64</f>
        <v>2557</v>
      </c>
      <c r="D11">
        <f>'CLP 31-05'!E64</f>
        <v>4.8055599999999998</v>
      </c>
    </row>
    <row r="12" spans="1:4">
      <c r="A12" s="78">
        <f>'FRD 31-05 tabla'!D22</f>
        <v>184</v>
      </c>
      <c r="B12" s="78">
        <f>'FRD 31-05 tabla'!G22</f>
        <v>892.04</v>
      </c>
      <c r="C12" s="110">
        <f>'CLP 31-05'!B65</f>
        <v>2922</v>
      </c>
      <c r="D12">
        <f>'CLP 31-05'!E65</f>
        <v>4.8720800000000004</v>
      </c>
    </row>
    <row r="13" spans="1:4">
      <c r="A13" s="78">
        <f>'FRD 31-05 tabla'!D23</f>
        <v>274</v>
      </c>
      <c r="B13" s="78">
        <f>'FRD 31-05 tabla'!G23</f>
        <v>892.16</v>
      </c>
      <c r="C13" s="110">
        <f>'CLP 31-05'!B66</f>
        <v>3287</v>
      </c>
      <c r="D13">
        <f>'CLP 31-05'!E66</f>
        <v>4.9432799999999997</v>
      </c>
    </row>
    <row r="14" spans="1:4">
      <c r="A14" s="78">
        <f>'FRD 31-05 tabla'!D24</f>
        <v>366</v>
      </c>
      <c r="B14" s="78">
        <f>'FRD 31-05 tabla'!G24</f>
        <v>892.33500000000004</v>
      </c>
      <c r="C14" s="110">
        <f>'CLP 31-05'!B67</f>
        <v>3652</v>
      </c>
      <c r="D14">
        <f>'CLP 31-05'!E67</f>
        <v>5.01884</v>
      </c>
    </row>
    <row r="15" spans="1:4">
      <c r="A15" s="78">
        <f>'FRD 31-05 tabla'!D25</f>
        <v>458</v>
      </c>
      <c r="B15" s="78">
        <f>'FRD 31-05 tabla'!G25</f>
        <v>893.08500000000004</v>
      </c>
      <c r="C15" s="110">
        <f>'CLP 31-05'!B68</f>
        <v>4383</v>
      </c>
      <c r="D15">
        <f>'CLP 31-05'!E68</f>
        <v>5.1038800000000002</v>
      </c>
    </row>
    <row r="16" spans="1:4">
      <c r="A16" s="78">
        <f>'FRD 31-05 tabla'!D26</f>
        <v>549</v>
      </c>
      <c r="B16" s="78">
        <f>'FRD 31-05 tabla'!G26</f>
        <v>893.83500000000004</v>
      </c>
      <c r="C16" s="110">
        <f>'CLP 31-05'!B69</f>
        <v>5479</v>
      </c>
      <c r="D16">
        <f>'CLP 31-05'!E69</f>
        <v>5.3688000000000002</v>
      </c>
    </row>
    <row r="17" spans="1:4">
      <c r="A17" s="78">
        <f>'FRD 31-05 tabla'!D27</f>
        <v>734</v>
      </c>
      <c r="B17" s="78">
        <f>'FRD 31-05 tabla'!G27</f>
        <v>894.98</v>
      </c>
      <c r="C17" s="110">
        <f>'CLP 31-05'!B70</f>
        <v>7305</v>
      </c>
      <c r="D17">
        <f>'CLP 31-05'!E70</f>
        <v>5.4612400000000001</v>
      </c>
    </row>
    <row r="18" spans="1:4">
      <c r="A18" s="78">
        <f>'FRD 31-05 tabla'!D28</f>
        <v>1098</v>
      </c>
      <c r="B18" s="78">
        <f>'FRD 31-05 tabla'!G28</f>
        <v>902.39</v>
      </c>
      <c r="C18" s="110">
        <f>'CLP 31-05'!B71</f>
        <v>10958</v>
      </c>
      <c r="D18">
        <f>'CLP 31-05'!E71</f>
        <v>5.5914799999999998</v>
      </c>
    </row>
    <row r="19" spans="1:4">
      <c r="A19" s="78">
        <f>'FRD 31-05 tabla'!D29</f>
        <v>1462</v>
      </c>
      <c r="B19" s="78">
        <f>'FRD 31-05 tabla'!G29</f>
        <v>912.86</v>
      </c>
      <c r="C19" s="110">
        <f>'CLP 31-05'!B72</f>
        <v>18261</v>
      </c>
      <c r="D19">
        <f>'CLP 31-05'!E72</f>
        <v>5.75204</v>
      </c>
    </row>
    <row r="20" spans="1:4">
      <c r="A20" s="78">
        <f>'FRD 31-05 tabla'!D30</f>
        <v>1827</v>
      </c>
      <c r="B20" s="78">
        <f>'FRD 31-05 tabla'!G30</f>
        <v>923.06999999999994</v>
      </c>
      <c r="C20" s="110"/>
    </row>
    <row r="21" spans="1:4">
      <c r="A21" s="78">
        <f>'FRD 31-05 tabla'!D31</f>
        <v>2193</v>
      </c>
      <c r="B21" s="78">
        <f>'FRD 31-05 tabla'!G31</f>
        <v>936.31999999999994</v>
      </c>
      <c r="C21" s="110"/>
    </row>
    <row r="22" spans="1:4">
      <c r="A22" s="78">
        <f>'FRD 31-05 tabla'!D32</f>
        <v>2558</v>
      </c>
      <c r="B22" s="78">
        <f>'FRD 31-05 tabla'!G32</f>
        <v>948.48500000000001</v>
      </c>
      <c r="C22" s="110"/>
    </row>
    <row r="23" spans="1:4">
      <c r="A23" s="78">
        <f>'FRD 31-05 tabla'!D33</f>
        <v>2925</v>
      </c>
      <c r="B23" s="78">
        <f>'FRD 31-05 tabla'!G33</f>
        <v>959.01499999999999</v>
      </c>
      <c r="C23" s="110"/>
    </row>
    <row r="24" spans="1:4">
      <c r="A24" s="78">
        <f>'FRD 31-05 tabla'!D34</f>
        <v>3289</v>
      </c>
      <c r="B24" s="78">
        <f>'FRD 31-05 tabla'!G34</f>
        <v>970.20499999999993</v>
      </c>
    </row>
    <row r="25" spans="1:4">
      <c r="A25" s="78">
        <f>'FRD 31-05 tabla'!D35</f>
        <v>3654</v>
      </c>
      <c r="B25" s="78">
        <f>'FRD 31-05 tabla'!G35</f>
        <v>981.53500000000008</v>
      </c>
    </row>
    <row r="26" spans="1:4">
      <c r="A26" s="78">
        <f>'FRD 31-05 tabla'!D36</f>
        <v>5480</v>
      </c>
      <c r="B26" s="78">
        <f>'FRD 31-05 tabla'!G36</f>
        <v>1044.9673</v>
      </c>
    </row>
    <row r="27" spans="1:4">
      <c r="A27" s="78">
        <f>'FRD 31-05 tabla'!D37</f>
        <v>7307</v>
      </c>
      <c r="B27" s="78">
        <f>'FRD 31-05 tabla'!G37</f>
        <v>1077.575</v>
      </c>
    </row>
    <row r="28" spans="1:4">
      <c r="A28" s="78">
        <f>'FRD 31-05 tabla'!D38</f>
        <v>9134</v>
      </c>
      <c r="B28" s="78">
        <f>'FRD 31-05 tabla'!G38</f>
        <v>1131.51</v>
      </c>
    </row>
    <row r="29" spans="1:4">
      <c r="A29" s="78">
        <f>'FRD 31-05 tabla'!D39</f>
        <v>10961</v>
      </c>
      <c r="B29" s="78">
        <f>'FRD 31-05 tabla'!G39</f>
        <v>1211.1100000000001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1">
    <tabColor theme="4"/>
  </sheetPr>
  <dimension ref="A2:I93"/>
  <sheetViews>
    <sheetView showGridLines="0" topLeftCell="A45" zoomScale="90" zoomScaleNormal="90" workbookViewId="0">
      <selection activeCell="I63" sqref="I63"/>
    </sheetView>
  </sheetViews>
  <sheetFormatPr baseColWidth="10" defaultColWidth="9.1796875" defaultRowHeight="12.5"/>
  <cols>
    <col min="1" max="1" width="9.1796875" style="15"/>
    <col min="2" max="2" width="13.1796875" style="15" customWidth="1"/>
    <col min="3" max="3" width="14.453125" style="15" bestFit="1" customWidth="1"/>
    <col min="4" max="4" width="11.1796875" style="15" bestFit="1" customWidth="1"/>
    <col min="5" max="5" width="12.54296875" style="15" bestFit="1" customWidth="1"/>
    <col min="6" max="6" width="9" style="15" bestFit="1" customWidth="1"/>
    <col min="7" max="7" width="10.81640625" style="15" bestFit="1" customWidth="1"/>
    <col min="8" max="8" width="9.1796875" style="15" customWidth="1"/>
    <col min="9" max="9" width="9.54296875" style="15" bestFit="1" customWidth="1"/>
    <col min="10" max="250" width="9.1796875" style="15"/>
    <col min="251" max="251" width="11.54296875" style="15" customWidth="1"/>
    <col min="252" max="252" width="10.81640625" style="15" customWidth="1"/>
    <col min="253" max="253" width="11.1796875" style="15" bestFit="1" customWidth="1"/>
    <col min="254" max="254" width="9.453125" style="15" bestFit="1" customWidth="1"/>
    <col min="255" max="255" width="9" style="15" bestFit="1" customWidth="1"/>
    <col min="256" max="256" width="10.81640625" style="15" bestFit="1" customWidth="1"/>
    <col min="257" max="506" width="9.1796875" style="15"/>
    <col min="507" max="507" width="11.54296875" style="15" customWidth="1"/>
    <col min="508" max="508" width="10.81640625" style="15" customWidth="1"/>
    <col min="509" max="509" width="11.1796875" style="15" bestFit="1" customWidth="1"/>
    <col min="510" max="510" width="9.453125" style="15" bestFit="1" customWidth="1"/>
    <col min="511" max="511" width="9" style="15" bestFit="1" customWidth="1"/>
    <col min="512" max="512" width="10.81640625" style="15" bestFit="1" customWidth="1"/>
    <col min="513" max="762" width="9.1796875" style="15"/>
    <col min="763" max="763" width="11.54296875" style="15" customWidth="1"/>
    <col min="764" max="764" width="10.81640625" style="15" customWidth="1"/>
    <col min="765" max="765" width="11.1796875" style="15" bestFit="1" customWidth="1"/>
    <col min="766" max="766" width="9.453125" style="15" bestFit="1" customWidth="1"/>
    <col min="767" max="767" width="9" style="15" bestFit="1" customWidth="1"/>
    <col min="768" max="768" width="10.81640625" style="15" bestFit="1" customWidth="1"/>
    <col min="769" max="1018" width="9.1796875" style="15"/>
    <col min="1019" max="1019" width="11.54296875" style="15" customWidth="1"/>
    <col min="1020" max="1020" width="10.81640625" style="15" customWidth="1"/>
    <col min="1021" max="1021" width="11.1796875" style="15" bestFit="1" customWidth="1"/>
    <col min="1022" max="1022" width="9.453125" style="15" bestFit="1" customWidth="1"/>
    <col min="1023" max="1023" width="9" style="15" bestFit="1" customWidth="1"/>
    <col min="1024" max="1024" width="10.81640625" style="15" bestFit="1" customWidth="1"/>
    <col min="1025" max="1274" width="9.1796875" style="15"/>
    <col min="1275" max="1275" width="11.54296875" style="15" customWidth="1"/>
    <col min="1276" max="1276" width="10.81640625" style="15" customWidth="1"/>
    <col min="1277" max="1277" width="11.1796875" style="15" bestFit="1" customWidth="1"/>
    <col min="1278" max="1278" width="9.453125" style="15" bestFit="1" customWidth="1"/>
    <col min="1279" max="1279" width="9" style="15" bestFit="1" customWidth="1"/>
    <col min="1280" max="1280" width="10.81640625" style="15" bestFit="1" customWidth="1"/>
    <col min="1281" max="1530" width="9.1796875" style="15"/>
    <col min="1531" max="1531" width="11.54296875" style="15" customWidth="1"/>
    <col min="1532" max="1532" width="10.81640625" style="15" customWidth="1"/>
    <col min="1533" max="1533" width="11.1796875" style="15" bestFit="1" customWidth="1"/>
    <col min="1534" max="1534" width="9.453125" style="15" bestFit="1" customWidth="1"/>
    <col min="1535" max="1535" width="9" style="15" bestFit="1" customWidth="1"/>
    <col min="1536" max="1536" width="10.81640625" style="15" bestFit="1" customWidth="1"/>
    <col min="1537" max="1786" width="9.1796875" style="15"/>
    <col min="1787" max="1787" width="11.54296875" style="15" customWidth="1"/>
    <col min="1788" max="1788" width="10.81640625" style="15" customWidth="1"/>
    <col min="1789" max="1789" width="11.1796875" style="15" bestFit="1" customWidth="1"/>
    <col min="1790" max="1790" width="9.453125" style="15" bestFit="1" customWidth="1"/>
    <col min="1791" max="1791" width="9" style="15" bestFit="1" customWidth="1"/>
    <col min="1792" max="1792" width="10.81640625" style="15" bestFit="1" customWidth="1"/>
    <col min="1793" max="2042" width="9.1796875" style="15"/>
    <col min="2043" max="2043" width="11.54296875" style="15" customWidth="1"/>
    <col min="2044" max="2044" width="10.81640625" style="15" customWidth="1"/>
    <col min="2045" max="2045" width="11.1796875" style="15" bestFit="1" customWidth="1"/>
    <col min="2046" max="2046" width="9.453125" style="15" bestFit="1" customWidth="1"/>
    <col min="2047" max="2047" width="9" style="15" bestFit="1" customWidth="1"/>
    <col min="2048" max="2048" width="10.81640625" style="15" bestFit="1" customWidth="1"/>
    <col min="2049" max="2298" width="9.1796875" style="15"/>
    <col min="2299" max="2299" width="11.54296875" style="15" customWidth="1"/>
    <col min="2300" max="2300" width="10.81640625" style="15" customWidth="1"/>
    <col min="2301" max="2301" width="11.1796875" style="15" bestFit="1" customWidth="1"/>
    <col min="2302" max="2302" width="9.453125" style="15" bestFit="1" customWidth="1"/>
    <col min="2303" max="2303" width="9" style="15" bestFit="1" customWidth="1"/>
    <col min="2304" max="2304" width="10.81640625" style="15" bestFit="1" customWidth="1"/>
    <col min="2305" max="2554" width="9.1796875" style="15"/>
    <col min="2555" max="2555" width="11.54296875" style="15" customWidth="1"/>
    <col min="2556" max="2556" width="10.81640625" style="15" customWidth="1"/>
    <col min="2557" max="2557" width="11.1796875" style="15" bestFit="1" customWidth="1"/>
    <col min="2558" max="2558" width="9.453125" style="15" bestFit="1" customWidth="1"/>
    <col min="2559" max="2559" width="9" style="15" bestFit="1" customWidth="1"/>
    <col min="2560" max="2560" width="10.81640625" style="15" bestFit="1" customWidth="1"/>
    <col min="2561" max="2810" width="9.1796875" style="15"/>
    <col min="2811" max="2811" width="11.54296875" style="15" customWidth="1"/>
    <col min="2812" max="2812" width="10.81640625" style="15" customWidth="1"/>
    <col min="2813" max="2813" width="11.1796875" style="15" bestFit="1" customWidth="1"/>
    <col min="2814" max="2814" width="9.453125" style="15" bestFit="1" customWidth="1"/>
    <col min="2815" max="2815" width="9" style="15" bestFit="1" customWidth="1"/>
    <col min="2816" max="2816" width="10.81640625" style="15" bestFit="1" customWidth="1"/>
    <col min="2817" max="3066" width="9.1796875" style="15"/>
    <col min="3067" max="3067" width="11.54296875" style="15" customWidth="1"/>
    <col min="3068" max="3068" width="10.81640625" style="15" customWidth="1"/>
    <col min="3069" max="3069" width="11.1796875" style="15" bestFit="1" customWidth="1"/>
    <col min="3070" max="3070" width="9.453125" style="15" bestFit="1" customWidth="1"/>
    <col min="3071" max="3071" width="9" style="15" bestFit="1" customWidth="1"/>
    <col min="3072" max="3072" width="10.81640625" style="15" bestFit="1" customWidth="1"/>
    <col min="3073" max="3322" width="9.1796875" style="15"/>
    <col min="3323" max="3323" width="11.54296875" style="15" customWidth="1"/>
    <col min="3324" max="3324" width="10.81640625" style="15" customWidth="1"/>
    <col min="3325" max="3325" width="11.1796875" style="15" bestFit="1" customWidth="1"/>
    <col min="3326" max="3326" width="9.453125" style="15" bestFit="1" customWidth="1"/>
    <col min="3327" max="3327" width="9" style="15" bestFit="1" customWidth="1"/>
    <col min="3328" max="3328" width="10.81640625" style="15" bestFit="1" customWidth="1"/>
    <col min="3329" max="3578" width="9.1796875" style="15"/>
    <col min="3579" max="3579" width="11.54296875" style="15" customWidth="1"/>
    <col min="3580" max="3580" width="10.81640625" style="15" customWidth="1"/>
    <col min="3581" max="3581" width="11.1796875" style="15" bestFit="1" customWidth="1"/>
    <col min="3582" max="3582" width="9.453125" style="15" bestFit="1" customWidth="1"/>
    <col min="3583" max="3583" width="9" style="15" bestFit="1" customWidth="1"/>
    <col min="3584" max="3584" width="10.81640625" style="15" bestFit="1" customWidth="1"/>
    <col min="3585" max="3834" width="9.1796875" style="15"/>
    <col min="3835" max="3835" width="11.54296875" style="15" customWidth="1"/>
    <col min="3836" max="3836" width="10.81640625" style="15" customWidth="1"/>
    <col min="3837" max="3837" width="11.1796875" style="15" bestFit="1" customWidth="1"/>
    <col min="3838" max="3838" width="9.453125" style="15" bestFit="1" customWidth="1"/>
    <col min="3839" max="3839" width="9" style="15" bestFit="1" customWidth="1"/>
    <col min="3840" max="3840" width="10.81640625" style="15" bestFit="1" customWidth="1"/>
    <col min="3841" max="4090" width="9.1796875" style="15"/>
    <col min="4091" max="4091" width="11.54296875" style="15" customWidth="1"/>
    <col min="4092" max="4092" width="10.81640625" style="15" customWidth="1"/>
    <col min="4093" max="4093" width="11.1796875" style="15" bestFit="1" customWidth="1"/>
    <col min="4094" max="4094" width="9.453125" style="15" bestFit="1" customWidth="1"/>
    <col min="4095" max="4095" width="9" style="15" bestFit="1" customWidth="1"/>
    <col min="4096" max="4096" width="10.81640625" style="15" bestFit="1" customWidth="1"/>
    <col min="4097" max="4346" width="9.1796875" style="15"/>
    <col min="4347" max="4347" width="11.54296875" style="15" customWidth="1"/>
    <col min="4348" max="4348" width="10.81640625" style="15" customWidth="1"/>
    <col min="4349" max="4349" width="11.1796875" style="15" bestFit="1" customWidth="1"/>
    <col min="4350" max="4350" width="9.453125" style="15" bestFit="1" customWidth="1"/>
    <col min="4351" max="4351" width="9" style="15" bestFit="1" customWidth="1"/>
    <col min="4352" max="4352" width="10.81640625" style="15" bestFit="1" customWidth="1"/>
    <col min="4353" max="4602" width="9.1796875" style="15"/>
    <col min="4603" max="4603" width="11.54296875" style="15" customWidth="1"/>
    <col min="4604" max="4604" width="10.81640625" style="15" customWidth="1"/>
    <col min="4605" max="4605" width="11.1796875" style="15" bestFit="1" customWidth="1"/>
    <col min="4606" max="4606" width="9.453125" style="15" bestFit="1" customWidth="1"/>
    <col min="4607" max="4607" width="9" style="15" bestFit="1" customWidth="1"/>
    <col min="4608" max="4608" width="10.81640625" style="15" bestFit="1" customWidth="1"/>
    <col min="4609" max="4858" width="9.1796875" style="15"/>
    <col min="4859" max="4859" width="11.54296875" style="15" customWidth="1"/>
    <col min="4860" max="4860" width="10.81640625" style="15" customWidth="1"/>
    <col min="4861" max="4861" width="11.1796875" style="15" bestFit="1" customWidth="1"/>
    <col min="4862" max="4862" width="9.453125" style="15" bestFit="1" customWidth="1"/>
    <col min="4863" max="4863" width="9" style="15" bestFit="1" customWidth="1"/>
    <col min="4864" max="4864" width="10.81640625" style="15" bestFit="1" customWidth="1"/>
    <col min="4865" max="5114" width="9.1796875" style="15"/>
    <col min="5115" max="5115" width="11.54296875" style="15" customWidth="1"/>
    <col min="5116" max="5116" width="10.81640625" style="15" customWidth="1"/>
    <col min="5117" max="5117" width="11.1796875" style="15" bestFit="1" customWidth="1"/>
    <col min="5118" max="5118" width="9.453125" style="15" bestFit="1" customWidth="1"/>
    <col min="5119" max="5119" width="9" style="15" bestFit="1" customWidth="1"/>
    <col min="5120" max="5120" width="10.81640625" style="15" bestFit="1" customWidth="1"/>
    <col min="5121" max="5370" width="9.1796875" style="15"/>
    <col min="5371" max="5371" width="11.54296875" style="15" customWidth="1"/>
    <col min="5372" max="5372" width="10.81640625" style="15" customWidth="1"/>
    <col min="5373" max="5373" width="11.1796875" style="15" bestFit="1" customWidth="1"/>
    <col min="5374" max="5374" width="9.453125" style="15" bestFit="1" customWidth="1"/>
    <col min="5375" max="5375" width="9" style="15" bestFit="1" customWidth="1"/>
    <col min="5376" max="5376" width="10.81640625" style="15" bestFit="1" customWidth="1"/>
    <col min="5377" max="5626" width="9.1796875" style="15"/>
    <col min="5627" max="5627" width="11.54296875" style="15" customWidth="1"/>
    <col min="5628" max="5628" width="10.81640625" style="15" customWidth="1"/>
    <col min="5629" max="5629" width="11.1796875" style="15" bestFit="1" customWidth="1"/>
    <col min="5630" max="5630" width="9.453125" style="15" bestFit="1" customWidth="1"/>
    <col min="5631" max="5631" width="9" style="15" bestFit="1" customWidth="1"/>
    <col min="5632" max="5632" width="10.81640625" style="15" bestFit="1" customWidth="1"/>
    <col min="5633" max="5882" width="9.1796875" style="15"/>
    <col min="5883" max="5883" width="11.54296875" style="15" customWidth="1"/>
    <col min="5884" max="5884" width="10.81640625" style="15" customWidth="1"/>
    <col min="5885" max="5885" width="11.1796875" style="15" bestFit="1" customWidth="1"/>
    <col min="5886" max="5886" width="9.453125" style="15" bestFit="1" customWidth="1"/>
    <col min="5887" max="5887" width="9" style="15" bestFit="1" customWidth="1"/>
    <col min="5888" max="5888" width="10.81640625" style="15" bestFit="1" customWidth="1"/>
    <col min="5889" max="6138" width="9.1796875" style="15"/>
    <col min="6139" max="6139" width="11.54296875" style="15" customWidth="1"/>
    <col min="6140" max="6140" width="10.81640625" style="15" customWidth="1"/>
    <col min="6141" max="6141" width="11.1796875" style="15" bestFit="1" customWidth="1"/>
    <col min="6142" max="6142" width="9.453125" style="15" bestFit="1" customWidth="1"/>
    <col min="6143" max="6143" width="9" style="15" bestFit="1" customWidth="1"/>
    <col min="6144" max="6144" width="10.81640625" style="15" bestFit="1" customWidth="1"/>
    <col min="6145" max="6394" width="9.1796875" style="15"/>
    <col min="6395" max="6395" width="11.54296875" style="15" customWidth="1"/>
    <col min="6396" max="6396" width="10.81640625" style="15" customWidth="1"/>
    <col min="6397" max="6397" width="11.1796875" style="15" bestFit="1" customWidth="1"/>
    <col min="6398" max="6398" width="9.453125" style="15" bestFit="1" customWidth="1"/>
    <col min="6399" max="6399" width="9" style="15" bestFit="1" customWidth="1"/>
    <col min="6400" max="6400" width="10.81640625" style="15" bestFit="1" customWidth="1"/>
    <col min="6401" max="6650" width="9.1796875" style="15"/>
    <col min="6651" max="6651" width="11.54296875" style="15" customWidth="1"/>
    <col min="6652" max="6652" width="10.81640625" style="15" customWidth="1"/>
    <col min="6653" max="6653" width="11.1796875" style="15" bestFit="1" customWidth="1"/>
    <col min="6654" max="6654" width="9.453125" style="15" bestFit="1" customWidth="1"/>
    <col min="6655" max="6655" width="9" style="15" bestFit="1" customWidth="1"/>
    <col min="6656" max="6656" width="10.81640625" style="15" bestFit="1" customWidth="1"/>
    <col min="6657" max="6906" width="9.1796875" style="15"/>
    <col min="6907" max="6907" width="11.54296875" style="15" customWidth="1"/>
    <col min="6908" max="6908" width="10.81640625" style="15" customWidth="1"/>
    <col min="6909" max="6909" width="11.1796875" style="15" bestFit="1" customWidth="1"/>
    <col min="6910" max="6910" width="9.453125" style="15" bestFit="1" customWidth="1"/>
    <col min="6911" max="6911" width="9" style="15" bestFit="1" customWidth="1"/>
    <col min="6912" max="6912" width="10.81640625" style="15" bestFit="1" customWidth="1"/>
    <col min="6913" max="7162" width="9.1796875" style="15"/>
    <col min="7163" max="7163" width="11.54296875" style="15" customWidth="1"/>
    <col min="7164" max="7164" width="10.81640625" style="15" customWidth="1"/>
    <col min="7165" max="7165" width="11.1796875" style="15" bestFit="1" customWidth="1"/>
    <col min="7166" max="7166" width="9.453125" style="15" bestFit="1" customWidth="1"/>
    <col min="7167" max="7167" width="9" style="15" bestFit="1" customWidth="1"/>
    <col min="7168" max="7168" width="10.81640625" style="15" bestFit="1" customWidth="1"/>
    <col min="7169" max="7418" width="9.1796875" style="15"/>
    <col min="7419" max="7419" width="11.54296875" style="15" customWidth="1"/>
    <col min="7420" max="7420" width="10.81640625" style="15" customWidth="1"/>
    <col min="7421" max="7421" width="11.1796875" style="15" bestFit="1" customWidth="1"/>
    <col min="7422" max="7422" width="9.453125" style="15" bestFit="1" customWidth="1"/>
    <col min="7423" max="7423" width="9" style="15" bestFit="1" customWidth="1"/>
    <col min="7424" max="7424" width="10.81640625" style="15" bestFit="1" customWidth="1"/>
    <col min="7425" max="7674" width="9.1796875" style="15"/>
    <col min="7675" max="7675" width="11.54296875" style="15" customWidth="1"/>
    <col min="7676" max="7676" width="10.81640625" style="15" customWidth="1"/>
    <col min="7677" max="7677" width="11.1796875" style="15" bestFit="1" customWidth="1"/>
    <col min="7678" max="7678" width="9.453125" style="15" bestFit="1" customWidth="1"/>
    <col min="7679" max="7679" width="9" style="15" bestFit="1" customWidth="1"/>
    <col min="7680" max="7680" width="10.81640625" style="15" bestFit="1" customWidth="1"/>
    <col min="7681" max="7930" width="9.1796875" style="15"/>
    <col min="7931" max="7931" width="11.54296875" style="15" customWidth="1"/>
    <col min="7932" max="7932" width="10.81640625" style="15" customWidth="1"/>
    <col min="7933" max="7933" width="11.1796875" style="15" bestFit="1" customWidth="1"/>
    <col min="7934" max="7934" width="9.453125" style="15" bestFit="1" customWidth="1"/>
    <col min="7935" max="7935" width="9" style="15" bestFit="1" customWidth="1"/>
    <col min="7936" max="7936" width="10.81640625" style="15" bestFit="1" customWidth="1"/>
    <col min="7937" max="8186" width="9.1796875" style="15"/>
    <col min="8187" max="8187" width="11.54296875" style="15" customWidth="1"/>
    <col min="8188" max="8188" width="10.81640625" style="15" customWidth="1"/>
    <col min="8189" max="8189" width="11.1796875" style="15" bestFit="1" customWidth="1"/>
    <col min="8190" max="8190" width="9.453125" style="15" bestFit="1" customWidth="1"/>
    <col min="8191" max="8191" width="9" style="15" bestFit="1" customWidth="1"/>
    <col min="8192" max="8192" width="10.81640625" style="15" bestFit="1" customWidth="1"/>
    <col min="8193" max="8442" width="9.1796875" style="15"/>
    <col min="8443" max="8443" width="11.54296875" style="15" customWidth="1"/>
    <col min="8444" max="8444" width="10.81640625" style="15" customWidth="1"/>
    <col min="8445" max="8445" width="11.1796875" style="15" bestFit="1" customWidth="1"/>
    <col min="8446" max="8446" width="9.453125" style="15" bestFit="1" customWidth="1"/>
    <col min="8447" max="8447" width="9" style="15" bestFit="1" customWidth="1"/>
    <col min="8448" max="8448" width="10.81640625" style="15" bestFit="1" customWidth="1"/>
    <col min="8449" max="8698" width="9.1796875" style="15"/>
    <col min="8699" max="8699" width="11.54296875" style="15" customWidth="1"/>
    <col min="8700" max="8700" width="10.81640625" style="15" customWidth="1"/>
    <col min="8701" max="8701" width="11.1796875" style="15" bestFit="1" customWidth="1"/>
    <col min="8702" max="8702" width="9.453125" style="15" bestFit="1" customWidth="1"/>
    <col min="8703" max="8703" width="9" style="15" bestFit="1" customWidth="1"/>
    <col min="8704" max="8704" width="10.81640625" style="15" bestFit="1" customWidth="1"/>
    <col min="8705" max="8954" width="9.1796875" style="15"/>
    <col min="8955" max="8955" width="11.54296875" style="15" customWidth="1"/>
    <col min="8956" max="8956" width="10.81640625" style="15" customWidth="1"/>
    <col min="8957" max="8957" width="11.1796875" style="15" bestFit="1" customWidth="1"/>
    <col min="8958" max="8958" width="9.453125" style="15" bestFit="1" customWidth="1"/>
    <col min="8959" max="8959" width="9" style="15" bestFit="1" customWidth="1"/>
    <col min="8960" max="8960" width="10.81640625" style="15" bestFit="1" customWidth="1"/>
    <col min="8961" max="9210" width="9.1796875" style="15"/>
    <col min="9211" max="9211" width="11.54296875" style="15" customWidth="1"/>
    <col min="9212" max="9212" width="10.81640625" style="15" customWidth="1"/>
    <col min="9213" max="9213" width="11.1796875" style="15" bestFit="1" customWidth="1"/>
    <col min="9214" max="9214" width="9.453125" style="15" bestFit="1" customWidth="1"/>
    <col min="9215" max="9215" width="9" style="15" bestFit="1" customWidth="1"/>
    <col min="9216" max="9216" width="10.81640625" style="15" bestFit="1" customWidth="1"/>
    <col min="9217" max="9466" width="9.1796875" style="15"/>
    <col min="9467" max="9467" width="11.54296875" style="15" customWidth="1"/>
    <col min="9468" max="9468" width="10.81640625" style="15" customWidth="1"/>
    <col min="9469" max="9469" width="11.1796875" style="15" bestFit="1" customWidth="1"/>
    <col min="9470" max="9470" width="9.453125" style="15" bestFit="1" customWidth="1"/>
    <col min="9471" max="9471" width="9" style="15" bestFit="1" customWidth="1"/>
    <col min="9472" max="9472" width="10.81640625" style="15" bestFit="1" customWidth="1"/>
    <col min="9473" max="9722" width="9.1796875" style="15"/>
    <col min="9723" max="9723" width="11.54296875" style="15" customWidth="1"/>
    <col min="9724" max="9724" width="10.81640625" style="15" customWidth="1"/>
    <col min="9725" max="9725" width="11.1796875" style="15" bestFit="1" customWidth="1"/>
    <col min="9726" max="9726" width="9.453125" style="15" bestFit="1" customWidth="1"/>
    <col min="9727" max="9727" width="9" style="15" bestFit="1" customWidth="1"/>
    <col min="9728" max="9728" width="10.81640625" style="15" bestFit="1" customWidth="1"/>
    <col min="9729" max="9978" width="9.1796875" style="15"/>
    <col min="9979" max="9979" width="11.54296875" style="15" customWidth="1"/>
    <col min="9980" max="9980" width="10.81640625" style="15" customWidth="1"/>
    <col min="9981" max="9981" width="11.1796875" style="15" bestFit="1" customWidth="1"/>
    <col min="9982" max="9982" width="9.453125" style="15" bestFit="1" customWidth="1"/>
    <col min="9983" max="9983" width="9" style="15" bestFit="1" customWidth="1"/>
    <col min="9984" max="9984" width="10.81640625" style="15" bestFit="1" customWidth="1"/>
    <col min="9985" max="10234" width="9.1796875" style="15"/>
    <col min="10235" max="10235" width="11.54296875" style="15" customWidth="1"/>
    <col min="10236" max="10236" width="10.81640625" style="15" customWidth="1"/>
    <col min="10237" max="10237" width="11.1796875" style="15" bestFit="1" customWidth="1"/>
    <col min="10238" max="10238" width="9.453125" style="15" bestFit="1" customWidth="1"/>
    <col min="10239" max="10239" width="9" style="15" bestFit="1" customWidth="1"/>
    <col min="10240" max="10240" width="10.81640625" style="15" bestFit="1" customWidth="1"/>
    <col min="10241" max="10490" width="9.1796875" style="15"/>
    <col min="10491" max="10491" width="11.54296875" style="15" customWidth="1"/>
    <col min="10492" max="10492" width="10.81640625" style="15" customWidth="1"/>
    <col min="10493" max="10493" width="11.1796875" style="15" bestFit="1" customWidth="1"/>
    <col min="10494" max="10494" width="9.453125" style="15" bestFit="1" customWidth="1"/>
    <col min="10495" max="10495" width="9" style="15" bestFit="1" customWidth="1"/>
    <col min="10496" max="10496" width="10.81640625" style="15" bestFit="1" customWidth="1"/>
    <col min="10497" max="10746" width="9.1796875" style="15"/>
    <col min="10747" max="10747" width="11.54296875" style="15" customWidth="1"/>
    <col min="10748" max="10748" width="10.81640625" style="15" customWidth="1"/>
    <col min="10749" max="10749" width="11.1796875" style="15" bestFit="1" customWidth="1"/>
    <col min="10750" max="10750" width="9.453125" style="15" bestFit="1" customWidth="1"/>
    <col min="10751" max="10751" width="9" style="15" bestFit="1" customWidth="1"/>
    <col min="10752" max="10752" width="10.81640625" style="15" bestFit="1" customWidth="1"/>
    <col min="10753" max="11002" width="9.1796875" style="15"/>
    <col min="11003" max="11003" width="11.54296875" style="15" customWidth="1"/>
    <col min="11004" max="11004" width="10.81640625" style="15" customWidth="1"/>
    <col min="11005" max="11005" width="11.1796875" style="15" bestFit="1" customWidth="1"/>
    <col min="11006" max="11006" width="9.453125" style="15" bestFit="1" customWidth="1"/>
    <col min="11007" max="11007" width="9" style="15" bestFit="1" customWidth="1"/>
    <col min="11008" max="11008" width="10.81640625" style="15" bestFit="1" customWidth="1"/>
    <col min="11009" max="11258" width="9.1796875" style="15"/>
    <col min="11259" max="11259" width="11.54296875" style="15" customWidth="1"/>
    <col min="11260" max="11260" width="10.81640625" style="15" customWidth="1"/>
    <col min="11261" max="11261" width="11.1796875" style="15" bestFit="1" customWidth="1"/>
    <col min="11262" max="11262" width="9.453125" style="15" bestFit="1" customWidth="1"/>
    <col min="11263" max="11263" width="9" style="15" bestFit="1" customWidth="1"/>
    <col min="11264" max="11264" width="10.81640625" style="15" bestFit="1" customWidth="1"/>
    <col min="11265" max="11514" width="9.1796875" style="15"/>
    <col min="11515" max="11515" width="11.54296875" style="15" customWidth="1"/>
    <col min="11516" max="11516" width="10.81640625" style="15" customWidth="1"/>
    <col min="11517" max="11517" width="11.1796875" style="15" bestFit="1" customWidth="1"/>
    <col min="11518" max="11518" width="9.453125" style="15" bestFit="1" customWidth="1"/>
    <col min="11519" max="11519" width="9" style="15" bestFit="1" customWidth="1"/>
    <col min="11520" max="11520" width="10.81640625" style="15" bestFit="1" customWidth="1"/>
    <col min="11521" max="11770" width="9.1796875" style="15"/>
    <col min="11771" max="11771" width="11.54296875" style="15" customWidth="1"/>
    <col min="11772" max="11772" width="10.81640625" style="15" customWidth="1"/>
    <col min="11773" max="11773" width="11.1796875" style="15" bestFit="1" customWidth="1"/>
    <col min="11774" max="11774" width="9.453125" style="15" bestFit="1" customWidth="1"/>
    <col min="11775" max="11775" width="9" style="15" bestFit="1" customWidth="1"/>
    <col min="11776" max="11776" width="10.81640625" style="15" bestFit="1" customWidth="1"/>
    <col min="11777" max="12026" width="9.1796875" style="15"/>
    <col min="12027" max="12027" width="11.54296875" style="15" customWidth="1"/>
    <col min="12028" max="12028" width="10.81640625" style="15" customWidth="1"/>
    <col min="12029" max="12029" width="11.1796875" style="15" bestFit="1" customWidth="1"/>
    <col min="12030" max="12030" width="9.453125" style="15" bestFit="1" customWidth="1"/>
    <col min="12031" max="12031" width="9" style="15" bestFit="1" customWidth="1"/>
    <col min="12032" max="12032" width="10.81640625" style="15" bestFit="1" customWidth="1"/>
    <col min="12033" max="12282" width="9.1796875" style="15"/>
    <col min="12283" max="12283" width="11.54296875" style="15" customWidth="1"/>
    <col min="12284" max="12284" width="10.81640625" style="15" customWidth="1"/>
    <col min="12285" max="12285" width="11.1796875" style="15" bestFit="1" customWidth="1"/>
    <col min="12286" max="12286" width="9.453125" style="15" bestFit="1" customWidth="1"/>
    <col min="12287" max="12287" width="9" style="15" bestFit="1" customWidth="1"/>
    <col min="12288" max="12288" width="10.81640625" style="15" bestFit="1" customWidth="1"/>
    <col min="12289" max="12538" width="9.1796875" style="15"/>
    <col min="12539" max="12539" width="11.54296875" style="15" customWidth="1"/>
    <col min="12540" max="12540" width="10.81640625" style="15" customWidth="1"/>
    <col min="12541" max="12541" width="11.1796875" style="15" bestFit="1" customWidth="1"/>
    <col min="12542" max="12542" width="9.453125" style="15" bestFit="1" customWidth="1"/>
    <col min="12543" max="12543" width="9" style="15" bestFit="1" customWidth="1"/>
    <col min="12544" max="12544" width="10.81640625" style="15" bestFit="1" customWidth="1"/>
    <col min="12545" max="12794" width="9.1796875" style="15"/>
    <col min="12795" max="12795" width="11.54296875" style="15" customWidth="1"/>
    <col min="12796" max="12796" width="10.81640625" style="15" customWidth="1"/>
    <col min="12797" max="12797" width="11.1796875" style="15" bestFit="1" customWidth="1"/>
    <col min="12798" max="12798" width="9.453125" style="15" bestFit="1" customWidth="1"/>
    <col min="12799" max="12799" width="9" style="15" bestFit="1" customWidth="1"/>
    <col min="12800" max="12800" width="10.81640625" style="15" bestFit="1" customWidth="1"/>
    <col min="12801" max="13050" width="9.1796875" style="15"/>
    <col min="13051" max="13051" width="11.54296875" style="15" customWidth="1"/>
    <col min="13052" max="13052" width="10.81640625" style="15" customWidth="1"/>
    <col min="13053" max="13053" width="11.1796875" style="15" bestFit="1" customWidth="1"/>
    <col min="13054" max="13054" width="9.453125" style="15" bestFit="1" customWidth="1"/>
    <col min="13055" max="13055" width="9" style="15" bestFit="1" customWidth="1"/>
    <col min="13056" max="13056" width="10.81640625" style="15" bestFit="1" customWidth="1"/>
    <col min="13057" max="13306" width="9.1796875" style="15"/>
    <col min="13307" max="13307" width="11.54296875" style="15" customWidth="1"/>
    <col min="13308" max="13308" width="10.81640625" style="15" customWidth="1"/>
    <col min="13309" max="13309" width="11.1796875" style="15" bestFit="1" customWidth="1"/>
    <col min="13310" max="13310" width="9.453125" style="15" bestFit="1" customWidth="1"/>
    <col min="13311" max="13311" width="9" style="15" bestFit="1" customWidth="1"/>
    <col min="13312" max="13312" width="10.81640625" style="15" bestFit="1" customWidth="1"/>
    <col min="13313" max="13562" width="9.1796875" style="15"/>
    <col min="13563" max="13563" width="11.54296875" style="15" customWidth="1"/>
    <col min="13564" max="13564" width="10.81640625" style="15" customWidth="1"/>
    <col min="13565" max="13565" width="11.1796875" style="15" bestFit="1" customWidth="1"/>
    <col min="13566" max="13566" width="9.453125" style="15" bestFit="1" customWidth="1"/>
    <col min="13567" max="13567" width="9" style="15" bestFit="1" customWidth="1"/>
    <col min="13568" max="13568" width="10.81640625" style="15" bestFit="1" customWidth="1"/>
    <col min="13569" max="13818" width="9.1796875" style="15"/>
    <col min="13819" max="13819" width="11.54296875" style="15" customWidth="1"/>
    <col min="13820" max="13820" width="10.81640625" style="15" customWidth="1"/>
    <col min="13821" max="13821" width="11.1796875" style="15" bestFit="1" customWidth="1"/>
    <col min="13822" max="13822" width="9.453125" style="15" bestFit="1" customWidth="1"/>
    <col min="13823" max="13823" width="9" style="15" bestFit="1" customWidth="1"/>
    <col min="13824" max="13824" width="10.81640625" style="15" bestFit="1" customWidth="1"/>
    <col min="13825" max="14074" width="9.1796875" style="15"/>
    <col min="14075" max="14075" width="11.54296875" style="15" customWidth="1"/>
    <col min="14076" max="14076" width="10.81640625" style="15" customWidth="1"/>
    <col min="14077" max="14077" width="11.1796875" style="15" bestFit="1" customWidth="1"/>
    <col min="14078" max="14078" width="9.453125" style="15" bestFit="1" customWidth="1"/>
    <col min="14079" max="14079" width="9" style="15" bestFit="1" customWidth="1"/>
    <col min="14080" max="14080" width="10.81640625" style="15" bestFit="1" customWidth="1"/>
    <col min="14081" max="14330" width="9.1796875" style="15"/>
    <col min="14331" max="14331" width="11.54296875" style="15" customWidth="1"/>
    <col min="14332" max="14332" width="10.81640625" style="15" customWidth="1"/>
    <col min="14333" max="14333" width="11.1796875" style="15" bestFit="1" customWidth="1"/>
    <col min="14334" max="14334" width="9.453125" style="15" bestFit="1" customWidth="1"/>
    <col min="14335" max="14335" width="9" style="15" bestFit="1" customWidth="1"/>
    <col min="14336" max="14336" width="10.81640625" style="15" bestFit="1" customWidth="1"/>
    <col min="14337" max="14586" width="9.1796875" style="15"/>
    <col min="14587" max="14587" width="11.54296875" style="15" customWidth="1"/>
    <col min="14588" max="14588" width="10.81640625" style="15" customWidth="1"/>
    <col min="14589" max="14589" width="11.1796875" style="15" bestFit="1" customWidth="1"/>
    <col min="14590" max="14590" width="9.453125" style="15" bestFit="1" customWidth="1"/>
    <col min="14591" max="14591" width="9" style="15" bestFit="1" customWidth="1"/>
    <col min="14592" max="14592" width="10.81640625" style="15" bestFit="1" customWidth="1"/>
    <col min="14593" max="14842" width="9.1796875" style="15"/>
    <col min="14843" max="14843" width="11.54296875" style="15" customWidth="1"/>
    <col min="14844" max="14844" width="10.81640625" style="15" customWidth="1"/>
    <col min="14845" max="14845" width="11.1796875" style="15" bestFit="1" customWidth="1"/>
    <col min="14846" max="14846" width="9.453125" style="15" bestFit="1" customWidth="1"/>
    <col min="14847" max="14847" width="9" style="15" bestFit="1" customWidth="1"/>
    <col min="14848" max="14848" width="10.81640625" style="15" bestFit="1" customWidth="1"/>
    <col min="14849" max="15098" width="9.1796875" style="15"/>
    <col min="15099" max="15099" width="11.54296875" style="15" customWidth="1"/>
    <col min="15100" max="15100" width="10.81640625" style="15" customWidth="1"/>
    <col min="15101" max="15101" width="11.1796875" style="15" bestFit="1" customWidth="1"/>
    <col min="15102" max="15102" width="9.453125" style="15" bestFit="1" customWidth="1"/>
    <col min="15103" max="15103" width="9" style="15" bestFit="1" customWidth="1"/>
    <col min="15104" max="15104" width="10.81640625" style="15" bestFit="1" customWidth="1"/>
    <col min="15105" max="15354" width="9.1796875" style="15"/>
    <col min="15355" max="15355" width="11.54296875" style="15" customWidth="1"/>
    <col min="15356" max="15356" width="10.81640625" style="15" customWidth="1"/>
    <col min="15357" max="15357" width="11.1796875" style="15" bestFit="1" customWidth="1"/>
    <col min="15358" max="15358" width="9.453125" style="15" bestFit="1" customWidth="1"/>
    <col min="15359" max="15359" width="9" style="15" bestFit="1" customWidth="1"/>
    <col min="15360" max="15360" width="10.81640625" style="15" bestFit="1" customWidth="1"/>
    <col min="15361" max="15610" width="9.1796875" style="15"/>
    <col min="15611" max="15611" width="11.54296875" style="15" customWidth="1"/>
    <col min="15612" max="15612" width="10.81640625" style="15" customWidth="1"/>
    <col min="15613" max="15613" width="11.1796875" style="15" bestFit="1" customWidth="1"/>
    <col min="15614" max="15614" width="9.453125" style="15" bestFit="1" customWidth="1"/>
    <col min="15615" max="15615" width="9" style="15" bestFit="1" customWidth="1"/>
    <col min="15616" max="15616" width="10.81640625" style="15" bestFit="1" customWidth="1"/>
    <col min="15617" max="15866" width="9.1796875" style="15"/>
    <col min="15867" max="15867" width="11.54296875" style="15" customWidth="1"/>
    <col min="15868" max="15868" width="10.81640625" style="15" customWidth="1"/>
    <col min="15869" max="15869" width="11.1796875" style="15" bestFit="1" customWidth="1"/>
    <col min="15870" max="15870" width="9.453125" style="15" bestFit="1" customWidth="1"/>
    <col min="15871" max="15871" width="9" style="15" bestFit="1" customWidth="1"/>
    <col min="15872" max="15872" width="10.81640625" style="15" bestFit="1" customWidth="1"/>
    <col min="15873" max="16122" width="9.1796875" style="15"/>
    <col min="16123" max="16123" width="11.54296875" style="15" customWidth="1"/>
    <col min="16124" max="16124" width="10.81640625" style="15" customWidth="1"/>
    <col min="16125" max="16125" width="11.1796875" style="15" bestFit="1" customWidth="1"/>
    <col min="16126" max="16126" width="9.453125" style="15" bestFit="1" customWidth="1"/>
    <col min="16127" max="16127" width="9" style="15" bestFit="1" customWidth="1"/>
    <col min="16128" max="16128" width="10.81640625" style="15" bestFit="1" customWidth="1"/>
    <col min="16129" max="16384" width="9.1796875" style="15"/>
  </cols>
  <sheetData>
    <row r="2" spans="1:9" ht="13">
      <c r="B2" s="14" t="str">
        <f ca="1">"Curva "&amp;RIGHT(CELL("filename",B2),LEN(CELL("filename",B2))-FIND("]",CELL("filename",B2),1))&amp;" al "&amp;TEXT(Datos!$D$7,"dd.mm."&amp;IF(TEXT(Datos!$D$7,"yyyy")="yyyy","aaaa","yyyy"))</f>
        <v>Curva CLP 31-05 al 31.05.2026</v>
      </c>
    </row>
    <row r="3" spans="1:9" ht="13">
      <c r="B3" s="14"/>
    </row>
    <row r="4" spans="1:9" ht="13">
      <c r="B4" s="15" t="s">
        <v>76</v>
      </c>
      <c r="C4" s="30">
        <f>'Forwards Cordada 31-05'!C1</f>
        <v>46173</v>
      </c>
    </row>
    <row r="5" spans="1:9" ht="13">
      <c r="A5" s="25" t="s">
        <v>13</v>
      </c>
      <c r="B5" s="15" t="s">
        <v>100</v>
      </c>
      <c r="C5" s="37">
        <v>45626</v>
      </c>
      <c r="D5" s="37"/>
    </row>
    <row r="6" spans="1:9">
      <c r="B6" s="39"/>
    </row>
    <row r="8" spans="1:9" ht="14.5">
      <c r="B8" s="16" t="s">
        <v>3</v>
      </c>
      <c r="C8" s="17" t="s">
        <v>101</v>
      </c>
      <c r="D8" s="18" t="s">
        <v>38</v>
      </c>
      <c r="E8" s="19" t="s">
        <v>21</v>
      </c>
      <c r="F8" s="18" t="s">
        <v>22</v>
      </c>
      <c r="G8" s="18" t="s">
        <v>23</v>
      </c>
      <c r="I8" s="34"/>
    </row>
    <row r="9" spans="1:9" ht="14.5">
      <c r="B9">
        <f>C9-$C$5</f>
        <v>90</v>
      </c>
      <c r="C9" s="34">
        <v>45716</v>
      </c>
      <c r="D9" s="26"/>
      <c r="E9" s="15">
        <v>5.0718500000000004</v>
      </c>
      <c r="F9" s="20"/>
      <c r="G9" s="20"/>
      <c r="H9" t="str">
        <f>MID(C9,4,2)&amp;"-"&amp;LEFT(C9,2)&amp;"-"&amp;RIGHT(C9,4)</f>
        <v>16-45-5716</v>
      </c>
      <c r="I9" s="34"/>
    </row>
    <row r="10" spans="1:9" ht="14.5">
      <c r="B10">
        <f t="shared" ref="B10:B26" si="0">C10-$C$5</f>
        <v>181</v>
      </c>
      <c r="C10" s="34">
        <v>45807</v>
      </c>
      <c r="D10" s="26"/>
      <c r="E10" s="15">
        <v>4.9615200000000002</v>
      </c>
      <c r="F10" s="20"/>
      <c r="G10" s="20"/>
      <c r="H10"/>
      <c r="I10" s="34"/>
    </row>
    <row r="11" spans="1:9" ht="14.5">
      <c r="B11">
        <f t="shared" si="0"/>
        <v>272</v>
      </c>
      <c r="C11" s="34">
        <v>45898</v>
      </c>
      <c r="D11" s="26"/>
      <c r="E11" s="15">
        <v>4.8523100000000001</v>
      </c>
      <c r="F11" s="20"/>
      <c r="G11" s="20"/>
      <c r="H11"/>
      <c r="I11" s="34"/>
    </row>
    <row r="12" spans="1:9" ht="14.5">
      <c r="B12">
        <f t="shared" si="0"/>
        <v>363</v>
      </c>
      <c r="C12" s="34">
        <v>45989</v>
      </c>
      <c r="D12" s="26"/>
      <c r="E12" s="15">
        <v>4.7470699999999999</v>
      </c>
      <c r="F12" s="20"/>
      <c r="G12" s="20"/>
      <c r="H12"/>
      <c r="I12" s="34"/>
    </row>
    <row r="13" spans="1:9" ht="14.5">
      <c r="B13">
        <f t="shared" si="0"/>
        <v>730</v>
      </c>
      <c r="C13" s="34">
        <v>46356</v>
      </c>
      <c r="D13" s="26"/>
      <c r="E13" s="15">
        <v>4.5897500000000004</v>
      </c>
      <c r="F13" s="20"/>
      <c r="G13" s="20"/>
      <c r="H13"/>
      <c r="I13" s="34"/>
    </row>
    <row r="14" spans="1:9" ht="14.5">
      <c r="B14">
        <f t="shared" si="0"/>
        <v>1095</v>
      </c>
      <c r="C14" s="34">
        <v>46721</v>
      </c>
      <c r="D14" s="26"/>
      <c r="E14" s="15">
        <v>4.6113799999999996</v>
      </c>
      <c r="F14" s="20"/>
      <c r="G14" s="20"/>
      <c r="H14"/>
      <c r="I14" s="34"/>
    </row>
    <row r="15" spans="1:9" ht="14.5">
      <c r="B15">
        <f t="shared" si="0"/>
        <v>1461</v>
      </c>
      <c r="C15" s="34">
        <v>47087</v>
      </c>
      <c r="D15" s="26"/>
      <c r="E15" s="15">
        <v>4.6587699999999996</v>
      </c>
      <c r="F15" s="20"/>
      <c r="G15" s="20"/>
      <c r="H15"/>
      <c r="I15" s="34"/>
    </row>
    <row r="16" spans="1:9" ht="14.5">
      <c r="B16">
        <f t="shared" si="0"/>
        <v>1826</v>
      </c>
      <c r="C16" s="34">
        <v>47452</v>
      </c>
      <c r="D16" s="26"/>
      <c r="E16" s="15">
        <v>4.7355299999999998</v>
      </c>
      <c r="F16" s="20"/>
      <c r="G16" s="20">
        <f>ROWS(c_CLP)</f>
        <v>22</v>
      </c>
      <c r="H16"/>
      <c r="I16" s="34"/>
    </row>
    <row r="17" spans="2:9" ht="14.5">
      <c r="B17">
        <f t="shared" si="0"/>
        <v>2190</v>
      </c>
      <c r="C17" s="34">
        <v>47816</v>
      </c>
      <c r="D17" s="26"/>
      <c r="E17" s="15">
        <v>4.7827500000000001</v>
      </c>
      <c r="F17" s="20"/>
      <c r="G17" s="20"/>
      <c r="H17"/>
      <c r="I17" s="34"/>
    </row>
    <row r="18" spans="2:9" ht="14.5">
      <c r="B18">
        <f t="shared" si="0"/>
        <v>2554</v>
      </c>
      <c r="C18" s="34">
        <v>48180</v>
      </c>
      <c r="D18" s="26"/>
      <c r="E18" s="15">
        <v>4.8236699999999999</v>
      </c>
      <c r="F18" s="20"/>
      <c r="G18" s="20"/>
      <c r="H18"/>
      <c r="I18" s="34"/>
    </row>
    <row r="19" spans="2:9" ht="14.5">
      <c r="B19">
        <f t="shared" si="0"/>
        <v>2922</v>
      </c>
      <c r="C19" s="34">
        <v>48548</v>
      </c>
      <c r="D19" s="26"/>
      <c r="E19" s="15">
        <v>4.8407099999999996</v>
      </c>
      <c r="F19" s="20"/>
      <c r="G19" s="20"/>
      <c r="H19"/>
      <c r="I19" s="34"/>
    </row>
    <row r="20" spans="2:9" ht="14.5">
      <c r="B20">
        <f t="shared" si="0"/>
        <v>3287</v>
      </c>
      <c r="C20" s="34">
        <v>48913</v>
      </c>
      <c r="D20" s="26"/>
      <c r="E20" s="15">
        <v>4.7849399999999997</v>
      </c>
      <c r="F20" s="20"/>
      <c r="G20" s="20"/>
      <c r="H20"/>
      <c r="I20" s="34"/>
    </row>
    <row r="21" spans="2:9" ht="14.5">
      <c r="B21">
        <f t="shared" si="0"/>
        <v>3652</v>
      </c>
      <c r="C21" s="34">
        <v>49278</v>
      </c>
      <c r="D21" s="26"/>
      <c r="E21" s="15">
        <v>4.7882199999999999</v>
      </c>
      <c r="F21" s="20"/>
      <c r="G21" s="20"/>
      <c r="H21"/>
      <c r="I21" s="34"/>
    </row>
    <row r="22" spans="2:9" ht="14.5">
      <c r="B22">
        <f t="shared" si="0"/>
        <v>4381</v>
      </c>
      <c r="C22" s="34">
        <v>50007</v>
      </c>
      <c r="D22" s="26"/>
      <c r="E22" s="15">
        <v>4.7978500000000004</v>
      </c>
      <c r="F22" s="20"/>
      <c r="G22" s="20"/>
      <c r="H22"/>
      <c r="I22" s="34"/>
    </row>
    <row r="23" spans="2:9" ht="14.5">
      <c r="B23">
        <f t="shared" si="0"/>
        <v>5478</v>
      </c>
      <c r="C23" s="34">
        <v>51104</v>
      </c>
      <c r="D23" s="26"/>
      <c r="E23" s="15">
        <v>4.8241300000000003</v>
      </c>
      <c r="F23" s="20"/>
      <c r="G23" s="20"/>
      <c r="H23"/>
      <c r="I23" s="34"/>
    </row>
    <row r="24" spans="2:9" ht="14.5">
      <c r="B24">
        <f t="shared" si="0"/>
        <v>7305</v>
      </c>
      <c r="C24" s="34">
        <v>52931</v>
      </c>
      <c r="D24" s="26"/>
      <c r="E24" s="15">
        <v>4.7859600000000002</v>
      </c>
      <c r="F24" s="20"/>
      <c r="G24"/>
      <c r="H24"/>
      <c r="I24" s="34"/>
    </row>
    <row r="25" spans="2:9" ht="14.5">
      <c r="B25">
        <f t="shared" si="0"/>
        <v>10957</v>
      </c>
      <c r="C25" s="34">
        <v>56583</v>
      </c>
      <c r="D25" s="26"/>
      <c r="E25" s="15">
        <v>4.7831700000000001</v>
      </c>
      <c r="F25" s="20"/>
      <c r="G25" s="20"/>
      <c r="H25"/>
      <c r="I25" s="34"/>
    </row>
    <row r="26" spans="2:9" ht="14.5">
      <c r="B26">
        <f t="shared" si="0"/>
        <v>18262</v>
      </c>
      <c r="C26" s="37">
        <v>63888</v>
      </c>
      <c r="D26" s="26"/>
      <c r="E26" s="15">
        <v>4.7945700000000002</v>
      </c>
      <c r="F26" s="20"/>
      <c r="G26" s="20"/>
      <c r="H26"/>
      <c r="I26" s="34"/>
    </row>
    <row r="27" spans="2:9" ht="14.5">
      <c r="B27"/>
      <c r="C27" s="34"/>
      <c r="D27" s="26"/>
      <c r="E27" s="73"/>
      <c r="F27" s="20"/>
      <c r="G27" s="20"/>
      <c r="H27"/>
      <c r="I27" s="34"/>
    </row>
    <row r="28" spans="2:9" ht="14.5">
      <c r="B28"/>
      <c r="C28" s="34"/>
      <c r="D28" s="26"/>
      <c r="E28" s="73"/>
      <c r="F28" s="20"/>
      <c r="G28" s="20"/>
      <c r="H28"/>
      <c r="I28" s="34"/>
    </row>
    <row r="29" spans="2:9" ht="14.5">
      <c r="B29"/>
      <c r="C29" s="34"/>
      <c r="D29" s="26"/>
      <c r="E29" s="73"/>
      <c r="F29" s="20"/>
      <c r="G29" s="20"/>
      <c r="H29"/>
      <c r="I29" s="34"/>
    </row>
    <row r="30" spans="2:9" ht="14.5">
      <c r="B30"/>
      <c r="C30" s="34"/>
      <c r="D30" s="27"/>
      <c r="E30" s="74"/>
      <c r="F30" s="72"/>
      <c r="G30" s="72"/>
      <c r="H30"/>
      <c r="I30" s="34"/>
    </row>
    <row r="35" spans="2:3">
      <c r="B35" s="40"/>
    </row>
    <row r="36" spans="2:3">
      <c r="B36" s="40"/>
    </row>
    <row r="37" spans="2:3">
      <c r="B37" s="40"/>
    </row>
    <row r="38" spans="2:3">
      <c r="B38" s="40"/>
    </row>
    <row r="39" spans="2:3">
      <c r="B39" s="40"/>
    </row>
    <row r="40" spans="2:3">
      <c r="B40" s="40"/>
    </row>
    <row r="41" spans="2:3">
      <c r="B41" s="40"/>
      <c r="C41" s="38"/>
    </row>
    <row r="42" spans="2:3">
      <c r="B42" s="40"/>
    </row>
    <row r="43" spans="2:3">
      <c r="B43" s="40"/>
    </row>
    <row r="44" spans="2:3">
      <c r="B44" s="40"/>
    </row>
    <row r="45" spans="2:3">
      <c r="B45" s="40"/>
    </row>
    <row r="46" spans="2:3">
      <c r="B46" s="40"/>
    </row>
    <row r="47" spans="2:3" ht="13">
      <c r="B47" s="117" t="str">
        <f ca="1">"Curva "&amp;RIGHT(CELL("filename",B47),LEN(CELL("filename",B47))-FIND("]",CELL("filename",B47),1))&amp;" al "&amp;TEXT(Datos!$D$7,"dd.mm."&amp;IF(TEXT(Datos!$D$7,"yyyy")="yyyy","aaaa","yyyy"))</f>
        <v>Curva CLP 31-05 al 31.05.2026</v>
      </c>
    </row>
    <row r="48" spans="2:3" ht="13">
      <c r="B48" s="14"/>
    </row>
    <row r="49" spans="1:8" ht="13">
      <c r="B49" s="15" t="s">
        <v>76</v>
      </c>
      <c r="C49" s="30">
        <f>'Forwards Cordada 31-05'!C1</f>
        <v>46173</v>
      </c>
    </row>
    <row r="50" spans="1:8" ht="13">
      <c r="B50" s="15" t="s">
        <v>100</v>
      </c>
      <c r="C50" s="30">
        <f>C49</f>
        <v>46173</v>
      </c>
      <c r="D50" s="37"/>
    </row>
    <row r="51" spans="1:8">
      <c r="B51" s="39"/>
    </row>
    <row r="53" spans="1:8">
      <c r="B53" s="16" t="s">
        <v>3</v>
      </c>
      <c r="C53" s="17" t="s">
        <v>101</v>
      </c>
      <c r="D53" s="18" t="s">
        <v>38</v>
      </c>
      <c r="E53" s="19" t="s">
        <v>21</v>
      </c>
      <c r="F53" s="18" t="s">
        <v>22</v>
      </c>
      <c r="G53" s="18" t="s">
        <v>23</v>
      </c>
    </row>
    <row r="54" spans="1:8">
      <c r="B54" s="85" t="str">
        <f>Datos!D49</f>
        <v>dia_clp423</v>
      </c>
      <c r="C54" s="75"/>
      <c r="D54" s="76"/>
      <c r="E54" s="85" t="str">
        <f>Datos!E49</f>
        <v>c_clp423</v>
      </c>
      <c r="F54" s="76"/>
      <c r="G54" s="76"/>
    </row>
    <row r="55" spans="1:8" ht="14.5">
      <c r="B55" s="110">
        <f>C55-$C$50</f>
        <v>92</v>
      </c>
      <c r="C55" t="s">
        <v>359</v>
      </c>
      <c r="D55" s="26"/>
      <c r="E55">
        <v>3.48231</v>
      </c>
      <c r="F55" s="20"/>
      <c r="G55" s="20"/>
      <c r="H55" t="str">
        <f>MID(C55,4,2)&amp;"-"&amp;LEFT(C55,2)&amp;"-"&amp;RIGHT(C55,4)</f>
        <v>08-31-2026</v>
      </c>
    </row>
    <row r="56" spans="1:8" ht="14.5">
      <c r="A56" s="15">
        <f t="shared" ref="A56:A63" si="1">B56-B55</f>
        <v>91</v>
      </c>
      <c r="B56">
        <f t="shared" ref="B56:B72" si="2">C56-$C$50</f>
        <v>183</v>
      </c>
      <c r="C56" t="s">
        <v>360</v>
      </c>
      <c r="D56" s="26"/>
      <c r="E56">
        <v>3.6117699999999999</v>
      </c>
      <c r="F56" s="20"/>
      <c r="G56" s="20"/>
      <c r="H56"/>
    </row>
    <row r="57" spans="1:8" ht="14.5">
      <c r="A57" s="15">
        <f t="shared" si="1"/>
        <v>88</v>
      </c>
      <c r="B57">
        <f t="shared" si="2"/>
        <v>271</v>
      </c>
      <c r="C57" t="s">
        <v>361</v>
      </c>
      <c r="D57" s="26"/>
      <c r="E57">
        <v>3.7064900000000001</v>
      </c>
      <c r="F57" s="20"/>
      <c r="G57" s="20"/>
      <c r="H57"/>
    </row>
    <row r="58" spans="1:8" ht="14.5">
      <c r="A58" s="15">
        <f t="shared" si="1"/>
        <v>94</v>
      </c>
      <c r="B58">
        <f t="shared" si="2"/>
        <v>365</v>
      </c>
      <c r="C58" t="s">
        <v>362</v>
      </c>
      <c r="D58" s="26"/>
      <c r="E58">
        <v>3.78017</v>
      </c>
      <c r="F58" s="20"/>
      <c r="G58" s="20"/>
      <c r="H58"/>
    </row>
    <row r="59" spans="1:8" ht="14.5">
      <c r="A59" s="15">
        <f t="shared" si="1"/>
        <v>366</v>
      </c>
      <c r="B59">
        <f t="shared" si="2"/>
        <v>731</v>
      </c>
      <c r="C59" t="s">
        <v>363</v>
      </c>
      <c r="D59" s="26"/>
      <c r="E59">
        <v>3.98414</v>
      </c>
      <c r="F59" s="20"/>
      <c r="G59" s="20"/>
      <c r="H59"/>
    </row>
    <row r="60" spans="1:8" ht="14.5">
      <c r="A60" s="15">
        <f t="shared" si="1"/>
        <v>365</v>
      </c>
      <c r="B60">
        <f t="shared" si="2"/>
        <v>1096</v>
      </c>
      <c r="C60" t="s">
        <v>364</v>
      </c>
      <c r="D60" s="26"/>
      <c r="E60">
        <v>4.2453399999999997</v>
      </c>
      <c r="F60" s="20"/>
      <c r="G60" s="20"/>
      <c r="H60"/>
    </row>
    <row r="61" spans="1:8" ht="14.5">
      <c r="A61" s="15">
        <f t="shared" si="1"/>
        <v>365</v>
      </c>
      <c r="B61">
        <f t="shared" si="2"/>
        <v>1461</v>
      </c>
      <c r="C61" t="s">
        <v>365</v>
      </c>
      <c r="D61" s="26"/>
      <c r="E61">
        <v>4.4291499999999999</v>
      </c>
      <c r="F61" s="20"/>
      <c r="G61" s="20"/>
      <c r="H61"/>
    </row>
    <row r="62" spans="1:8" ht="14.5">
      <c r="A62" s="15">
        <f t="shared" si="1"/>
        <v>364</v>
      </c>
      <c r="B62">
        <f t="shared" si="2"/>
        <v>1825</v>
      </c>
      <c r="C62" t="s">
        <v>366</v>
      </c>
      <c r="D62" s="26"/>
      <c r="E62">
        <v>4.5886199999999997</v>
      </c>
      <c r="F62" s="20"/>
      <c r="G62" s="20"/>
      <c r="H62"/>
    </row>
    <row r="63" spans="1:8" ht="14.5">
      <c r="A63" s="15">
        <f t="shared" si="1"/>
        <v>367</v>
      </c>
      <c r="B63">
        <f t="shared" si="2"/>
        <v>2192</v>
      </c>
      <c r="C63" t="s">
        <v>367</v>
      </c>
      <c r="D63" s="26"/>
      <c r="E63">
        <v>4.6959200000000001</v>
      </c>
      <c r="F63" s="20"/>
      <c r="G63" s="20"/>
      <c r="H63"/>
    </row>
    <row r="64" spans="1:8" ht="14.5">
      <c r="A64" s="15">
        <f t="shared" ref="A64:A72" si="3">B64-B63</f>
        <v>365</v>
      </c>
      <c r="B64">
        <f t="shared" si="2"/>
        <v>2557</v>
      </c>
      <c r="C64" t="s">
        <v>368</v>
      </c>
      <c r="D64" s="26"/>
      <c r="E64">
        <v>4.8055599999999998</v>
      </c>
      <c r="F64" s="20"/>
      <c r="G64" s="20"/>
      <c r="H64"/>
    </row>
    <row r="65" spans="1:8" ht="14.5">
      <c r="A65" s="15">
        <f>B65-B64</f>
        <v>365</v>
      </c>
      <c r="B65">
        <f>C65-$C$50</f>
        <v>2922</v>
      </c>
      <c r="C65" t="s">
        <v>369</v>
      </c>
      <c r="D65" s="26"/>
      <c r="E65">
        <v>4.8720800000000004</v>
      </c>
      <c r="F65" s="20"/>
      <c r="G65" s="20"/>
      <c r="H65"/>
    </row>
    <row r="66" spans="1:8" ht="14.5">
      <c r="A66" s="15">
        <f t="shared" si="3"/>
        <v>365</v>
      </c>
      <c r="B66">
        <f t="shared" si="2"/>
        <v>3287</v>
      </c>
      <c r="C66" t="s">
        <v>370</v>
      </c>
      <c r="D66" s="26"/>
      <c r="E66">
        <v>4.9432799999999997</v>
      </c>
      <c r="F66" s="20"/>
      <c r="G66" s="20"/>
      <c r="H66"/>
    </row>
    <row r="67" spans="1:8" ht="14.5">
      <c r="A67" s="15">
        <f t="shared" si="3"/>
        <v>365</v>
      </c>
      <c r="B67">
        <f t="shared" si="2"/>
        <v>3652</v>
      </c>
      <c r="C67" t="s">
        <v>371</v>
      </c>
      <c r="D67" s="26"/>
      <c r="E67">
        <v>5.01884</v>
      </c>
      <c r="F67" s="20"/>
      <c r="G67" s="20"/>
      <c r="H67"/>
    </row>
    <row r="68" spans="1:8" ht="14.5">
      <c r="A68" s="15">
        <f t="shared" si="3"/>
        <v>731</v>
      </c>
      <c r="B68">
        <f t="shared" si="2"/>
        <v>4383</v>
      </c>
      <c r="C68" t="s">
        <v>372</v>
      </c>
      <c r="D68" s="26"/>
      <c r="E68">
        <v>5.1038800000000002</v>
      </c>
      <c r="F68" s="20"/>
      <c r="G68" s="20"/>
      <c r="H68"/>
    </row>
    <row r="69" spans="1:8" ht="14.5">
      <c r="A69" s="15">
        <f t="shared" si="3"/>
        <v>1096</v>
      </c>
      <c r="B69">
        <f t="shared" si="2"/>
        <v>5479</v>
      </c>
      <c r="C69" t="s">
        <v>373</v>
      </c>
      <c r="D69" s="26"/>
      <c r="E69">
        <v>5.3688000000000002</v>
      </c>
      <c r="F69" s="20"/>
      <c r="G69" s="20"/>
      <c r="H69"/>
    </row>
    <row r="70" spans="1:8" ht="14.5">
      <c r="A70" s="15">
        <f t="shared" si="3"/>
        <v>1826</v>
      </c>
      <c r="B70">
        <f t="shared" si="2"/>
        <v>7305</v>
      </c>
      <c r="C70" t="s">
        <v>374</v>
      </c>
      <c r="D70" s="26"/>
      <c r="E70">
        <v>5.4612400000000001</v>
      </c>
      <c r="F70" s="20"/>
      <c r="G70" s="20"/>
      <c r="H70"/>
    </row>
    <row r="71" spans="1:8" ht="14.5">
      <c r="A71" s="15">
        <f t="shared" si="3"/>
        <v>3653</v>
      </c>
      <c r="B71">
        <f t="shared" si="2"/>
        <v>10958</v>
      </c>
      <c r="C71" t="s">
        <v>375</v>
      </c>
      <c r="D71" s="26"/>
      <c r="E71">
        <v>5.5914799999999998</v>
      </c>
      <c r="F71" s="20"/>
      <c r="G71" s="20"/>
      <c r="H71"/>
    </row>
    <row r="72" spans="1:8" ht="14.5">
      <c r="A72" s="15">
        <f t="shared" si="3"/>
        <v>7303</v>
      </c>
      <c r="B72">
        <f t="shared" si="2"/>
        <v>18261</v>
      </c>
      <c r="C72" t="s">
        <v>376</v>
      </c>
      <c r="D72" s="26"/>
      <c r="E72">
        <v>5.75204</v>
      </c>
      <c r="F72" s="20"/>
      <c r="G72" s="20"/>
      <c r="H72"/>
    </row>
    <row r="73" spans="1:8" ht="14.5">
      <c r="E73"/>
    </row>
    <row r="90" spans="3:3" ht="14.5">
      <c r="C90" s="34"/>
    </row>
    <row r="91" spans="3:3" ht="14.5">
      <c r="C91" s="34"/>
    </row>
    <row r="92" spans="3:3" ht="14.5">
      <c r="C92" s="34"/>
    </row>
    <row r="93" spans="3:3" ht="14.5">
      <c r="C93" s="34"/>
    </row>
  </sheetData>
  <pageMargins left="0.75" right="0.75" top="1" bottom="1" header="0.5" footer="0.5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C90F3-A6BB-4C14-BC0F-3242FE49119D}">
  <sheetPr>
    <tabColor theme="4"/>
  </sheetPr>
  <dimension ref="A1:O43"/>
  <sheetViews>
    <sheetView zoomScaleNormal="100" workbookViewId="0">
      <selection activeCell="B10" sqref="B10"/>
    </sheetView>
  </sheetViews>
  <sheetFormatPr baseColWidth="10" defaultColWidth="8.81640625" defaultRowHeight="14.5"/>
  <cols>
    <col min="1" max="1" width="19.81640625" customWidth="1"/>
    <col min="2" max="2" width="17.54296875" style="111" customWidth="1"/>
    <col min="3" max="3" width="6" customWidth="1"/>
    <col min="4" max="4" width="9.453125" customWidth="1"/>
    <col min="10" max="10" width="13.453125" bestFit="1" customWidth="1"/>
  </cols>
  <sheetData>
    <row r="1" spans="1:14">
      <c r="A1" t="s">
        <v>179</v>
      </c>
    </row>
    <row r="3" spans="1:14">
      <c r="A3" t="s">
        <v>180</v>
      </c>
      <c r="B3" s="111" t="s">
        <v>2</v>
      </c>
      <c r="E3" t="s">
        <v>181</v>
      </c>
      <c r="F3" t="s">
        <v>182</v>
      </c>
      <c r="H3" s="166" t="s">
        <v>183</v>
      </c>
      <c r="I3" s="168" t="s">
        <v>298</v>
      </c>
      <c r="J3" s="166"/>
    </row>
    <row r="4" spans="1:14">
      <c r="A4" t="s">
        <v>185</v>
      </c>
      <c r="B4" s="111" t="s">
        <v>186</v>
      </c>
      <c r="H4" s="166"/>
      <c r="I4" s="166"/>
      <c r="J4" s="166"/>
      <c r="L4" s="162" t="s">
        <v>292</v>
      </c>
      <c r="N4" t="s">
        <v>378</v>
      </c>
    </row>
    <row r="5" spans="1:14">
      <c r="A5" t="s">
        <v>187</v>
      </c>
      <c r="B5" s="111" t="s">
        <v>188</v>
      </c>
      <c r="H5" s="166"/>
      <c r="I5" s="166"/>
      <c r="J5" s="166"/>
      <c r="N5" t="s">
        <v>377</v>
      </c>
    </row>
    <row r="6" spans="1:14">
      <c r="A6" t="s">
        <v>189</v>
      </c>
      <c r="B6" s="111" t="s">
        <v>190</v>
      </c>
      <c r="H6" s="166"/>
      <c r="I6" s="166"/>
      <c r="J6" s="166"/>
    </row>
    <row r="7" spans="1:14">
      <c r="D7" s="108"/>
      <c r="H7" s="166"/>
      <c r="I7" s="166"/>
      <c r="J7" s="166"/>
    </row>
    <row r="8" spans="1:14">
      <c r="A8" t="s">
        <v>191</v>
      </c>
      <c r="H8" s="166" t="s">
        <v>192</v>
      </c>
      <c r="I8" s="166" t="s">
        <v>193</v>
      </c>
      <c r="J8" s="167" t="s">
        <v>294</v>
      </c>
    </row>
    <row r="9" spans="1:14">
      <c r="B9" s="168" t="s">
        <v>295</v>
      </c>
      <c r="C9" t="s">
        <v>270</v>
      </c>
      <c r="D9" t="s">
        <v>271</v>
      </c>
      <c r="E9" t="s">
        <v>231</v>
      </c>
      <c r="F9" t="s">
        <v>232</v>
      </c>
      <c r="H9" t="s">
        <v>3</v>
      </c>
      <c r="I9" t="s">
        <v>194</v>
      </c>
      <c r="J9" s="190" t="s">
        <v>195</v>
      </c>
      <c r="K9" s="190"/>
      <c r="L9" s="190" t="s">
        <v>196</v>
      </c>
      <c r="M9" s="190"/>
    </row>
    <row r="10" spans="1:14">
      <c r="A10" t="s">
        <v>197</v>
      </c>
      <c r="B10" t="s">
        <v>331</v>
      </c>
      <c r="D10" s="127">
        <f>B10-$B$10</f>
        <v>0</v>
      </c>
      <c r="H10" t="s">
        <v>198</v>
      </c>
    </row>
    <row r="11" spans="1:14">
      <c r="A11" t="s">
        <v>199</v>
      </c>
      <c r="B11" t="s">
        <v>332</v>
      </c>
      <c r="D11" s="127">
        <f>B11-$B$10</f>
        <v>1</v>
      </c>
      <c r="I11" t="s">
        <v>194</v>
      </c>
      <c r="J11" s="190" t="s">
        <v>195</v>
      </c>
      <c r="K11" s="190"/>
      <c r="L11" s="190" t="s">
        <v>196</v>
      </c>
      <c r="M11" s="190"/>
    </row>
    <row r="12" spans="1:14">
      <c r="A12" t="s">
        <v>200</v>
      </c>
      <c r="B12" t="s">
        <v>332</v>
      </c>
      <c r="D12" s="127">
        <f>B12-$B$10</f>
        <v>1</v>
      </c>
      <c r="E12" s="168">
        <v>891.85</v>
      </c>
      <c r="F12" s="168">
        <v>892.57</v>
      </c>
      <c r="G12">
        <f>AVERAGE(E12:F12)</f>
        <v>892.21</v>
      </c>
    </row>
    <row r="13" spans="1:14">
      <c r="A13" t="s">
        <v>201</v>
      </c>
      <c r="B13" t="s">
        <v>333</v>
      </c>
      <c r="D13" s="124">
        <f t="shared" ref="D13:D39" si="0">B13-$B$10</f>
        <v>2</v>
      </c>
      <c r="E13" s="168">
        <v>891.84</v>
      </c>
      <c r="F13" s="168">
        <v>892.57</v>
      </c>
      <c r="G13">
        <f t="shared" ref="G13:G39" si="1">AVERAGE(E13:F13)</f>
        <v>892.20500000000004</v>
      </c>
    </row>
    <row r="14" spans="1:14">
      <c r="A14" t="s">
        <v>202</v>
      </c>
      <c r="B14" t="s">
        <v>334</v>
      </c>
      <c r="D14" s="124">
        <f t="shared" si="0"/>
        <v>8</v>
      </c>
      <c r="E14" s="168">
        <v>891.79</v>
      </c>
      <c r="F14" s="168">
        <v>892.59</v>
      </c>
      <c r="G14">
        <f t="shared" si="1"/>
        <v>892.19</v>
      </c>
      <c r="M14" s="81"/>
    </row>
    <row r="15" spans="1:14">
      <c r="A15" t="s">
        <v>203</v>
      </c>
      <c r="B15" t="s">
        <v>335</v>
      </c>
      <c r="D15" s="124">
        <f t="shared" si="0"/>
        <v>15</v>
      </c>
      <c r="E15" s="168">
        <v>891.72</v>
      </c>
      <c r="F15" s="168">
        <v>892.54</v>
      </c>
      <c r="G15">
        <f t="shared" si="1"/>
        <v>892.13</v>
      </c>
      <c r="M15" s="81"/>
    </row>
    <row r="16" spans="1:14">
      <c r="A16" t="s">
        <v>204</v>
      </c>
      <c r="B16" t="s">
        <v>336</v>
      </c>
      <c r="D16" s="124">
        <f t="shared" si="0"/>
        <v>22</v>
      </c>
      <c r="E16" s="168">
        <v>891.73</v>
      </c>
      <c r="F16" s="168">
        <v>892.48</v>
      </c>
      <c r="G16">
        <f t="shared" si="1"/>
        <v>892.10500000000002</v>
      </c>
      <c r="M16" s="81"/>
    </row>
    <row r="17" spans="1:13">
      <c r="A17" t="s">
        <v>205</v>
      </c>
      <c r="B17" t="s">
        <v>337</v>
      </c>
      <c r="D17" s="124">
        <f t="shared" si="0"/>
        <v>31</v>
      </c>
      <c r="E17" s="168">
        <v>891.65</v>
      </c>
      <c r="F17" s="168">
        <v>892.47</v>
      </c>
      <c r="G17">
        <f t="shared" si="1"/>
        <v>892.06</v>
      </c>
      <c r="M17" s="81"/>
    </row>
    <row r="18" spans="1:13">
      <c r="A18" t="s">
        <v>206</v>
      </c>
      <c r="B18" t="s">
        <v>338</v>
      </c>
      <c r="D18" s="124">
        <f t="shared" si="0"/>
        <v>62</v>
      </c>
      <c r="E18" s="168">
        <v>891.59</v>
      </c>
      <c r="F18" s="168">
        <v>892.47</v>
      </c>
      <c r="G18">
        <f t="shared" si="1"/>
        <v>892.03</v>
      </c>
      <c r="M18" s="81"/>
    </row>
    <row r="19" spans="1:13">
      <c r="A19" t="s">
        <v>207</v>
      </c>
      <c r="B19" t="s">
        <v>339</v>
      </c>
      <c r="D19" s="124">
        <f t="shared" si="0"/>
        <v>93</v>
      </c>
      <c r="E19" s="168">
        <v>891.55</v>
      </c>
      <c r="F19" s="168">
        <v>892.41</v>
      </c>
      <c r="G19">
        <f t="shared" si="1"/>
        <v>891.98</v>
      </c>
      <c r="M19" s="81"/>
    </row>
    <row r="20" spans="1:13">
      <c r="A20" t="s">
        <v>208</v>
      </c>
      <c r="B20" t="s">
        <v>340</v>
      </c>
      <c r="D20" s="124">
        <f t="shared" si="0"/>
        <v>125</v>
      </c>
      <c r="E20" s="168">
        <v>891.57</v>
      </c>
      <c r="F20" s="168">
        <v>892.45</v>
      </c>
      <c r="G20">
        <f t="shared" si="1"/>
        <v>892.01</v>
      </c>
      <c r="M20" s="81"/>
    </row>
    <row r="21" spans="1:13">
      <c r="A21" t="s">
        <v>209</v>
      </c>
      <c r="B21" t="s">
        <v>341</v>
      </c>
      <c r="D21" s="124">
        <f t="shared" si="0"/>
        <v>154</v>
      </c>
      <c r="E21" s="168">
        <v>891.6</v>
      </c>
      <c r="F21" s="168">
        <v>892.46</v>
      </c>
      <c r="G21">
        <f t="shared" si="1"/>
        <v>892.03</v>
      </c>
      <c r="M21" s="81"/>
    </row>
    <row r="22" spans="1:13">
      <c r="A22" t="s">
        <v>210</v>
      </c>
      <c r="B22" t="s">
        <v>342</v>
      </c>
      <c r="D22" s="124">
        <f t="shared" si="0"/>
        <v>184</v>
      </c>
      <c r="E22" s="168">
        <v>891.59</v>
      </c>
      <c r="F22" s="168">
        <v>892.49</v>
      </c>
      <c r="G22">
        <f t="shared" si="1"/>
        <v>892.04</v>
      </c>
      <c r="M22" s="81"/>
    </row>
    <row r="23" spans="1:13">
      <c r="A23" t="s">
        <v>211</v>
      </c>
      <c r="B23" t="s">
        <v>312</v>
      </c>
      <c r="D23" s="124">
        <f t="shared" si="0"/>
        <v>274</v>
      </c>
      <c r="E23" s="168">
        <v>891.68</v>
      </c>
      <c r="F23" s="168">
        <v>892.64</v>
      </c>
      <c r="G23">
        <f t="shared" si="1"/>
        <v>892.16</v>
      </c>
      <c r="M23" s="81"/>
    </row>
    <row r="24" spans="1:13">
      <c r="A24" t="s">
        <v>212</v>
      </c>
      <c r="B24" t="s">
        <v>343</v>
      </c>
      <c r="D24" s="124">
        <f t="shared" si="0"/>
        <v>366</v>
      </c>
      <c r="E24" s="168">
        <v>891.82</v>
      </c>
      <c r="F24" s="168">
        <v>892.85</v>
      </c>
      <c r="G24">
        <f t="shared" si="1"/>
        <v>892.33500000000004</v>
      </c>
      <c r="M24" s="81"/>
    </row>
    <row r="25" spans="1:13">
      <c r="A25" t="s">
        <v>213</v>
      </c>
      <c r="B25" t="s">
        <v>344</v>
      </c>
      <c r="D25" s="124">
        <f t="shared" si="0"/>
        <v>458</v>
      </c>
      <c r="E25" s="168">
        <v>892.52</v>
      </c>
      <c r="F25" s="168">
        <v>893.65</v>
      </c>
      <c r="G25">
        <f t="shared" si="1"/>
        <v>893.08500000000004</v>
      </c>
      <c r="M25" s="81"/>
    </row>
    <row r="26" spans="1:13">
      <c r="A26" t="s">
        <v>214</v>
      </c>
      <c r="B26" t="s">
        <v>345</v>
      </c>
      <c r="D26" s="124">
        <f t="shared" si="0"/>
        <v>549</v>
      </c>
      <c r="E26" s="168">
        <v>893.22</v>
      </c>
      <c r="F26" s="168">
        <v>894.45</v>
      </c>
      <c r="G26">
        <f t="shared" si="1"/>
        <v>893.83500000000004</v>
      </c>
      <c r="M26" s="81"/>
    </row>
    <row r="27" spans="1:13">
      <c r="A27" t="s">
        <v>215</v>
      </c>
      <c r="B27" t="s">
        <v>346</v>
      </c>
      <c r="D27" s="124">
        <f t="shared" si="0"/>
        <v>734</v>
      </c>
      <c r="E27" s="168">
        <v>894.16</v>
      </c>
      <c r="F27" s="168">
        <v>895.8</v>
      </c>
      <c r="G27">
        <f t="shared" si="1"/>
        <v>894.98</v>
      </c>
      <c r="M27" s="81"/>
    </row>
    <row r="28" spans="1:13">
      <c r="A28" t="s">
        <v>216</v>
      </c>
      <c r="B28" t="s">
        <v>347</v>
      </c>
      <c r="D28" s="124">
        <f t="shared" si="0"/>
        <v>1098</v>
      </c>
      <c r="E28" s="168">
        <v>900.4</v>
      </c>
      <c r="F28" s="168">
        <v>904.38</v>
      </c>
      <c r="G28">
        <f t="shared" si="1"/>
        <v>902.39</v>
      </c>
      <c r="M28" s="81"/>
    </row>
    <row r="29" spans="1:13">
      <c r="A29" t="s">
        <v>217</v>
      </c>
      <c r="B29" t="s">
        <v>348</v>
      </c>
      <c r="D29" s="124">
        <f t="shared" si="0"/>
        <v>1462</v>
      </c>
      <c r="E29" s="168">
        <v>910.5</v>
      </c>
      <c r="F29" s="168">
        <v>915.22</v>
      </c>
      <c r="G29">
        <f>AVERAGE(E29:F29)</f>
        <v>912.86</v>
      </c>
      <c r="M29" s="81"/>
    </row>
    <row r="30" spans="1:13">
      <c r="A30" t="s">
        <v>218</v>
      </c>
      <c r="B30" t="s">
        <v>349</v>
      </c>
      <c r="D30" s="124">
        <f t="shared" si="0"/>
        <v>1827</v>
      </c>
      <c r="E30" s="168">
        <v>918.11</v>
      </c>
      <c r="F30" s="168">
        <v>928.03</v>
      </c>
      <c r="G30">
        <f>AVERAGE(E30:F30)</f>
        <v>923.06999999999994</v>
      </c>
      <c r="M30" s="81"/>
    </row>
    <row r="31" spans="1:13">
      <c r="A31" t="s">
        <v>219</v>
      </c>
      <c r="B31" t="s">
        <v>350</v>
      </c>
      <c r="D31" s="124">
        <f t="shared" si="0"/>
        <v>2193</v>
      </c>
      <c r="E31" s="168">
        <v>934.84</v>
      </c>
      <c r="F31" s="168">
        <v>937.8</v>
      </c>
      <c r="G31">
        <f>AVERAGE(E31:F31)</f>
        <v>936.31999999999994</v>
      </c>
      <c r="M31" s="81"/>
    </row>
    <row r="32" spans="1:13">
      <c r="A32" t="s">
        <v>220</v>
      </c>
      <c r="B32" t="s">
        <v>351</v>
      </c>
      <c r="D32" s="124">
        <f t="shared" si="0"/>
        <v>2558</v>
      </c>
      <c r="E32" s="168">
        <v>946.82</v>
      </c>
      <c r="F32" s="168">
        <v>950.15</v>
      </c>
      <c r="G32">
        <f t="shared" si="1"/>
        <v>948.48500000000001</v>
      </c>
      <c r="M32" s="81"/>
    </row>
    <row r="33" spans="1:15">
      <c r="A33" t="s">
        <v>221</v>
      </c>
      <c r="B33" t="s">
        <v>352</v>
      </c>
      <c r="D33" s="124">
        <f t="shared" si="0"/>
        <v>2925</v>
      </c>
      <c r="E33" s="168">
        <v>957.29</v>
      </c>
      <c r="F33" s="168">
        <v>960.74</v>
      </c>
      <c r="G33">
        <f t="shared" si="1"/>
        <v>959.01499999999999</v>
      </c>
      <c r="M33" s="81"/>
    </row>
    <row r="34" spans="1:15">
      <c r="A34" t="s">
        <v>222</v>
      </c>
      <c r="B34" t="s">
        <v>353</v>
      </c>
      <c r="D34" s="124">
        <f t="shared" si="0"/>
        <v>3289</v>
      </c>
      <c r="E34" s="168">
        <v>968.35</v>
      </c>
      <c r="F34" s="168">
        <v>972.06</v>
      </c>
      <c r="G34">
        <f t="shared" si="1"/>
        <v>970.20499999999993</v>
      </c>
      <c r="M34" s="81"/>
    </row>
    <row r="35" spans="1:15">
      <c r="A35" t="s">
        <v>223</v>
      </c>
      <c r="B35" t="s">
        <v>354</v>
      </c>
      <c r="D35" s="124">
        <f t="shared" si="0"/>
        <v>3654</v>
      </c>
      <c r="E35" s="168">
        <v>979.21</v>
      </c>
      <c r="F35" s="168">
        <v>983.86</v>
      </c>
      <c r="G35">
        <f t="shared" si="1"/>
        <v>981.53500000000008</v>
      </c>
      <c r="M35" s="81"/>
    </row>
    <row r="36" spans="1:15">
      <c r="A36" t="s">
        <v>224</v>
      </c>
      <c r="B36" t="s">
        <v>355</v>
      </c>
      <c r="D36" s="124">
        <f t="shared" si="0"/>
        <v>5480</v>
      </c>
      <c r="E36" s="168">
        <v>1041.7092</v>
      </c>
      <c r="F36" s="168">
        <v>1048.2254</v>
      </c>
      <c r="G36">
        <f t="shared" si="1"/>
        <v>1044.9673</v>
      </c>
      <c r="M36" s="81"/>
      <c r="O36" s="78"/>
    </row>
    <row r="37" spans="1:15">
      <c r="A37" t="s">
        <v>225</v>
      </c>
      <c r="B37" t="s">
        <v>356</v>
      </c>
      <c r="D37" s="124">
        <f t="shared" si="0"/>
        <v>7307</v>
      </c>
      <c r="E37" s="168">
        <v>1072.21</v>
      </c>
      <c r="F37" s="168">
        <v>1082.94</v>
      </c>
      <c r="G37">
        <f t="shared" si="1"/>
        <v>1077.575</v>
      </c>
      <c r="M37" s="81"/>
      <c r="O37" s="78"/>
    </row>
    <row r="38" spans="1:15">
      <c r="A38" t="s">
        <v>226</v>
      </c>
      <c r="B38" t="s">
        <v>357</v>
      </c>
      <c r="D38" s="124">
        <f t="shared" si="0"/>
        <v>9134</v>
      </c>
      <c r="E38" s="168">
        <v>1124.02</v>
      </c>
      <c r="F38" s="168">
        <v>1139</v>
      </c>
      <c r="G38">
        <f t="shared" si="1"/>
        <v>1131.51</v>
      </c>
    </row>
    <row r="39" spans="1:15">
      <c r="A39" t="s">
        <v>227</v>
      </c>
      <c r="B39" t="s">
        <v>358</v>
      </c>
      <c r="D39" s="124">
        <f t="shared" si="0"/>
        <v>10961</v>
      </c>
      <c r="E39" s="168">
        <v>1200.81</v>
      </c>
      <c r="F39" s="168">
        <v>1221.4100000000001</v>
      </c>
      <c r="G39">
        <f t="shared" si="1"/>
        <v>1211.1100000000001</v>
      </c>
    </row>
    <row r="43" spans="1:15">
      <c r="A43" s="190"/>
      <c r="B43" s="190"/>
      <c r="C43" s="190"/>
      <c r="D43" s="190"/>
      <c r="E43" s="190"/>
      <c r="F43" s="190"/>
      <c r="G43" s="190"/>
      <c r="H43" s="190"/>
      <c r="I43" s="190"/>
      <c r="J43" s="190"/>
    </row>
  </sheetData>
  <mergeCells count="5">
    <mergeCell ref="A43:J43"/>
    <mergeCell ref="J9:K9"/>
    <mergeCell ref="L9:M9"/>
    <mergeCell ref="J11:K11"/>
    <mergeCell ref="L11:M11"/>
  </mergeCells>
  <phoneticPr fontId="7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AA735-FF92-48F9-92E9-DA08A8999451}">
  <sheetPr>
    <tabColor theme="9"/>
    <outlinePr summaryBelow="0" summaryRight="0"/>
  </sheetPr>
  <dimension ref="A1:O997"/>
  <sheetViews>
    <sheetView showGridLines="0" workbookViewId="0">
      <selection activeCell="M4" sqref="M4"/>
    </sheetView>
  </sheetViews>
  <sheetFormatPr baseColWidth="10" defaultColWidth="12.54296875" defaultRowHeight="15" customHeight="1"/>
  <cols>
    <col min="1" max="1" width="14.1796875" style="100" customWidth="1"/>
    <col min="2" max="5" width="9.453125" style="100" customWidth="1"/>
    <col min="6" max="6" width="13.81640625" style="100" customWidth="1"/>
    <col min="7" max="8" width="11.81640625" style="100" bestFit="1" customWidth="1"/>
    <col min="9" max="9" width="5.1796875" style="100" bestFit="1" customWidth="1"/>
    <col min="10" max="10" width="10.81640625" style="100" customWidth="1"/>
    <col min="11" max="11" width="7.1796875" style="100" customWidth="1"/>
    <col min="12" max="12" width="10.81640625" style="100" customWidth="1"/>
    <col min="13" max="16384" width="12.54296875" style="100"/>
  </cols>
  <sheetData>
    <row r="1" spans="1:15" ht="15.75" customHeight="1">
      <c r="A1" s="169" t="s">
        <v>24</v>
      </c>
      <c r="B1" s="170" t="s">
        <v>162</v>
      </c>
      <c r="C1" s="169" t="s">
        <v>159</v>
      </c>
      <c r="D1" s="169" t="s">
        <v>29</v>
      </c>
      <c r="E1" s="171" t="s">
        <v>163</v>
      </c>
      <c r="F1" s="171" t="s">
        <v>164</v>
      </c>
      <c r="G1" s="171" t="s">
        <v>16</v>
      </c>
      <c r="H1" s="171" t="s">
        <v>286</v>
      </c>
      <c r="I1" s="171" t="s">
        <v>99</v>
      </c>
      <c r="J1" s="172" t="s">
        <v>165</v>
      </c>
      <c r="K1" s="173" t="s">
        <v>25</v>
      </c>
      <c r="L1" s="174" t="s">
        <v>287</v>
      </c>
      <c r="M1" s="171" t="s">
        <v>16</v>
      </c>
    </row>
    <row r="2" spans="1:15" ht="15.75" customHeight="1">
      <c r="A2" t="s">
        <v>330</v>
      </c>
      <c r="B2">
        <v>756929</v>
      </c>
      <c r="C2" t="s">
        <v>166</v>
      </c>
      <c r="D2" t="s">
        <v>167</v>
      </c>
      <c r="E2" t="s">
        <v>160</v>
      </c>
      <c r="F2" t="s">
        <v>168</v>
      </c>
      <c r="G2" s="175"/>
      <c r="H2" s="175">
        <v>46210</v>
      </c>
      <c r="I2" s="111"/>
      <c r="J2" s="176">
        <v>1000000</v>
      </c>
      <c r="K2" s="111" t="s">
        <v>2</v>
      </c>
      <c r="L2" s="177">
        <v>886.94</v>
      </c>
      <c r="M2" s="184">
        <v>46150</v>
      </c>
      <c r="N2" s="101"/>
      <c r="O2" s="101"/>
    </row>
    <row r="3" spans="1:15" ht="15.75" customHeight="1">
      <c r="A3" t="s">
        <v>291</v>
      </c>
      <c r="B3">
        <v>118039</v>
      </c>
      <c r="C3" t="s">
        <v>166</v>
      </c>
      <c r="D3" t="s">
        <v>167</v>
      </c>
      <c r="E3" t="s">
        <v>160</v>
      </c>
      <c r="F3" t="s">
        <v>168</v>
      </c>
      <c r="G3" s="175"/>
      <c r="H3" s="175">
        <v>46216</v>
      </c>
      <c r="I3" s="111"/>
      <c r="J3" s="176">
        <v>2000000</v>
      </c>
      <c r="K3" s="111" t="s">
        <v>2</v>
      </c>
      <c r="L3" s="177">
        <v>893.35</v>
      </c>
      <c r="M3" s="184">
        <v>46154</v>
      </c>
    </row>
    <row r="4" spans="1:15" ht="15.75" customHeight="1">
      <c r="A4" s="178" t="s">
        <v>291</v>
      </c>
      <c r="B4" s="178">
        <v>116845</v>
      </c>
      <c r="C4" s="178" t="s">
        <v>166</v>
      </c>
      <c r="D4" s="178" t="s">
        <v>167</v>
      </c>
      <c r="E4" s="178" t="s">
        <v>160</v>
      </c>
      <c r="F4" s="178" t="s">
        <v>168</v>
      </c>
      <c r="G4" s="179"/>
      <c r="H4" s="179">
        <v>46185</v>
      </c>
      <c r="I4" s="180"/>
      <c r="J4" s="181">
        <v>2000000</v>
      </c>
      <c r="K4" s="180" t="s">
        <v>2</v>
      </c>
      <c r="L4" s="182">
        <v>889.98</v>
      </c>
      <c r="M4" s="184">
        <v>46125</v>
      </c>
    </row>
    <row r="5" spans="1:15" ht="15.75" customHeight="1">
      <c r="A5" s="150"/>
      <c r="B5" s="151"/>
      <c r="C5" s="150"/>
      <c r="D5" s="150"/>
      <c r="E5" s="152"/>
      <c r="F5" s="152"/>
      <c r="G5" s="153"/>
      <c r="H5" s="153"/>
      <c r="I5" s="152"/>
      <c r="J5" s="154"/>
      <c r="K5" s="152"/>
      <c r="L5" s="155"/>
    </row>
    <row r="6" spans="1:15" ht="15.75" customHeight="1">
      <c r="A6" s="156"/>
      <c r="B6" s="157"/>
      <c r="C6" s="156"/>
      <c r="D6" s="156"/>
      <c r="E6" s="158"/>
      <c r="F6" s="158"/>
      <c r="G6" s="159"/>
      <c r="H6" s="159"/>
      <c r="I6" s="158"/>
      <c r="J6" s="160"/>
      <c r="K6" s="158"/>
      <c r="L6" s="161"/>
    </row>
    <row r="7" spans="1:15" ht="15.75" customHeight="1">
      <c r="A7" s="118"/>
      <c r="B7" s="119"/>
      <c r="C7" s="118"/>
      <c r="D7" s="118"/>
      <c r="E7" s="120"/>
      <c r="F7" s="121"/>
      <c r="G7" s="122"/>
      <c r="H7" s="122"/>
      <c r="I7" s="120"/>
      <c r="J7" s="120"/>
      <c r="K7" s="120"/>
      <c r="L7" s="123"/>
    </row>
    <row r="8" spans="1:15" ht="15.75" customHeight="1">
      <c r="A8" s="114"/>
      <c r="B8" s="105"/>
      <c r="C8" s="114"/>
      <c r="D8" s="114"/>
      <c r="E8" s="103"/>
      <c r="F8" s="101"/>
      <c r="G8" s="115"/>
      <c r="H8" s="115"/>
      <c r="I8" s="103"/>
      <c r="J8" s="103"/>
      <c r="K8" s="103"/>
      <c r="L8" s="116"/>
    </row>
    <row r="9" spans="1:15" ht="15.75" customHeight="1">
      <c r="B9" s="105"/>
      <c r="E9" s="103"/>
      <c r="F9" s="103"/>
      <c r="G9" s="103"/>
      <c r="H9" s="103"/>
      <c r="I9" s="103"/>
      <c r="J9" s="104"/>
      <c r="K9" s="102"/>
      <c r="L9" s="106"/>
    </row>
    <row r="10" spans="1:15" ht="15.75" customHeight="1">
      <c r="B10" s="105"/>
      <c r="E10" s="103"/>
      <c r="F10" s="103"/>
      <c r="G10" s="103"/>
      <c r="H10" s="103"/>
      <c r="I10" s="103"/>
      <c r="J10" s="104"/>
      <c r="K10" s="102"/>
      <c r="L10" s="106"/>
    </row>
    <row r="11" spans="1:15" ht="15.75" customHeight="1">
      <c r="B11" s="105"/>
      <c r="E11" s="103"/>
      <c r="F11" s="103"/>
      <c r="G11" s="103"/>
      <c r="H11" s="103"/>
      <c r="I11" s="103"/>
      <c r="J11" s="104"/>
      <c r="K11" s="102"/>
      <c r="L11" s="106"/>
    </row>
    <row r="12" spans="1:15" ht="15.75" customHeight="1">
      <c r="B12" s="105"/>
      <c r="E12" s="103"/>
      <c r="F12" s="103"/>
      <c r="G12" s="103"/>
      <c r="H12" s="103"/>
      <c r="I12" s="103"/>
      <c r="J12" s="104"/>
      <c r="K12" s="102"/>
      <c r="L12" s="106"/>
    </row>
    <row r="13" spans="1:15" ht="15.75" customHeight="1">
      <c r="B13" s="105"/>
      <c r="E13" s="103"/>
      <c r="F13" s="103"/>
      <c r="G13" s="103"/>
      <c r="H13" s="103"/>
      <c r="I13" s="103"/>
      <c r="J13" s="104"/>
      <c r="K13" s="102"/>
      <c r="L13" s="106"/>
    </row>
    <row r="14" spans="1:15" ht="15.75" customHeight="1">
      <c r="B14" s="105"/>
      <c r="E14" s="103"/>
      <c r="F14" s="103"/>
      <c r="G14" s="103"/>
      <c r="H14" s="103"/>
      <c r="I14" s="103"/>
      <c r="J14" s="107"/>
      <c r="K14" s="102"/>
      <c r="L14" s="103"/>
    </row>
    <row r="15" spans="1:15" ht="15.75" customHeight="1">
      <c r="B15" s="105"/>
      <c r="E15" s="103"/>
      <c r="F15" s="103"/>
      <c r="G15" s="103"/>
      <c r="H15" s="103"/>
      <c r="I15" s="103"/>
      <c r="J15" s="107"/>
      <c r="K15" s="102"/>
      <c r="L15" s="103"/>
    </row>
    <row r="16" spans="1:15" ht="15.75" customHeight="1">
      <c r="B16" s="105"/>
      <c r="E16" s="103"/>
      <c r="F16" s="103"/>
      <c r="G16" s="103"/>
      <c r="H16" s="103"/>
      <c r="I16" s="103"/>
      <c r="J16" s="104"/>
      <c r="K16" s="102"/>
      <c r="L16" s="103"/>
    </row>
    <row r="17" spans="2:12" ht="15.75" customHeight="1">
      <c r="B17" s="105"/>
      <c r="E17" s="103"/>
      <c r="F17" s="103"/>
      <c r="G17" s="103"/>
      <c r="H17" s="103"/>
      <c r="I17" s="103"/>
      <c r="J17" s="104"/>
      <c r="K17" s="102"/>
      <c r="L17" s="103"/>
    </row>
    <row r="18" spans="2:12" ht="15.75" customHeight="1">
      <c r="B18" s="105"/>
      <c r="E18" s="103"/>
      <c r="F18" s="103"/>
      <c r="G18" s="103"/>
      <c r="H18" s="103"/>
      <c r="I18" s="103"/>
      <c r="J18" s="104"/>
      <c r="K18" s="102"/>
      <c r="L18" s="103"/>
    </row>
    <row r="19" spans="2:12" ht="15.75" customHeight="1">
      <c r="B19" s="105"/>
      <c r="E19" s="103"/>
      <c r="F19" s="103"/>
      <c r="G19" s="103"/>
      <c r="H19" s="103"/>
      <c r="I19" s="103"/>
      <c r="J19" s="107"/>
      <c r="K19" s="102"/>
      <c r="L19" s="103"/>
    </row>
    <row r="20" spans="2:12" ht="15.75" customHeight="1">
      <c r="B20" s="105"/>
      <c r="E20" s="103"/>
      <c r="F20" s="103"/>
      <c r="G20" s="103"/>
      <c r="H20" s="103"/>
      <c r="I20" s="103"/>
      <c r="J20" s="107"/>
      <c r="K20" s="102"/>
      <c r="L20" s="103"/>
    </row>
    <row r="21" spans="2:12" ht="15.75" customHeight="1">
      <c r="B21" s="105"/>
      <c r="E21" s="103"/>
      <c r="F21" s="103"/>
      <c r="G21" s="103"/>
      <c r="H21" s="103"/>
      <c r="I21" s="103"/>
      <c r="J21" s="104"/>
      <c r="K21" s="102"/>
      <c r="L21" s="103"/>
    </row>
    <row r="22" spans="2:12" ht="15.75" customHeight="1">
      <c r="B22" s="105"/>
      <c r="E22" s="103"/>
      <c r="F22" s="103"/>
      <c r="G22" s="103"/>
      <c r="H22" s="103"/>
      <c r="I22" s="103"/>
      <c r="J22" s="104"/>
      <c r="K22" s="102"/>
      <c r="L22" s="103"/>
    </row>
    <row r="23" spans="2:12" ht="15.75" customHeight="1">
      <c r="B23" s="105"/>
      <c r="E23" s="103"/>
      <c r="F23" s="103"/>
      <c r="G23" s="103"/>
      <c r="H23" s="103"/>
      <c r="I23" s="103"/>
      <c r="J23" s="107"/>
      <c r="K23" s="102"/>
      <c r="L23" s="103"/>
    </row>
    <row r="24" spans="2:12" ht="15.75" customHeight="1">
      <c r="B24" s="105"/>
      <c r="E24" s="103"/>
      <c r="F24" s="103"/>
      <c r="G24" s="103"/>
      <c r="H24" s="103"/>
      <c r="I24" s="103"/>
      <c r="K24" s="102"/>
      <c r="L24" s="103"/>
    </row>
    <row r="25" spans="2:12" ht="15.75" customHeight="1">
      <c r="B25" s="105"/>
      <c r="E25" s="103"/>
      <c r="F25" s="103"/>
      <c r="G25" s="103"/>
      <c r="H25" s="103"/>
      <c r="I25" s="103"/>
      <c r="J25" s="104"/>
      <c r="K25" s="102"/>
      <c r="L25" s="103"/>
    </row>
    <row r="26" spans="2:12" ht="15.75" customHeight="1">
      <c r="B26" s="105"/>
      <c r="E26" s="103"/>
      <c r="F26" s="103"/>
      <c r="G26" s="103"/>
      <c r="H26" s="103"/>
      <c r="I26" s="103"/>
      <c r="J26" s="104"/>
      <c r="K26" s="102"/>
      <c r="L26" s="103"/>
    </row>
    <row r="27" spans="2:12" ht="15.75" customHeight="1">
      <c r="B27" s="105"/>
      <c r="E27" s="103"/>
      <c r="F27" s="103"/>
      <c r="G27" s="103"/>
      <c r="H27" s="103"/>
      <c r="I27" s="103"/>
      <c r="J27" s="107"/>
      <c r="K27" s="102"/>
      <c r="L27" s="103"/>
    </row>
    <row r="28" spans="2:12" ht="15.75" customHeight="1">
      <c r="B28" s="105"/>
      <c r="E28" s="103"/>
      <c r="F28" s="103"/>
      <c r="G28" s="103"/>
      <c r="H28" s="103"/>
      <c r="I28" s="103"/>
      <c r="K28" s="102"/>
      <c r="L28" s="103"/>
    </row>
    <row r="29" spans="2:12" ht="15.75" customHeight="1">
      <c r="B29" s="105"/>
      <c r="E29" s="103"/>
      <c r="F29" s="103"/>
      <c r="G29" s="103"/>
      <c r="H29" s="103"/>
      <c r="I29" s="103"/>
      <c r="J29" s="104"/>
      <c r="K29" s="102"/>
      <c r="L29" s="103"/>
    </row>
    <row r="30" spans="2:12" ht="15.75" customHeight="1">
      <c r="B30" s="105"/>
      <c r="E30" s="103"/>
      <c r="F30" s="103"/>
      <c r="G30" s="103"/>
      <c r="H30" s="103"/>
      <c r="I30" s="103"/>
      <c r="J30" s="104"/>
      <c r="K30" s="102"/>
      <c r="L30" s="106"/>
    </row>
    <row r="31" spans="2:12" ht="15.75" customHeight="1">
      <c r="B31" s="105"/>
      <c r="E31" s="103"/>
      <c r="F31" s="103"/>
      <c r="G31" s="103"/>
      <c r="H31" s="103"/>
      <c r="I31" s="103"/>
      <c r="J31" s="104"/>
      <c r="K31" s="102"/>
      <c r="L31" s="106"/>
    </row>
    <row r="32" spans="2:12" ht="15.75" customHeight="1">
      <c r="B32" s="105"/>
      <c r="E32" s="103"/>
      <c r="F32" s="103"/>
      <c r="G32" s="103"/>
      <c r="H32" s="103"/>
      <c r="I32" s="103"/>
      <c r="J32" s="104"/>
      <c r="K32" s="102"/>
      <c r="L32" s="106"/>
    </row>
    <row r="33" spans="2:12" ht="15.75" customHeight="1">
      <c r="B33" s="105"/>
      <c r="E33" s="103"/>
      <c r="F33" s="103"/>
      <c r="G33" s="103"/>
      <c r="H33" s="103"/>
      <c r="I33" s="103"/>
      <c r="J33" s="104"/>
      <c r="K33" s="102"/>
      <c r="L33" s="106"/>
    </row>
    <row r="34" spans="2:12" ht="15.75" customHeight="1">
      <c r="B34" s="105"/>
      <c r="E34" s="103"/>
      <c r="F34" s="103"/>
      <c r="G34" s="103"/>
      <c r="H34" s="103"/>
      <c r="I34" s="103"/>
      <c r="J34" s="104"/>
      <c r="K34" s="102"/>
      <c r="L34" s="106"/>
    </row>
    <row r="35" spans="2:12" ht="15.75" customHeight="1">
      <c r="B35" s="105"/>
      <c r="E35" s="103"/>
      <c r="F35" s="103"/>
      <c r="G35" s="103"/>
      <c r="H35" s="103"/>
      <c r="I35" s="103"/>
      <c r="J35" s="104"/>
      <c r="K35" s="102"/>
      <c r="L35" s="106"/>
    </row>
    <row r="36" spans="2:12" ht="15.75" customHeight="1">
      <c r="B36" s="105"/>
      <c r="E36" s="103"/>
      <c r="F36" s="103"/>
      <c r="G36" s="103"/>
      <c r="H36" s="103"/>
      <c r="I36" s="103"/>
      <c r="J36" s="104"/>
      <c r="K36" s="102"/>
      <c r="L36" s="106"/>
    </row>
    <row r="37" spans="2:12" ht="15.75" customHeight="1">
      <c r="B37" s="105"/>
      <c r="E37" s="103"/>
      <c r="F37" s="103"/>
      <c r="G37" s="103"/>
      <c r="H37" s="103"/>
      <c r="I37" s="103"/>
      <c r="J37" s="104"/>
      <c r="K37" s="102"/>
      <c r="L37" s="106"/>
    </row>
    <row r="38" spans="2:12" ht="15.75" customHeight="1">
      <c r="B38" s="105"/>
      <c r="E38" s="103"/>
      <c r="F38" s="103"/>
      <c r="G38" s="103"/>
      <c r="H38" s="103"/>
      <c r="I38" s="103"/>
      <c r="J38" s="104"/>
      <c r="K38" s="102"/>
      <c r="L38" s="106"/>
    </row>
    <row r="39" spans="2:12" ht="15.75" customHeight="1">
      <c r="B39" s="105"/>
      <c r="E39" s="103"/>
      <c r="F39" s="103"/>
      <c r="G39" s="103"/>
      <c r="H39" s="103"/>
      <c r="I39" s="103"/>
      <c r="J39" s="104"/>
      <c r="K39" s="102"/>
      <c r="L39" s="106"/>
    </row>
    <row r="40" spans="2:12" ht="15.75" customHeight="1">
      <c r="B40" s="105"/>
      <c r="E40" s="103"/>
      <c r="F40" s="103"/>
      <c r="G40" s="103"/>
      <c r="H40" s="103"/>
      <c r="I40" s="103"/>
      <c r="J40" s="104"/>
      <c r="K40" s="102"/>
      <c r="L40" s="106"/>
    </row>
    <row r="41" spans="2:12" ht="15.75" customHeight="1">
      <c r="B41" s="105"/>
      <c r="E41" s="103"/>
      <c r="F41" s="103"/>
      <c r="G41" s="103"/>
      <c r="H41" s="103"/>
      <c r="I41" s="103"/>
      <c r="J41" s="104"/>
      <c r="K41" s="102"/>
      <c r="L41" s="106"/>
    </row>
    <row r="42" spans="2:12" ht="15.75" customHeight="1">
      <c r="B42" s="105"/>
      <c r="E42" s="103"/>
      <c r="F42" s="103"/>
      <c r="G42" s="103"/>
      <c r="H42" s="103"/>
      <c r="I42" s="103"/>
      <c r="J42" s="104"/>
      <c r="K42" s="102"/>
      <c r="L42" s="106"/>
    </row>
    <row r="43" spans="2:12" ht="15.75" customHeight="1">
      <c r="B43" s="105"/>
      <c r="E43" s="103"/>
      <c r="F43" s="103"/>
      <c r="G43" s="103"/>
      <c r="H43" s="103"/>
      <c r="I43" s="103"/>
      <c r="J43" s="104"/>
      <c r="K43" s="102"/>
      <c r="L43" s="106"/>
    </row>
    <row r="44" spans="2:12" ht="15.75" customHeight="1">
      <c r="B44" s="105"/>
      <c r="E44" s="103"/>
      <c r="F44" s="103"/>
      <c r="G44" s="103"/>
      <c r="H44" s="103"/>
      <c r="I44" s="103"/>
      <c r="J44" s="104"/>
      <c r="K44" s="102"/>
      <c r="L44" s="106"/>
    </row>
    <row r="45" spans="2:12" ht="15.75" customHeight="1">
      <c r="B45" s="105"/>
      <c r="E45" s="103"/>
      <c r="F45" s="103"/>
      <c r="G45" s="103"/>
      <c r="H45" s="103"/>
      <c r="I45" s="103"/>
      <c r="J45" s="104"/>
      <c r="K45" s="102"/>
      <c r="L45" s="106"/>
    </row>
    <row r="46" spans="2:12" ht="15.75" customHeight="1">
      <c r="B46" s="105"/>
      <c r="E46" s="103"/>
      <c r="F46" s="103"/>
      <c r="G46" s="103"/>
      <c r="H46" s="103"/>
      <c r="I46" s="103"/>
      <c r="J46" s="104"/>
      <c r="K46" s="102"/>
      <c r="L46" s="106"/>
    </row>
    <row r="47" spans="2:12" ht="15.75" customHeight="1">
      <c r="B47" s="105"/>
      <c r="E47" s="103"/>
      <c r="F47" s="103"/>
      <c r="G47" s="103"/>
      <c r="H47" s="103"/>
      <c r="I47" s="103"/>
      <c r="J47" s="104"/>
      <c r="K47" s="102"/>
      <c r="L47" s="106"/>
    </row>
    <row r="48" spans="2:12" ht="15.75" customHeight="1">
      <c r="B48" s="105"/>
      <c r="E48" s="103"/>
      <c r="F48" s="103"/>
      <c r="G48" s="103"/>
      <c r="H48" s="103"/>
      <c r="I48" s="103"/>
      <c r="J48" s="104"/>
      <c r="K48" s="102"/>
      <c r="L48" s="106"/>
    </row>
    <row r="49" spans="2:12" ht="15.75" customHeight="1">
      <c r="B49" s="105"/>
      <c r="E49" s="103"/>
      <c r="F49" s="103"/>
      <c r="G49" s="103"/>
      <c r="H49" s="103"/>
      <c r="I49" s="103"/>
      <c r="J49" s="104"/>
      <c r="K49" s="102"/>
      <c r="L49" s="106"/>
    </row>
    <row r="50" spans="2:12" ht="15.75" customHeight="1">
      <c r="B50" s="105"/>
      <c r="E50" s="103"/>
      <c r="F50" s="103"/>
      <c r="G50" s="103"/>
      <c r="H50" s="103"/>
      <c r="I50" s="103"/>
      <c r="J50" s="104"/>
      <c r="K50" s="102"/>
      <c r="L50" s="106"/>
    </row>
    <row r="51" spans="2:12" ht="15.75" customHeight="1">
      <c r="B51" s="105"/>
      <c r="E51" s="103"/>
      <c r="F51" s="103"/>
      <c r="G51" s="103"/>
      <c r="H51" s="103"/>
      <c r="I51" s="103"/>
      <c r="J51" s="104"/>
      <c r="K51" s="102"/>
      <c r="L51" s="106"/>
    </row>
    <row r="52" spans="2:12" ht="15.75" customHeight="1">
      <c r="B52" s="105"/>
      <c r="E52" s="103"/>
      <c r="F52" s="103"/>
      <c r="G52" s="103"/>
      <c r="H52" s="103"/>
      <c r="I52" s="103"/>
      <c r="J52" s="104"/>
      <c r="K52" s="102"/>
      <c r="L52" s="106"/>
    </row>
    <row r="53" spans="2:12" ht="15.75" customHeight="1">
      <c r="B53" s="105"/>
      <c r="E53" s="103"/>
      <c r="F53" s="103"/>
      <c r="G53" s="103"/>
      <c r="H53" s="103"/>
      <c r="I53" s="103"/>
      <c r="J53" s="104"/>
      <c r="K53" s="102"/>
      <c r="L53" s="106"/>
    </row>
    <row r="54" spans="2:12" ht="15.75" customHeight="1">
      <c r="B54" s="105"/>
      <c r="E54" s="103"/>
      <c r="F54" s="103"/>
      <c r="G54" s="103"/>
      <c r="H54" s="103"/>
      <c r="I54" s="103"/>
      <c r="J54" s="104"/>
      <c r="K54" s="102"/>
      <c r="L54" s="106"/>
    </row>
    <row r="55" spans="2:12" ht="15.75" customHeight="1">
      <c r="B55" s="105"/>
      <c r="E55" s="103"/>
      <c r="F55" s="103"/>
      <c r="G55" s="103"/>
      <c r="H55" s="103"/>
      <c r="I55" s="103"/>
      <c r="J55" s="104"/>
      <c r="K55" s="102"/>
      <c r="L55" s="106"/>
    </row>
    <row r="56" spans="2:12" ht="15.75" customHeight="1">
      <c r="B56" s="105"/>
      <c r="E56" s="103"/>
      <c r="F56" s="103"/>
      <c r="G56" s="103"/>
      <c r="H56" s="103"/>
      <c r="I56" s="103"/>
      <c r="J56" s="104"/>
      <c r="K56" s="102"/>
      <c r="L56" s="106"/>
    </row>
    <row r="57" spans="2:12" ht="15.75" customHeight="1">
      <c r="B57" s="105"/>
      <c r="E57" s="103"/>
      <c r="F57" s="103"/>
      <c r="G57" s="103"/>
      <c r="H57" s="103"/>
      <c r="I57" s="103"/>
      <c r="J57" s="104"/>
      <c r="K57" s="102"/>
      <c r="L57" s="106"/>
    </row>
    <row r="58" spans="2:12" ht="15.75" customHeight="1">
      <c r="B58" s="105"/>
      <c r="E58" s="103"/>
      <c r="F58" s="103"/>
      <c r="G58" s="103"/>
      <c r="H58" s="103"/>
      <c r="I58" s="103"/>
      <c r="J58" s="104"/>
      <c r="K58" s="102"/>
      <c r="L58" s="106"/>
    </row>
    <row r="59" spans="2:12" ht="15.75" customHeight="1">
      <c r="B59" s="105"/>
      <c r="E59" s="103"/>
      <c r="F59" s="103"/>
      <c r="G59" s="103"/>
      <c r="H59" s="103"/>
      <c r="I59" s="103"/>
      <c r="J59" s="104"/>
      <c r="K59" s="102"/>
      <c r="L59" s="106"/>
    </row>
    <row r="60" spans="2:12" ht="15.75" customHeight="1">
      <c r="B60" s="105"/>
      <c r="E60" s="103"/>
      <c r="F60" s="103"/>
      <c r="G60" s="103"/>
      <c r="H60" s="103"/>
      <c r="I60" s="103"/>
      <c r="J60" s="104"/>
      <c r="K60" s="102"/>
      <c r="L60" s="106"/>
    </row>
    <row r="61" spans="2:12" ht="15.75" customHeight="1">
      <c r="B61" s="105"/>
      <c r="E61" s="103"/>
      <c r="F61" s="103"/>
      <c r="G61" s="103"/>
      <c r="H61" s="103"/>
      <c r="I61" s="103"/>
      <c r="J61" s="104"/>
      <c r="K61" s="102"/>
      <c r="L61" s="106"/>
    </row>
    <row r="62" spans="2:12" ht="15.75" customHeight="1">
      <c r="B62" s="105"/>
      <c r="E62" s="103"/>
      <c r="F62" s="103"/>
      <c r="G62" s="103"/>
      <c r="H62" s="103"/>
      <c r="I62" s="103"/>
      <c r="J62" s="104"/>
      <c r="K62" s="102"/>
      <c r="L62" s="106"/>
    </row>
    <row r="63" spans="2:12" ht="15.75" customHeight="1">
      <c r="B63" s="105"/>
      <c r="E63" s="103"/>
      <c r="F63" s="103"/>
      <c r="G63" s="103"/>
      <c r="H63" s="103"/>
      <c r="I63" s="103"/>
      <c r="J63" s="104"/>
      <c r="K63" s="102"/>
      <c r="L63" s="106"/>
    </row>
    <row r="64" spans="2:12" ht="15.75" customHeight="1">
      <c r="B64" s="105"/>
      <c r="E64" s="103"/>
      <c r="F64" s="103"/>
      <c r="G64" s="103"/>
      <c r="H64" s="103"/>
      <c r="I64" s="103"/>
      <c r="J64" s="104"/>
      <c r="K64" s="102"/>
      <c r="L64" s="106"/>
    </row>
    <row r="65" spans="2:12" ht="15.75" customHeight="1">
      <c r="B65" s="105"/>
      <c r="E65" s="103"/>
      <c r="F65" s="103"/>
      <c r="G65" s="103"/>
      <c r="H65" s="103"/>
      <c r="I65" s="103"/>
      <c r="J65" s="104"/>
      <c r="K65" s="102"/>
      <c r="L65" s="106"/>
    </row>
    <row r="66" spans="2:12" ht="15.75" customHeight="1">
      <c r="B66" s="105"/>
      <c r="E66" s="103"/>
      <c r="F66" s="103"/>
      <c r="G66" s="103"/>
      <c r="H66" s="103"/>
      <c r="I66" s="103"/>
      <c r="J66" s="104"/>
      <c r="K66" s="102"/>
      <c r="L66" s="106"/>
    </row>
    <row r="67" spans="2:12" ht="15.75" customHeight="1">
      <c r="B67" s="105"/>
      <c r="E67" s="103"/>
      <c r="F67" s="103"/>
      <c r="G67" s="103"/>
      <c r="H67" s="103"/>
      <c r="I67" s="103"/>
      <c r="J67" s="104"/>
      <c r="K67" s="102"/>
      <c r="L67" s="106"/>
    </row>
    <row r="68" spans="2:12" ht="15.75" customHeight="1">
      <c r="B68" s="105"/>
      <c r="E68" s="103"/>
      <c r="F68" s="103"/>
      <c r="G68" s="103"/>
      <c r="H68" s="103"/>
      <c r="I68" s="103"/>
      <c r="J68" s="104"/>
      <c r="K68" s="102"/>
      <c r="L68" s="106"/>
    </row>
    <row r="69" spans="2:12" ht="15.75" customHeight="1">
      <c r="B69" s="105"/>
      <c r="E69" s="103"/>
      <c r="F69" s="103"/>
      <c r="G69" s="103"/>
      <c r="H69" s="103"/>
      <c r="I69" s="103"/>
      <c r="J69" s="104"/>
      <c r="K69" s="102"/>
      <c r="L69" s="106"/>
    </row>
    <row r="70" spans="2:12" ht="15.75" customHeight="1">
      <c r="B70" s="105"/>
      <c r="E70" s="103"/>
      <c r="F70" s="103"/>
      <c r="G70" s="103"/>
      <c r="H70" s="103"/>
      <c r="I70" s="103"/>
      <c r="J70" s="104"/>
      <c r="K70" s="102"/>
      <c r="L70" s="106"/>
    </row>
    <row r="71" spans="2:12" ht="15.75" customHeight="1">
      <c r="B71" s="105"/>
      <c r="E71" s="103"/>
      <c r="F71" s="103"/>
      <c r="G71" s="103"/>
      <c r="H71" s="103"/>
      <c r="I71" s="103"/>
      <c r="J71" s="104"/>
      <c r="K71" s="102"/>
      <c r="L71" s="106"/>
    </row>
    <row r="72" spans="2:12" ht="15.75" customHeight="1">
      <c r="B72" s="105"/>
      <c r="E72" s="103"/>
      <c r="F72" s="103"/>
      <c r="G72" s="103"/>
      <c r="H72" s="103"/>
      <c r="I72" s="103"/>
      <c r="J72" s="104"/>
      <c r="K72" s="102"/>
      <c r="L72" s="106"/>
    </row>
    <row r="73" spans="2:12" ht="15.75" customHeight="1">
      <c r="B73" s="105"/>
      <c r="E73" s="103"/>
      <c r="F73" s="103"/>
      <c r="G73" s="103"/>
      <c r="H73" s="103"/>
      <c r="I73" s="103"/>
      <c r="J73" s="104"/>
      <c r="K73" s="102"/>
      <c r="L73" s="106"/>
    </row>
    <row r="74" spans="2:12" ht="15.75" customHeight="1">
      <c r="B74" s="105"/>
      <c r="E74" s="103"/>
      <c r="F74" s="103"/>
      <c r="G74" s="103"/>
      <c r="H74" s="103"/>
      <c r="I74" s="103"/>
      <c r="J74" s="104"/>
      <c r="K74" s="102"/>
      <c r="L74" s="106"/>
    </row>
    <row r="75" spans="2:12" ht="15.75" customHeight="1">
      <c r="B75" s="105"/>
      <c r="E75" s="103"/>
      <c r="F75" s="103"/>
      <c r="G75" s="103"/>
      <c r="H75" s="103"/>
      <c r="I75" s="103"/>
      <c r="J75" s="104"/>
      <c r="K75" s="102"/>
      <c r="L75" s="106"/>
    </row>
    <row r="76" spans="2:12" ht="15.75" customHeight="1">
      <c r="B76" s="105"/>
      <c r="E76" s="103"/>
      <c r="F76" s="103"/>
      <c r="G76" s="103"/>
      <c r="H76" s="103"/>
      <c r="I76" s="103"/>
      <c r="J76" s="104"/>
      <c r="K76" s="102"/>
      <c r="L76" s="106"/>
    </row>
    <row r="77" spans="2:12" ht="15.75" customHeight="1">
      <c r="B77" s="105"/>
      <c r="E77" s="103"/>
      <c r="F77" s="103"/>
      <c r="G77" s="103"/>
      <c r="H77" s="103"/>
      <c r="I77" s="103"/>
      <c r="J77" s="104"/>
      <c r="K77" s="102"/>
      <c r="L77" s="106"/>
    </row>
    <row r="78" spans="2:12" ht="15.75" customHeight="1">
      <c r="B78" s="105"/>
      <c r="E78" s="103"/>
      <c r="F78" s="103"/>
      <c r="G78" s="103"/>
      <c r="H78" s="103"/>
      <c r="I78" s="103"/>
      <c r="J78" s="104"/>
      <c r="K78" s="102"/>
      <c r="L78" s="106"/>
    </row>
    <row r="79" spans="2:12" ht="15.75" customHeight="1">
      <c r="B79" s="105"/>
      <c r="E79" s="103"/>
      <c r="F79" s="103"/>
      <c r="G79" s="103"/>
      <c r="H79" s="103"/>
      <c r="I79" s="103"/>
      <c r="J79" s="104"/>
      <c r="K79" s="102"/>
      <c r="L79" s="106"/>
    </row>
    <row r="80" spans="2:12" ht="15.75" customHeight="1">
      <c r="B80" s="105"/>
      <c r="E80" s="103"/>
      <c r="F80" s="103"/>
      <c r="G80" s="103"/>
      <c r="H80" s="103"/>
      <c r="I80" s="103"/>
      <c r="J80" s="104"/>
      <c r="K80" s="102"/>
      <c r="L80" s="106"/>
    </row>
    <row r="81" spans="2:12" ht="15.75" customHeight="1">
      <c r="B81" s="105"/>
      <c r="E81" s="103"/>
      <c r="F81" s="103"/>
      <c r="G81" s="103"/>
      <c r="H81" s="103"/>
      <c r="I81" s="103"/>
      <c r="J81" s="104"/>
      <c r="K81" s="102"/>
      <c r="L81" s="106"/>
    </row>
    <row r="82" spans="2:12" ht="15.75" customHeight="1">
      <c r="B82" s="105"/>
      <c r="E82" s="103"/>
      <c r="F82" s="103"/>
      <c r="G82" s="103"/>
      <c r="H82" s="103"/>
      <c r="I82" s="103"/>
      <c r="J82" s="104"/>
      <c r="K82" s="102"/>
      <c r="L82" s="106"/>
    </row>
    <row r="83" spans="2:12" ht="15.75" customHeight="1">
      <c r="B83" s="105"/>
      <c r="E83" s="103"/>
      <c r="F83" s="103"/>
      <c r="G83" s="103"/>
      <c r="H83" s="103"/>
      <c r="I83" s="103"/>
      <c r="J83" s="104"/>
      <c r="K83" s="102"/>
      <c r="L83" s="106"/>
    </row>
    <row r="84" spans="2:12" ht="15.75" customHeight="1">
      <c r="B84" s="105"/>
      <c r="E84" s="103"/>
      <c r="F84" s="103"/>
      <c r="G84" s="103"/>
      <c r="H84" s="103"/>
      <c r="I84" s="103"/>
      <c r="J84" s="104"/>
      <c r="K84" s="102"/>
      <c r="L84" s="106"/>
    </row>
    <row r="85" spans="2:12" ht="15.75" customHeight="1">
      <c r="B85" s="105"/>
      <c r="E85" s="103"/>
      <c r="F85" s="103"/>
      <c r="G85" s="103"/>
      <c r="H85" s="103"/>
      <c r="I85" s="103"/>
      <c r="J85" s="104"/>
      <c r="K85" s="102"/>
      <c r="L85" s="106"/>
    </row>
    <row r="86" spans="2:12" ht="15.75" customHeight="1">
      <c r="B86" s="105"/>
      <c r="E86" s="103"/>
      <c r="F86" s="103"/>
      <c r="G86" s="103"/>
      <c r="H86" s="103"/>
      <c r="I86" s="103"/>
      <c r="J86" s="104"/>
      <c r="K86" s="102"/>
      <c r="L86" s="106"/>
    </row>
    <row r="87" spans="2:12" ht="15.75" customHeight="1">
      <c r="B87" s="105"/>
      <c r="E87" s="103"/>
      <c r="F87" s="103"/>
      <c r="G87" s="103"/>
      <c r="H87" s="103"/>
      <c r="I87" s="103"/>
      <c r="J87" s="104"/>
      <c r="K87" s="102"/>
      <c r="L87" s="106"/>
    </row>
    <row r="88" spans="2:12" ht="15.75" customHeight="1">
      <c r="B88" s="105"/>
      <c r="E88" s="103"/>
      <c r="F88" s="103"/>
      <c r="G88" s="103"/>
      <c r="H88" s="103"/>
      <c r="I88" s="103"/>
      <c r="J88" s="104"/>
      <c r="K88" s="102"/>
      <c r="L88" s="106"/>
    </row>
    <row r="89" spans="2:12" ht="15.75" customHeight="1">
      <c r="B89" s="105"/>
      <c r="E89" s="103"/>
      <c r="F89" s="103"/>
      <c r="G89" s="103"/>
      <c r="H89" s="103"/>
      <c r="I89" s="103"/>
      <c r="J89" s="104"/>
      <c r="K89" s="102"/>
      <c r="L89" s="106"/>
    </row>
    <row r="90" spans="2:12" ht="15.75" customHeight="1">
      <c r="B90" s="105"/>
      <c r="E90" s="103"/>
      <c r="F90" s="103"/>
      <c r="G90" s="103"/>
      <c r="H90" s="103"/>
      <c r="I90" s="103"/>
      <c r="J90" s="104"/>
      <c r="K90" s="102"/>
      <c r="L90" s="106"/>
    </row>
    <row r="91" spans="2:12" ht="15.75" customHeight="1">
      <c r="B91" s="105"/>
      <c r="E91" s="103"/>
      <c r="F91" s="103"/>
      <c r="G91" s="103"/>
      <c r="H91" s="103"/>
      <c r="I91" s="103"/>
      <c r="J91" s="104"/>
      <c r="K91" s="102"/>
      <c r="L91" s="106"/>
    </row>
    <row r="92" spans="2:12" ht="15.75" customHeight="1">
      <c r="B92" s="105"/>
      <c r="E92" s="103"/>
      <c r="F92" s="103"/>
      <c r="G92" s="103"/>
      <c r="H92" s="103"/>
      <c r="I92" s="103"/>
      <c r="J92" s="104"/>
      <c r="K92" s="102"/>
      <c r="L92" s="106"/>
    </row>
    <row r="93" spans="2:12" ht="15.75" customHeight="1">
      <c r="B93" s="105"/>
      <c r="E93" s="103"/>
      <c r="F93" s="103"/>
      <c r="G93" s="103"/>
      <c r="H93" s="103"/>
      <c r="I93" s="103"/>
      <c r="J93" s="104"/>
      <c r="K93" s="102"/>
      <c r="L93" s="106"/>
    </row>
    <row r="94" spans="2:12" ht="15.75" customHeight="1">
      <c r="B94" s="105"/>
      <c r="E94" s="103"/>
      <c r="F94" s="103"/>
      <c r="G94" s="103"/>
      <c r="H94" s="103"/>
      <c r="I94" s="103"/>
      <c r="J94" s="104"/>
      <c r="K94" s="102"/>
      <c r="L94" s="106"/>
    </row>
    <row r="95" spans="2:12" ht="15.75" customHeight="1">
      <c r="B95" s="105"/>
      <c r="E95" s="103"/>
      <c r="F95" s="103"/>
      <c r="G95" s="103"/>
      <c r="H95" s="103"/>
      <c r="I95" s="103"/>
      <c r="J95" s="104"/>
      <c r="K95" s="102"/>
      <c r="L95" s="106"/>
    </row>
    <row r="96" spans="2:12" ht="15.75" customHeight="1">
      <c r="B96" s="105"/>
      <c r="E96" s="103"/>
      <c r="F96" s="103"/>
      <c r="G96" s="103"/>
      <c r="H96" s="103"/>
      <c r="I96" s="103"/>
      <c r="J96" s="104"/>
      <c r="K96" s="102"/>
      <c r="L96" s="106"/>
    </row>
    <row r="97" spans="2:12" ht="15.75" customHeight="1">
      <c r="B97" s="105"/>
      <c r="E97" s="103"/>
      <c r="F97" s="103"/>
      <c r="G97" s="103"/>
      <c r="H97" s="103"/>
      <c r="I97" s="103"/>
      <c r="J97" s="104"/>
      <c r="K97" s="102"/>
      <c r="L97" s="106"/>
    </row>
    <row r="98" spans="2:12" ht="15.75" customHeight="1">
      <c r="B98" s="105"/>
      <c r="E98" s="103"/>
      <c r="F98" s="103"/>
      <c r="G98" s="103"/>
      <c r="H98" s="103"/>
      <c r="I98" s="103"/>
      <c r="J98" s="104"/>
      <c r="K98" s="102"/>
      <c r="L98" s="106"/>
    </row>
    <row r="99" spans="2:12" ht="15.75" customHeight="1">
      <c r="B99" s="105"/>
      <c r="E99" s="103"/>
      <c r="F99" s="103"/>
      <c r="G99" s="103"/>
      <c r="H99" s="103"/>
      <c r="I99" s="103"/>
      <c r="J99" s="104"/>
      <c r="K99" s="102"/>
      <c r="L99" s="106"/>
    </row>
    <row r="100" spans="2:12" ht="15.75" customHeight="1">
      <c r="B100" s="105"/>
      <c r="E100" s="103"/>
      <c r="F100" s="103"/>
      <c r="G100" s="103"/>
      <c r="H100" s="103"/>
      <c r="I100" s="103"/>
      <c r="J100" s="104"/>
      <c r="K100" s="102"/>
      <c r="L100" s="106"/>
    </row>
    <row r="101" spans="2:12" ht="15.75" customHeight="1">
      <c r="B101" s="105"/>
      <c r="E101" s="103"/>
      <c r="F101" s="103"/>
      <c r="G101" s="103"/>
      <c r="H101" s="103"/>
      <c r="I101" s="103"/>
      <c r="J101" s="104"/>
      <c r="K101" s="102"/>
      <c r="L101" s="106"/>
    </row>
    <row r="102" spans="2:12" ht="15.75" customHeight="1">
      <c r="B102" s="105"/>
      <c r="E102" s="103"/>
      <c r="F102" s="103"/>
      <c r="G102" s="103"/>
      <c r="H102" s="103"/>
      <c r="I102" s="103"/>
      <c r="J102" s="104"/>
      <c r="K102" s="102"/>
      <c r="L102" s="106"/>
    </row>
    <row r="103" spans="2:12" ht="15.75" customHeight="1">
      <c r="B103" s="105"/>
      <c r="E103" s="103"/>
      <c r="F103" s="103"/>
      <c r="G103" s="103"/>
      <c r="H103" s="103"/>
      <c r="I103" s="103"/>
      <c r="J103" s="104"/>
      <c r="K103" s="102"/>
      <c r="L103" s="106"/>
    </row>
    <row r="104" spans="2:12" ht="15.75" customHeight="1">
      <c r="B104" s="105"/>
      <c r="E104" s="103"/>
      <c r="F104" s="103"/>
      <c r="G104" s="103"/>
      <c r="H104" s="103"/>
      <c r="I104" s="103"/>
      <c r="J104" s="104"/>
      <c r="K104" s="102"/>
      <c r="L104" s="106"/>
    </row>
    <row r="105" spans="2:12" ht="15.75" customHeight="1">
      <c r="B105" s="105"/>
      <c r="E105" s="103"/>
      <c r="F105" s="103"/>
      <c r="G105" s="103"/>
      <c r="H105" s="103"/>
      <c r="I105" s="103"/>
      <c r="J105" s="104"/>
      <c r="K105" s="102"/>
      <c r="L105" s="106"/>
    </row>
    <row r="106" spans="2:12" ht="15.75" customHeight="1">
      <c r="B106" s="105"/>
      <c r="E106" s="103"/>
      <c r="F106" s="103"/>
      <c r="G106" s="103"/>
      <c r="H106" s="103"/>
      <c r="I106" s="103"/>
      <c r="J106" s="104"/>
      <c r="K106" s="102"/>
      <c r="L106" s="106"/>
    </row>
    <row r="107" spans="2:12" ht="15.75" customHeight="1">
      <c r="B107" s="105"/>
      <c r="E107" s="103"/>
      <c r="F107" s="103"/>
      <c r="G107" s="103"/>
      <c r="H107" s="103"/>
      <c r="I107" s="103"/>
      <c r="J107" s="104"/>
      <c r="K107" s="102"/>
      <c r="L107" s="106"/>
    </row>
    <row r="108" spans="2:12" ht="15.75" customHeight="1">
      <c r="B108" s="105"/>
      <c r="E108" s="103"/>
      <c r="F108" s="103"/>
      <c r="G108" s="103"/>
      <c r="H108" s="103"/>
      <c r="I108" s="103"/>
      <c r="J108" s="104"/>
      <c r="K108" s="102"/>
      <c r="L108" s="106"/>
    </row>
    <row r="109" spans="2:12" ht="15.75" customHeight="1">
      <c r="B109" s="105"/>
      <c r="E109" s="103"/>
      <c r="F109" s="103"/>
      <c r="G109" s="103"/>
      <c r="H109" s="103"/>
      <c r="I109" s="103"/>
      <c r="J109" s="104"/>
      <c r="K109" s="102"/>
      <c r="L109" s="106"/>
    </row>
    <row r="110" spans="2:12" ht="15.75" customHeight="1">
      <c r="B110" s="105"/>
      <c r="E110" s="103"/>
      <c r="F110" s="103"/>
      <c r="G110" s="103"/>
      <c r="H110" s="103"/>
      <c r="I110" s="103"/>
      <c r="J110" s="104"/>
      <c r="K110" s="102"/>
      <c r="L110" s="106"/>
    </row>
    <row r="111" spans="2:12" ht="15.75" customHeight="1">
      <c r="B111" s="105"/>
      <c r="E111" s="103"/>
      <c r="F111" s="103"/>
      <c r="G111" s="103"/>
      <c r="H111" s="103"/>
      <c r="I111" s="103"/>
      <c r="J111" s="104"/>
      <c r="K111" s="102"/>
      <c r="L111" s="106"/>
    </row>
    <row r="112" spans="2:12" ht="15.75" customHeight="1">
      <c r="B112" s="105"/>
      <c r="E112" s="103"/>
      <c r="F112" s="103"/>
      <c r="G112" s="103"/>
      <c r="H112" s="103"/>
      <c r="I112" s="103"/>
      <c r="J112" s="104"/>
      <c r="K112" s="102"/>
      <c r="L112" s="106"/>
    </row>
    <row r="113" spans="2:12" ht="15.75" customHeight="1">
      <c r="B113" s="105"/>
      <c r="E113" s="103"/>
      <c r="F113" s="103"/>
      <c r="G113" s="103"/>
      <c r="H113" s="103"/>
      <c r="I113" s="103"/>
      <c r="J113" s="104"/>
      <c r="K113" s="102"/>
      <c r="L113" s="106"/>
    </row>
    <row r="114" spans="2:12" ht="15.75" customHeight="1">
      <c r="B114" s="105"/>
      <c r="E114" s="103"/>
      <c r="F114" s="103"/>
      <c r="G114" s="103"/>
      <c r="H114" s="103"/>
      <c r="I114" s="103"/>
      <c r="J114" s="104"/>
      <c r="K114" s="102"/>
      <c r="L114" s="106"/>
    </row>
    <row r="115" spans="2:12" ht="15.75" customHeight="1">
      <c r="B115" s="105"/>
      <c r="E115" s="103"/>
      <c r="F115" s="103"/>
      <c r="G115" s="103"/>
      <c r="H115" s="103"/>
      <c r="I115" s="103"/>
      <c r="J115" s="104"/>
      <c r="K115" s="102"/>
      <c r="L115" s="106"/>
    </row>
    <row r="116" spans="2:12" ht="15.75" customHeight="1">
      <c r="B116" s="105"/>
      <c r="E116" s="103"/>
      <c r="F116" s="103"/>
      <c r="G116" s="103"/>
      <c r="H116" s="103"/>
      <c r="I116" s="103"/>
      <c r="J116" s="104"/>
      <c r="K116" s="102"/>
      <c r="L116" s="106"/>
    </row>
    <row r="117" spans="2:12" ht="15.75" customHeight="1">
      <c r="B117" s="105"/>
      <c r="E117" s="103"/>
      <c r="F117" s="103"/>
      <c r="G117" s="103"/>
      <c r="H117" s="103"/>
      <c r="I117" s="103"/>
      <c r="J117" s="104"/>
      <c r="K117" s="102"/>
      <c r="L117" s="106"/>
    </row>
    <row r="118" spans="2:12" ht="15.75" customHeight="1">
      <c r="B118" s="105"/>
      <c r="E118" s="103"/>
      <c r="F118" s="103"/>
      <c r="G118" s="103"/>
      <c r="H118" s="103"/>
      <c r="I118" s="103"/>
      <c r="J118" s="104"/>
      <c r="K118" s="102"/>
      <c r="L118" s="106"/>
    </row>
    <row r="119" spans="2:12" ht="15.75" customHeight="1">
      <c r="B119" s="105"/>
      <c r="E119" s="103"/>
      <c r="F119" s="103"/>
      <c r="G119" s="103"/>
      <c r="H119" s="103"/>
      <c r="I119" s="103"/>
      <c r="J119" s="104"/>
      <c r="K119" s="102"/>
      <c r="L119" s="106"/>
    </row>
    <row r="120" spans="2:12" ht="15.75" customHeight="1">
      <c r="B120" s="105"/>
      <c r="E120" s="103"/>
      <c r="F120" s="103"/>
      <c r="G120" s="103"/>
      <c r="H120" s="103"/>
      <c r="I120" s="103"/>
      <c r="J120" s="104"/>
      <c r="K120" s="102"/>
      <c r="L120" s="106"/>
    </row>
    <row r="121" spans="2:12" ht="15.75" customHeight="1">
      <c r="B121" s="105"/>
      <c r="E121" s="103"/>
      <c r="F121" s="103"/>
      <c r="G121" s="103"/>
      <c r="H121" s="103"/>
      <c r="I121" s="103"/>
      <c r="J121" s="104"/>
      <c r="K121" s="102"/>
      <c r="L121" s="106"/>
    </row>
    <row r="122" spans="2:12" ht="15.75" customHeight="1">
      <c r="B122" s="105"/>
      <c r="E122" s="103"/>
      <c r="F122" s="103"/>
      <c r="G122" s="103"/>
      <c r="H122" s="103"/>
      <c r="I122" s="103"/>
      <c r="J122" s="104"/>
      <c r="K122" s="102"/>
      <c r="L122" s="106"/>
    </row>
    <row r="123" spans="2:12" ht="15.75" customHeight="1">
      <c r="B123" s="105"/>
      <c r="E123" s="103"/>
      <c r="F123" s="103"/>
      <c r="G123" s="103"/>
      <c r="H123" s="103"/>
      <c r="I123" s="103"/>
      <c r="J123" s="104"/>
      <c r="K123" s="102"/>
      <c r="L123" s="106"/>
    </row>
    <row r="124" spans="2:12" ht="15.75" customHeight="1">
      <c r="B124" s="105"/>
      <c r="E124" s="103"/>
      <c r="F124" s="103"/>
      <c r="G124" s="103"/>
      <c r="H124" s="103"/>
      <c r="I124" s="103"/>
      <c r="J124" s="104"/>
      <c r="K124" s="102"/>
      <c r="L124" s="106"/>
    </row>
    <row r="125" spans="2:12" ht="15.75" customHeight="1">
      <c r="B125" s="105"/>
      <c r="E125" s="103"/>
      <c r="F125" s="103"/>
      <c r="G125" s="103"/>
      <c r="H125" s="103"/>
      <c r="I125" s="103"/>
      <c r="J125" s="104"/>
      <c r="K125" s="102"/>
      <c r="L125" s="106"/>
    </row>
    <row r="126" spans="2:12" ht="15.75" customHeight="1">
      <c r="B126" s="105"/>
      <c r="E126" s="103"/>
      <c r="F126" s="103"/>
      <c r="G126" s="103"/>
      <c r="H126" s="103"/>
      <c r="I126" s="103"/>
      <c r="J126" s="104"/>
      <c r="K126" s="102"/>
      <c r="L126" s="106"/>
    </row>
    <row r="127" spans="2:12" ht="15.75" customHeight="1">
      <c r="B127" s="105"/>
      <c r="E127" s="103"/>
      <c r="F127" s="103"/>
      <c r="G127" s="103"/>
      <c r="H127" s="103"/>
      <c r="I127" s="103"/>
      <c r="J127" s="104"/>
      <c r="K127" s="102"/>
      <c r="L127" s="106"/>
    </row>
    <row r="128" spans="2:12" ht="15.75" customHeight="1">
      <c r="B128" s="105"/>
      <c r="E128" s="103"/>
      <c r="F128" s="103"/>
      <c r="G128" s="103"/>
      <c r="H128" s="103"/>
      <c r="I128" s="103"/>
      <c r="J128" s="104"/>
      <c r="K128" s="102"/>
      <c r="L128" s="106"/>
    </row>
    <row r="129" spans="2:12" ht="15.75" customHeight="1">
      <c r="B129" s="105"/>
      <c r="E129" s="103"/>
      <c r="F129" s="103"/>
      <c r="G129" s="103"/>
      <c r="H129" s="103"/>
      <c r="I129" s="103"/>
      <c r="J129" s="104"/>
      <c r="K129" s="102"/>
      <c r="L129" s="106"/>
    </row>
    <row r="130" spans="2:12" ht="15.75" customHeight="1">
      <c r="B130" s="105"/>
      <c r="E130" s="103"/>
      <c r="F130" s="103"/>
      <c r="G130" s="103"/>
      <c r="H130" s="103"/>
      <c r="I130" s="103"/>
      <c r="J130" s="104"/>
      <c r="K130" s="102"/>
      <c r="L130" s="106"/>
    </row>
    <row r="131" spans="2:12" ht="15.75" customHeight="1">
      <c r="B131" s="105"/>
      <c r="E131" s="103"/>
      <c r="F131" s="103"/>
      <c r="G131" s="103"/>
      <c r="H131" s="103"/>
      <c r="I131" s="103"/>
      <c r="J131" s="104"/>
      <c r="K131" s="102"/>
      <c r="L131" s="106"/>
    </row>
    <row r="132" spans="2:12" ht="15.75" customHeight="1">
      <c r="B132" s="105"/>
      <c r="E132" s="103"/>
      <c r="F132" s="103"/>
      <c r="G132" s="103"/>
      <c r="H132" s="103"/>
      <c r="I132" s="103"/>
      <c r="J132" s="104"/>
      <c r="K132" s="102"/>
      <c r="L132" s="106"/>
    </row>
    <row r="133" spans="2:12" ht="15.75" customHeight="1">
      <c r="B133" s="105"/>
      <c r="E133" s="103"/>
      <c r="F133" s="103"/>
      <c r="G133" s="103"/>
      <c r="H133" s="103"/>
      <c r="I133" s="103"/>
      <c r="J133" s="104"/>
      <c r="K133" s="102"/>
      <c r="L133" s="106"/>
    </row>
    <row r="134" spans="2:12" ht="15.75" customHeight="1">
      <c r="B134" s="105"/>
      <c r="E134" s="103"/>
      <c r="F134" s="103"/>
      <c r="G134" s="103"/>
      <c r="H134" s="103"/>
      <c r="I134" s="103"/>
      <c r="J134" s="104"/>
      <c r="K134" s="102"/>
      <c r="L134" s="106"/>
    </row>
    <row r="135" spans="2:12" ht="15.75" customHeight="1">
      <c r="B135" s="105"/>
      <c r="E135" s="103"/>
      <c r="F135" s="103"/>
      <c r="G135" s="103"/>
      <c r="H135" s="103"/>
      <c r="I135" s="103"/>
      <c r="J135" s="104"/>
      <c r="K135" s="102"/>
      <c r="L135" s="106"/>
    </row>
    <row r="136" spans="2:12" ht="15.75" customHeight="1">
      <c r="B136" s="105"/>
      <c r="E136" s="103"/>
      <c r="F136" s="103"/>
      <c r="G136" s="103"/>
      <c r="H136" s="103"/>
      <c r="I136" s="103"/>
      <c r="J136" s="104"/>
      <c r="K136" s="102"/>
      <c r="L136" s="106"/>
    </row>
    <row r="137" spans="2:12" ht="15.75" customHeight="1">
      <c r="B137" s="105"/>
      <c r="E137" s="103"/>
      <c r="F137" s="103"/>
      <c r="G137" s="103"/>
      <c r="H137" s="103"/>
      <c r="I137" s="103"/>
      <c r="J137" s="104"/>
      <c r="K137" s="102"/>
      <c r="L137" s="106"/>
    </row>
    <row r="138" spans="2:12" ht="15.75" customHeight="1">
      <c r="B138" s="105"/>
      <c r="E138" s="103"/>
      <c r="F138" s="103"/>
      <c r="G138" s="103"/>
      <c r="H138" s="103"/>
      <c r="I138" s="103"/>
      <c r="J138" s="104"/>
      <c r="K138" s="102"/>
      <c r="L138" s="106"/>
    </row>
    <row r="139" spans="2:12" ht="15.75" customHeight="1">
      <c r="B139" s="105"/>
      <c r="E139" s="103"/>
      <c r="F139" s="103"/>
      <c r="G139" s="103"/>
      <c r="H139" s="103"/>
      <c r="I139" s="103"/>
      <c r="J139" s="104"/>
      <c r="K139" s="102"/>
      <c r="L139" s="106"/>
    </row>
    <row r="140" spans="2:12" ht="15.75" customHeight="1">
      <c r="B140" s="105"/>
      <c r="E140" s="103"/>
      <c r="F140" s="103"/>
      <c r="G140" s="103"/>
      <c r="H140" s="103"/>
      <c r="I140" s="103"/>
      <c r="J140" s="104"/>
      <c r="K140" s="102"/>
      <c r="L140" s="106"/>
    </row>
    <row r="141" spans="2:12" ht="15.75" customHeight="1">
      <c r="B141" s="105"/>
      <c r="E141" s="103"/>
      <c r="F141" s="103"/>
      <c r="G141" s="103"/>
      <c r="H141" s="103"/>
      <c r="I141" s="103"/>
      <c r="J141" s="104"/>
      <c r="K141" s="102"/>
      <c r="L141" s="106"/>
    </row>
    <row r="142" spans="2:12" ht="15.75" customHeight="1">
      <c r="B142" s="105"/>
      <c r="E142" s="103"/>
      <c r="F142" s="103"/>
      <c r="G142" s="103"/>
      <c r="H142" s="103"/>
      <c r="I142" s="103"/>
      <c r="J142" s="104"/>
      <c r="K142" s="102"/>
      <c r="L142" s="106"/>
    </row>
    <row r="143" spans="2:12" ht="15.75" customHeight="1">
      <c r="B143" s="105"/>
      <c r="E143" s="103"/>
      <c r="F143" s="103"/>
      <c r="G143" s="103"/>
      <c r="H143" s="103"/>
      <c r="I143" s="103"/>
      <c r="J143" s="104"/>
      <c r="K143" s="102"/>
      <c r="L143" s="106"/>
    </row>
    <row r="144" spans="2:12" ht="15.75" customHeight="1">
      <c r="B144" s="105"/>
      <c r="E144" s="103"/>
      <c r="F144" s="103"/>
      <c r="G144" s="103"/>
      <c r="H144" s="103"/>
      <c r="I144" s="103"/>
      <c r="J144" s="104"/>
      <c r="K144" s="102"/>
      <c r="L144" s="106"/>
    </row>
    <row r="145" spans="2:12" ht="15.75" customHeight="1">
      <c r="B145" s="105"/>
      <c r="E145" s="103"/>
      <c r="F145" s="103"/>
      <c r="G145" s="103"/>
      <c r="H145" s="103"/>
      <c r="I145" s="103"/>
      <c r="J145" s="104"/>
      <c r="K145" s="102"/>
      <c r="L145" s="106"/>
    </row>
    <row r="146" spans="2:12" ht="15.75" customHeight="1">
      <c r="B146" s="105"/>
      <c r="E146" s="103"/>
      <c r="F146" s="103"/>
      <c r="G146" s="103"/>
      <c r="H146" s="103"/>
      <c r="I146" s="103"/>
      <c r="J146" s="104"/>
      <c r="K146" s="102"/>
      <c r="L146" s="106"/>
    </row>
    <row r="147" spans="2:12" ht="15.75" customHeight="1">
      <c r="B147" s="105"/>
      <c r="E147" s="103"/>
      <c r="F147" s="103"/>
      <c r="G147" s="103"/>
      <c r="H147" s="103"/>
      <c r="I147" s="103"/>
      <c r="J147" s="104"/>
      <c r="K147" s="102"/>
      <c r="L147" s="106"/>
    </row>
    <row r="148" spans="2:12" ht="15.75" customHeight="1">
      <c r="B148" s="105"/>
      <c r="E148" s="103"/>
      <c r="F148" s="103"/>
      <c r="G148" s="103"/>
      <c r="H148" s="103"/>
      <c r="I148" s="103"/>
      <c r="J148" s="104"/>
      <c r="K148" s="102"/>
      <c r="L148" s="106"/>
    </row>
    <row r="149" spans="2:12" ht="15.75" customHeight="1">
      <c r="B149" s="105"/>
      <c r="E149" s="103"/>
      <c r="F149" s="103"/>
      <c r="G149" s="103"/>
      <c r="H149" s="103"/>
      <c r="I149" s="103"/>
      <c r="J149" s="104"/>
      <c r="K149" s="102"/>
      <c r="L149" s="106"/>
    </row>
    <row r="150" spans="2:12" ht="15.75" customHeight="1">
      <c r="B150" s="105"/>
      <c r="E150" s="103"/>
      <c r="F150" s="103"/>
      <c r="G150" s="103"/>
      <c r="H150" s="103"/>
      <c r="I150" s="103"/>
      <c r="J150" s="104"/>
      <c r="K150" s="102"/>
      <c r="L150" s="106"/>
    </row>
    <row r="151" spans="2:12" ht="15.75" customHeight="1">
      <c r="B151" s="105"/>
      <c r="E151" s="103"/>
      <c r="F151" s="103"/>
      <c r="G151" s="103"/>
      <c r="H151" s="103"/>
      <c r="I151" s="103"/>
      <c r="J151" s="104"/>
      <c r="K151" s="102"/>
      <c r="L151" s="106"/>
    </row>
    <row r="152" spans="2:12" ht="15.75" customHeight="1">
      <c r="B152" s="105"/>
      <c r="E152" s="103"/>
      <c r="F152" s="103"/>
      <c r="G152" s="103"/>
      <c r="H152" s="103"/>
      <c r="I152" s="103"/>
      <c r="J152" s="104"/>
      <c r="K152" s="102"/>
      <c r="L152" s="106"/>
    </row>
    <row r="153" spans="2:12" ht="15.75" customHeight="1">
      <c r="B153" s="105"/>
      <c r="E153" s="103"/>
      <c r="F153" s="103"/>
      <c r="G153" s="103"/>
      <c r="H153" s="103"/>
      <c r="I153" s="103"/>
      <c r="J153" s="104"/>
      <c r="K153" s="102"/>
      <c r="L153" s="106"/>
    </row>
    <row r="154" spans="2:12" ht="15.75" customHeight="1">
      <c r="B154" s="105"/>
      <c r="E154" s="103"/>
      <c r="F154" s="103"/>
      <c r="G154" s="103"/>
      <c r="H154" s="103"/>
      <c r="I154" s="103"/>
      <c r="J154" s="104"/>
      <c r="K154" s="102"/>
      <c r="L154" s="106"/>
    </row>
    <row r="155" spans="2:12" ht="15.75" customHeight="1">
      <c r="B155" s="105"/>
      <c r="E155" s="103"/>
      <c r="F155" s="103"/>
      <c r="G155" s="103"/>
      <c r="H155" s="103"/>
      <c r="I155" s="103"/>
      <c r="J155" s="104"/>
      <c r="K155" s="102"/>
      <c r="L155" s="106"/>
    </row>
    <row r="156" spans="2:12" ht="15.75" customHeight="1">
      <c r="B156" s="105"/>
      <c r="E156" s="103"/>
      <c r="F156" s="103"/>
      <c r="G156" s="103"/>
      <c r="H156" s="103"/>
      <c r="I156" s="103"/>
      <c r="J156" s="104"/>
      <c r="K156" s="102"/>
      <c r="L156" s="106"/>
    </row>
    <row r="157" spans="2:12" ht="15.75" customHeight="1">
      <c r="B157" s="105"/>
      <c r="E157" s="103"/>
      <c r="F157" s="103"/>
      <c r="G157" s="103"/>
      <c r="H157" s="103"/>
      <c r="I157" s="103"/>
      <c r="J157" s="104"/>
      <c r="K157" s="102"/>
      <c r="L157" s="106"/>
    </row>
    <row r="158" spans="2:12" ht="15.75" customHeight="1">
      <c r="B158" s="105"/>
      <c r="E158" s="103"/>
      <c r="F158" s="103"/>
      <c r="G158" s="103"/>
      <c r="H158" s="103"/>
      <c r="I158" s="103"/>
      <c r="J158" s="104"/>
      <c r="K158" s="102"/>
      <c r="L158" s="106"/>
    </row>
    <row r="159" spans="2:12" ht="15.75" customHeight="1">
      <c r="B159" s="105"/>
      <c r="E159" s="103"/>
      <c r="F159" s="103"/>
      <c r="G159" s="103"/>
      <c r="H159" s="103"/>
      <c r="I159" s="103"/>
      <c r="J159" s="104"/>
      <c r="K159" s="102"/>
      <c r="L159" s="106"/>
    </row>
    <row r="160" spans="2:12" ht="15.75" customHeight="1">
      <c r="B160" s="105"/>
      <c r="E160" s="103"/>
      <c r="F160" s="103"/>
      <c r="G160" s="103"/>
      <c r="H160" s="103"/>
      <c r="I160" s="103"/>
      <c r="J160" s="104"/>
      <c r="K160" s="102"/>
      <c r="L160" s="106"/>
    </row>
    <row r="161" spans="2:12" ht="15.75" customHeight="1">
      <c r="B161" s="105"/>
      <c r="E161" s="103"/>
      <c r="F161" s="103"/>
      <c r="G161" s="103"/>
      <c r="H161" s="103"/>
      <c r="I161" s="103"/>
      <c r="J161" s="104"/>
      <c r="K161" s="102"/>
      <c r="L161" s="106"/>
    </row>
    <row r="162" spans="2:12" ht="15.75" customHeight="1">
      <c r="B162" s="105"/>
      <c r="E162" s="103"/>
      <c r="F162" s="103"/>
      <c r="G162" s="103"/>
      <c r="H162" s="103"/>
      <c r="I162" s="103"/>
      <c r="J162" s="104"/>
      <c r="K162" s="102"/>
      <c r="L162" s="106"/>
    </row>
    <row r="163" spans="2:12" ht="15.75" customHeight="1">
      <c r="B163" s="105"/>
      <c r="E163" s="103"/>
      <c r="F163" s="103"/>
      <c r="G163" s="103"/>
      <c r="H163" s="103"/>
      <c r="I163" s="103"/>
      <c r="J163" s="104"/>
      <c r="K163" s="102"/>
      <c r="L163" s="106"/>
    </row>
    <row r="164" spans="2:12" ht="15.75" customHeight="1">
      <c r="B164" s="105"/>
      <c r="E164" s="103"/>
      <c r="F164" s="103"/>
      <c r="G164" s="103"/>
      <c r="H164" s="103"/>
      <c r="I164" s="103"/>
      <c r="J164" s="104"/>
      <c r="K164" s="102"/>
      <c r="L164" s="106"/>
    </row>
    <row r="165" spans="2:12" ht="15.75" customHeight="1">
      <c r="B165" s="105"/>
      <c r="E165" s="103"/>
      <c r="F165" s="103"/>
      <c r="G165" s="103"/>
      <c r="H165" s="103"/>
      <c r="I165" s="103"/>
      <c r="J165" s="104"/>
      <c r="K165" s="102"/>
      <c r="L165" s="106"/>
    </row>
    <row r="166" spans="2:12" ht="15.75" customHeight="1">
      <c r="B166" s="105"/>
      <c r="E166" s="103"/>
      <c r="F166" s="103"/>
      <c r="G166" s="103"/>
      <c r="H166" s="103"/>
      <c r="I166" s="103"/>
      <c r="J166" s="104"/>
      <c r="K166" s="102"/>
      <c r="L166" s="106"/>
    </row>
    <row r="167" spans="2:12" ht="15.75" customHeight="1">
      <c r="B167" s="105"/>
      <c r="E167" s="103"/>
      <c r="F167" s="103"/>
      <c r="G167" s="103"/>
      <c r="H167" s="103"/>
      <c r="I167" s="103"/>
      <c r="J167" s="104"/>
      <c r="K167" s="102"/>
      <c r="L167" s="106"/>
    </row>
    <row r="168" spans="2:12" ht="15.75" customHeight="1">
      <c r="B168" s="105"/>
      <c r="E168" s="103"/>
      <c r="F168" s="103"/>
      <c r="G168" s="103"/>
      <c r="H168" s="103"/>
      <c r="I168" s="103"/>
      <c r="J168" s="104"/>
      <c r="K168" s="102"/>
      <c r="L168" s="106"/>
    </row>
    <row r="169" spans="2:12" ht="15.75" customHeight="1">
      <c r="B169" s="105"/>
      <c r="E169" s="103"/>
      <c r="F169" s="103"/>
      <c r="G169" s="103"/>
      <c r="H169" s="103"/>
      <c r="I169" s="103"/>
      <c r="J169" s="104"/>
      <c r="K169" s="102"/>
      <c r="L169" s="106"/>
    </row>
    <row r="170" spans="2:12" ht="15.75" customHeight="1">
      <c r="B170" s="105"/>
      <c r="E170" s="103"/>
      <c r="F170" s="103"/>
      <c r="G170" s="103"/>
      <c r="H170" s="103"/>
      <c r="I170" s="103"/>
      <c r="J170" s="104"/>
      <c r="K170" s="102"/>
      <c r="L170" s="106"/>
    </row>
    <row r="171" spans="2:12" ht="15.75" customHeight="1">
      <c r="B171" s="105"/>
      <c r="E171" s="103"/>
      <c r="F171" s="103"/>
      <c r="G171" s="103"/>
      <c r="H171" s="103"/>
      <c r="I171" s="103"/>
      <c r="J171" s="104"/>
      <c r="K171" s="102"/>
      <c r="L171" s="106"/>
    </row>
    <row r="172" spans="2:12" ht="15.75" customHeight="1">
      <c r="B172" s="105"/>
      <c r="E172" s="103"/>
      <c r="F172" s="103"/>
      <c r="G172" s="103"/>
      <c r="H172" s="103"/>
      <c r="I172" s="103"/>
      <c r="J172" s="104"/>
      <c r="K172" s="102"/>
      <c r="L172" s="106"/>
    </row>
    <row r="173" spans="2:12" ht="15.75" customHeight="1">
      <c r="B173" s="105"/>
      <c r="E173" s="103"/>
      <c r="F173" s="103"/>
      <c r="G173" s="103"/>
      <c r="H173" s="103"/>
      <c r="I173" s="103"/>
      <c r="J173" s="104"/>
      <c r="K173" s="102"/>
      <c r="L173" s="106"/>
    </row>
    <row r="174" spans="2:12" ht="15.75" customHeight="1">
      <c r="B174" s="105"/>
      <c r="E174" s="103"/>
      <c r="F174" s="103"/>
      <c r="G174" s="103"/>
      <c r="H174" s="103"/>
      <c r="I174" s="103"/>
      <c r="J174" s="104"/>
      <c r="K174" s="102"/>
      <c r="L174" s="106"/>
    </row>
    <row r="175" spans="2:12" ht="15.75" customHeight="1">
      <c r="B175" s="105"/>
      <c r="E175" s="103"/>
      <c r="F175" s="103"/>
      <c r="G175" s="103"/>
      <c r="H175" s="103"/>
      <c r="I175" s="103"/>
      <c r="J175" s="104"/>
      <c r="K175" s="102"/>
      <c r="L175" s="106"/>
    </row>
    <row r="176" spans="2:12" ht="15.75" customHeight="1">
      <c r="B176" s="105"/>
      <c r="E176" s="103"/>
      <c r="F176" s="103"/>
      <c r="G176" s="103"/>
      <c r="H176" s="103"/>
      <c r="I176" s="103"/>
      <c r="J176" s="104"/>
      <c r="K176" s="102"/>
      <c r="L176" s="106"/>
    </row>
    <row r="177" spans="2:12" ht="15.75" customHeight="1">
      <c r="B177" s="105"/>
      <c r="E177" s="103"/>
      <c r="F177" s="103"/>
      <c r="G177" s="103"/>
      <c r="H177" s="103"/>
      <c r="I177" s="103"/>
      <c r="J177" s="104"/>
      <c r="K177" s="102"/>
      <c r="L177" s="106"/>
    </row>
    <row r="178" spans="2:12" ht="15.75" customHeight="1">
      <c r="B178" s="105"/>
      <c r="E178" s="103"/>
      <c r="F178" s="103"/>
      <c r="G178" s="103"/>
      <c r="H178" s="103"/>
      <c r="I178" s="103"/>
      <c r="J178" s="104"/>
      <c r="K178" s="102"/>
      <c r="L178" s="106"/>
    </row>
    <row r="179" spans="2:12" ht="15.75" customHeight="1">
      <c r="B179" s="105"/>
      <c r="E179" s="103"/>
      <c r="F179" s="103"/>
      <c r="G179" s="103"/>
      <c r="H179" s="103"/>
      <c r="I179" s="103"/>
      <c r="J179" s="104"/>
      <c r="K179" s="102"/>
      <c r="L179" s="106"/>
    </row>
    <row r="180" spans="2:12" ht="15.75" customHeight="1">
      <c r="B180" s="105"/>
      <c r="E180" s="103"/>
      <c r="F180" s="103"/>
      <c r="G180" s="103"/>
      <c r="H180" s="103"/>
      <c r="I180" s="103"/>
      <c r="J180" s="104"/>
      <c r="K180" s="102"/>
      <c r="L180" s="106"/>
    </row>
    <row r="181" spans="2:12" ht="15.75" customHeight="1">
      <c r="B181" s="105"/>
      <c r="E181" s="103"/>
      <c r="F181" s="103"/>
      <c r="G181" s="103"/>
      <c r="H181" s="103"/>
      <c r="I181" s="103"/>
      <c r="J181" s="104"/>
      <c r="K181" s="102"/>
      <c r="L181" s="106"/>
    </row>
    <row r="182" spans="2:12" ht="15.75" customHeight="1">
      <c r="B182" s="105"/>
      <c r="E182" s="103"/>
      <c r="F182" s="103"/>
      <c r="G182" s="103"/>
      <c r="H182" s="103"/>
      <c r="I182" s="103"/>
      <c r="J182" s="104"/>
      <c r="K182" s="102"/>
      <c r="L182" s="106"/>
    </row>
    <row r="183" spans="2:12" ht="15.75" customHeight="1">
      <c r="B183" s="105"/>
      <c r="E183" s="103"/>
      <c r="F183" s="103"/>
      <c r="G183" s="103"/>
      <c r="H183" s="103"/>
      <c r="I183" s="103"/>
      <c r="J183" s="104"/>
      <c r="K183" s="102"/>
      <c r="L183" s="106"/>
    </row>
    <row r="184" spans="2:12" ht="15.75" customHeight="1">
      <c r="B184" s="105"/>
      <c r="E184" s="103"/>
      <c r="F184" s="103"/>
      <c r="G184" s="103"/>
      <c r="H184" s="103"/>
      <c r="I184" s="103"/>
      <c r="J184" s="104"/>
      <c r="K184" s="102"/>
      <c r="L184" s="106"/>
    </row>
    <row r="185" spans="2:12" ht="15.75" customHeight="1">
      <c r="B185" s="105"/>
      <c r="E185" s="103"/>
      <c r="F185" s="103"/>
      <c r="G185" s="103"/>
      <c r="H185" s="103"/>
      <c r="I185" s="103"/>
      <c r="J185" s="104"/>
      <c r="K185" s="102"/>
      <c r="L185" s="106"/>
    </row>
    <row r="186" spans="2:12" ht="15.75" customHeight="1">
      <c r="B186" s="105"/>
      <c r="E186" s="103"/>
      <c r="F186" s="103"/>
      <c r="G186" s="103"/>
      <c r="H186" s="103"/>
      <c r="I186" s="103"/>
      <c r="J186" s="104"/>
      <c r="K186" s="102"/>
      <c r="L186" s="106"/>
    </row>
    <row r="187" spans="2:12" ht="15.75" customHeight="1">
      <c r="B187" s="105"/>
      <c r="E187" s="103"/>
      <c r="F187" s="103"/>
      <c r="G187" s="103"/>
      <c r="H187" s="103"/>
      <c r="I187" s="103"/>
      <c r="J187" s="104"/>
      <c r="K187" s="102"/>
      <c r="L187" s="106"/>
    </row>
    <row r="188" spans="2:12" ht="15.75" customHeight="1">
      <c r="B188" s="105"/>
      <c r="E188" s="103"/>
      <c r="F188" s="103"/>
      <c r="G188" s="103"/>
      <c r="H188" s="103"/>
      <c r="I188" s="103"/>
      <c r="J188" s="104"/>
      <c r="K188" s="102"/>
      <c r="L188" s="106"/>
    </row>
    <row r="189" spans="2:12" ht="15.75" customHeight="1">
      <c r="B189" s="105"/>
      <c r="E189" s="103"/>
      <c r="F189" s="103"/>
      <c r="G189" s="103"/>
      <c r="H189" s="103"/>
      <c r="I189" s="103"/>
      <c r="J189" s="104"/>
      <c r="K189" s="102"/>
      <c r="L189" s="106"/>
    </row>
    <row r="190" spans="2:12" ht="15.75" customHeight="1">
      <c r="B190" s="105"/>
      <c r="E190" s="103"/>
      <c r="F190" s="103"/>
      <c r="G190" s="103"/>
      <c r="H190" s="103"/>
      <c r="I190" s="103"/>
      <c r="J190" s="104"/>
      <c r="K190" s="102"/>
      <c r="L190" s="106"/>
    </row>
    <row r="191" spans="2:12" ht="15.75" customHeight="1">
      <c r="B191" s="105"/>
      <c r="E191" s="103"/>
      <c r="F191" s="103"/>
      <c r="G191" s="103"/>
      <c r="H191" s="103"/>
      <c r="I191" s="103"/>
      <c r="J191" s="104"/>
      <c r="K191" s="102"/>
      <c r="L191" s="106"/>
    </row>
    <row r="192" spans="2:12" ht="15.75" customHeight="1">
      <c r="B192" s="105"/>
      <c r="E192" s="103"/>
      <c r="F192" s="103"/>
      <c r="G192" s="103"/>
      <c r="H192" s="103"/>
      <c r="I192" s="103"/>
      <c r="J192" s="104"/>
      <c r="K192" s="102"/>
      <c r="L192" s="106"/>
    </row>
    <row r="193" spans="2:12" ht="15.75" customHeight="1">
      <c r="B193" s="105"/>
      <c r="E193" s="103"/>
      <c r="F193" s="103"/>
      <c r="G193" s="103"/>
      <c r="H193" s="103"/>
      <c r="I193" s="103"/>
      <c r="J193" s="104"/>
      <c r="K193" s="102"/>
      <c r="L193" s="106"/>
    </row>
    <row r="194" spans="2:12" ht="15.75" customHeight="1">
      <c r="B194" s="105"/>
      <c r="E194" s="103"/>
      <c r="F194" s="103"/>
      <c r="G194" s="103"/>
      <c r="H194" s="103"/>
      <c r="I194" s="103"/>
      <c r="J194" s="104"/>
      <c r="K194" s="102"/>
      <c r="L194" s="106"/>
    </row>
    <row r="195" spans="2:12" ht="15.75" customHeight="1">
      <c r="B195" s="105"/>
      <c r="E195" s="103"/>
      <c r="F195" s="103"/>
      <c r="G195" s="103"/>
      <c r="H195" s="103"/>
      <c r="I195" s="103"/>
      <c r="J195" s="104"/>
      <c r="K195" s="102"/>
      <c r="L195" s="106"/>
    </row>
    <row r="196" spans="2:12" ht="15.75" customHeight="1">
      <c r="B196" s="105"/>
      <c r="E196" s="103"/>
      <c r="F196" s="103"/>
      <c r="G196" s="103"/>
      <c r="H196" s="103"/>
      <c r="I196" s="103"/>
      <c r="J196" s="104"/>
      <c r="K196" s="102"/>
      <c r="L196" s="106"/>
    </row>
    <row r="197" spans="2:12" ht="15.75" customHeight="1">
      <c r="B197" s="105"/>
      <c r="E197" s="103"/>
      <c r="F197" s="103"/>
      <c r="G197" s="103"/>
      <c r="H197" s="103"/>
      <c r="I197" s="103"/>
      <c r="J197" s="104"/>
      <c r="K197" s="102"/>
      <c r="L197" s="106"/>
    </row>
    <row r="198" spans="2:12" ht="15.75" customHeight="1">
      <c r="B198" s="105"/>
      <c r="E198" s="103"/>
      <c r="F198" s="103"/>
      <c r="G198" s="103"/>
      <c r="H198" s="103"/>
      <c r="I198" s="103"/>
      <c r="J198" s="104"/>
      <c r="K198" s="102"/>
      <c r="L198" s="106"/>
    </row>
    <row r="199" spans="2:12" ht="15.75" customHeight="1">
      <c r="B199" s="105"/>
      <c r="E199" s="103"/>
      <c r="F199" s="103"/>
      <c r="G199" s="103"/>
      <c r="H199" s="103"/>
      <c r="I199" s="103"/>
      <c r="J199" s="104"/>
      <c r="K199" s="102"/>
      <c r="L199" s="106"/>
    </row>
    <row r="200" spans="2:12" ht="15.75" customHeight="1">
      <c r="B200" s="105"/>
      <c r="E200" s="103"/>
      <c r="F200" s="103"/>
      <c r="G200" s="103"/>
      <c r="H200" s="103"/>
      <c r="I200" s="103"/>
      <c r="J200" s="104"/>
      <c r="K200" s="102"/>
      <c r="L200" s="106"/>
    </row>
    <row r="201" spans="2:12" ht="15.75" customHeight="1">
      <c r="B201" s="105"/>
      <c r="E201" s="103"/>
      <c r="F201" s="103"/>
      <c r="G201" s="103"/>
      <c r="H201" s="103"/>
      <c r="I201" s="103"/>
      <c r="J201" s="104"/>
      <c r="K201" s="102"/>
      <c r="L201" s="106"/>
    </row>
    <row r="202" spans="2:12" ht="15.75" customHeight="1">
      <c r="B202" s="105"/>
      <c r="E202" s="103"/>
      <c r="F202" s="103"/>
      <c r="G202" s="103"/>
      <c r="H202" s="103"/>
      <c r="I202" s="103"/>
      <c r="J202" s="104"/>
      <c r="K202" s="102"/>
      <c r="L202" s="106"/>
    </row>
    <row r="203" spans="2:12" ht="15.75" customHeight="1">
      <c r="B203" s="105"/>
      <c r="E203" s="103"/>
      <c r="F203" s="103"/>
      <c r="G203" s="103"/>
      <c r="H203" s="103"/>
      <c r="I203" s="103"/>
      <c r="J203" s="104"/>
      <c r="K203" s="102"/>
      <c r="L203" s="106"/>
    </row>
    <row r="204" spans="2:12" ht="15.75" customHeight="1">
      <c r="B204" s="105"/>
      <c r="E204" s="103"/>
      <c r="F204" s="103"/>
      <c r="G204" s="103"/>
      <c r="H204" s="103"/>
      <c r="I204" s="103"/>
      <c r="J204" s="104"/>
      <c r="K204" s="102"/>
      <c r="L204" s="106"/>
    </row>
    <row r="205" spans="2:12" ht="15.75" customHeight="1">
      <c r="B205" s="105"/>
      <c r="E205" s="103"/>
      <c r="F205" s="103"/>
      <c r="G205" s="103"/>
      <c r="H205" s="103"/>
      <c r="I205" s="103"/>
      <c r="J205" s="104"/>
      <c r="K205" s="102"/>
      <c r="L205" s="106"/>
    </row>
    <row r="206" spans="2:12" ht="15.75" customHeight="1">
      <c r="B206" s="105"/>
      <c r="E206" s="103"/>
      <c r="F206" s="103"/>
      <c r="G206" s="103"/>
      <c r="H206" s="103"/>
      <c r="I206" s="103"/>
      <c r="J206" s="104"/>
      <c r="K206" s="102"/>
      <c r="L206" s="106"/>
    </row>
    <row r="207" spans="2:12" ht="15.75" customHeight="1">
      <c r="B207" s="105"/>
      <c r="E207" s="103"/>
      <c r="F207" s="103"/>
      <c r="G207" s="103"/>
      <c r="H207" s="103"/>
      <c r="I207" s="103"/>
      <c r="J207" s="104"/>
      <c r="K207" s="102"/>
      <c r="L207" s="106"/>
    </row>
    <row r="208" spans="2:12" ht="15.75" customHeight="1">
      <c r="B208" s="105"/>
      <c r="E208" s="103"/>
      <c r="F208" s="103"/>
      <c r="G208" s="103"/>
      <c r="H208" s="103"/>
      <c r="I208" s="103"/>
      <c r="J208" s="104"/>
      <c r="K208" s="102"/>
      <c r="L208" s="106"/>
    </row>
    <row r="209" spans="2:12" ht="15.75" customHeight="1">
      <c r="B209" s="105"/>
      <c r="E209" s="103"/>
      <c r="F209" s="103"/>
      <c r="G209" s="103"/>
      <c r="H209" s="103"/>
      <c r="I209" s="103"/>
      <c r="J209" s="104"/>
      <c r="K209" s="102"/>
      <c r="L209" s="106"/>
    </row>
    <row r="210" spans="2:12" ht="15.75" customHeight="1">
      <c r="B210" s="105"/>
      <c r="E210" s="103"/>
      <c r="F210" s="103"/>
      <c r="G210" s="103"/>
      <c r="H210" s="103"/>
      <c r="I210" s="103"/>
      <c r="J210" s="104"/>
      <c r="K210" s="102"/>
      <c r="L210" s="106"/>
    </row>
    <row r="211" spans="2:12" ht="15.75" customHeight="1">
      <c r="B211" s="105"/>
      <c r="E211" s="103"/>
      <c r="F211" s="103"/>
      <c r="G211" s="103"/>
      <c r="H211" s="103"/>
      <c r="I211" s="103"/>
      <c r="J211" s="104"/>
      <c r="K211" s="102"/>
      <c r="L211" s="106"/>
    </row>
    <row r="212" spans="2:12" ht="15.75" customHeight="1">
      <c r="B212" s="105"/>
      <c r="E212" s="103"/>
      <c r="F212" s="103"/>
      <c r="G212" s="103"/>
      <c r="H212" s="103"/>
      <c r="I212" s="103"/>
      <c r="J212" s="104"/>
      <c r="K212" s="102"/>
      <c r="L212" s="106"/>
    </row>
    <row r="213" spans="2:12" ht="15.75" customHeight="1">
      <c r="B213" s="105"/>
      <c r="E213" s="103"/>
      <c r="F213" s="103"/>
      <c r="G213" s="103"/>
      <c r="H213" s="103"/>
      <c r="I213" s="103"/>
      <c r="J213" s="104"/>
      <c r="K213" s="102"/>
      <c r="L213" s="106"/>
    </row>
    <row r="214" spans="2:12" ht="15.75" customHeight="1">
      <c r="B214" s="105"/>
      <c r="E214" s="103"/>
      <c r="F214" s="103"/>
      <c r="G214" s="103"/>
      <c r="H214" s="103"/>
      <c r="I214" s="103"/>
      <c r="J214" s="104"/>
      <c r="K214" s="102"/>
      <c r="L214" s="106"/>
    </row>
    <row r="215" spans="2:12" ht="15.75" customHeight="1">
      <c r="B215" s="105"/>
      <c r="E215" s="103"/>
      <c r="F215" s="103"/>
      <c r="G215" s="103"/>
      <c r="H215" s="103"/>
      <c r="I215" s="103"/>
      <c r="J215" s="104"/>
      <c r="K215" s="102"/>
      <c r="L215" s="106"/>
    </row>
    <row r="216" spans="2:12" ht="15.75" customHeight="1">
      <c r="B216" s="105"/>
      <c r="E216" s="103"/>
      <c r="F216" s="103"/>
      <c r="G216" s="103"/>
      <c r="H216" s="103"/>
      <c r="I216" s="103"/>
      <c r="J216" s="104"/>
      <c r="K216" s="102"/>
      <c r="L216" s="106"/>
    </row>
    <row r="217" spans="2:12" ht="15.75" customHeight="1">
      <c r="B217" s="105"/>
      <c r="E217" s="103"/>
      <c r="F217" s="103"/>
      <c r="G217" s="103"/>
      <c r="H217" s="103"/>
      <c r="I217" s="103"/>
      <c r="J217" s="104"/>
      <c r="K217" s="102"/>
      <c r="L217" s="106"/>
    </row>
    <row r="218" spans="2:12" ht="15.75" customHeight="1"/>
    <row r="219" spans="2:12" ht="15.75" customHeight="1"/>
    <row r="220" spans="2:12" ht="15.75" customHeight="1"/>
    <row r="221" spans="2:12" ht="15.75" customHeight="1"/>
    <row r="222" spans="2:12" ht="15.75" customHeight="1"/>
    <row r="223" spans="2:12" ht="15.75" customHeight="1"/>
    <row r="224" spans="2:12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dataValidations count="1">
    <dataValidation type="custom" allowBlank="1" showDropDown="1" showInputMessage="1" showErrorMessage="1" prompt="Fecha no valida" sqref="G2:G8" xr:uid="{2BA6CA28-BC90-4B81-BE1F-8E3E7762F59A}">
      <formula1>OR(NOT(ISERROR(DATEVALUE(G2))), AND(ISNUMBER(G2), LEFT(CELL("format", G2))="D"))</formula1>
    </dataValidation>
  </dataValidation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4EAF5-93DA-42C9-A611-8FAE9D92CBD9}">
  <dimension ref="A1:M33"/>
  <sheetViews>
    <sheetView tabSelected="1" workbookViewId="0">
      <selection activeCell="I14" sqref="I14"/>
    </sheetView>
  </sheetViews>
  <sheetFormatPr baseColWidth="10" defaultColWidth="11.54296875" defaultRowHeight="14.5"/>
  <sheetData>
    <row r="1" spans="1:13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277</v>
      </c>
      <c r="G1" t="s">
        <v>278</v>
      </c>
      <c r="H1" t="s">
        <v>279</v>
      </c>
      <c r="I1" t="s">
        <v>280</v>
      </c>
      <c r="J1" t="s">
        <v>281</v>
      </c>
      <c r="K1" t="s">
        <v>282</v>
      </c>
      <c r="L1" t="s">
        <v>283</v>
      </c>
      <c r="M1" t="s">
        <v>284</v>
      </c>
    </row>
    <row r="2" spans="1:13">
      <c r="A2">
        <v>1</v>
      </c>
      <c r="E2">
        <v>927.46</v>
      </c>
      <c r="G2">
        <v>890.64</v>
      </c>
    </row>
    <row r="3" spans="1:13">
      <c r="A3">
        <v>2</v>
      </c>
      <c r="B3">
        <v>907.13</v>
      </c>
      <c r="C3">
        <v>865.1</v>
      </c>
      <c r="D3">
        <v>871.41</v>
      </c>
      <c r="E3">
        <v>915.95</v>
      </c>
      <c r="G3">
        <v>892.91</v>
      </c>
    </row>
    <row r="4" spans="1:13">
      <c r="A4">
        <v>3</v>
      </c>
      <c r="C4">
        <v>868.52</v>
      </c>
      <c r="D4">
        <v>884.21</v>
      </c>
      <c r="G4">
        <v>888.36</v>
      </c>
    </row>
    <row r="5" spans="1:13">
      <c r="A5">
        <v>4</v>
      </c>
      <c r="C5">
        <v>859.53</v>
      </c>
      <c r="D5">
        <v>906.32</v>
      </c>
      <c r="F5">
        <v>903.05</v>
      </c>
    </row>
    <row r="6" spans="1:13">
      <c r="A6">
        <v>5</v>
      </c>
      <c r="B6">
        <v>901.55</v>
      </c>
      <c r="C6">
        <v>857.59</v>
      </c>
      <c r="D6">
        <v>895.14</v>
      </c>
      <c r="F6">
        <v>910.01</v>
      </c>
    </row>
    <row r="7" spans="1:13">
      <c r="A7">
        <v>6</v>
      </c>
      <c r="B7">
        <v>905.14</v>
      </c>
      <c r="C7">
        <v>865.67</v>
      </c>
      <c r="D7">
        <v>907.66</v>
      </c>
      <c r="E7">
        <v>922.17</v>
      </c>
      <c r="F7">
        <v>905.36</v>
      </c>
    </row>
    <row r="8" spans="1:13">
      <c r="A8">
        <v>7</v>
      </c>
      <c r="B8">
        <v>896.82</v>
      </c>
      <c r="E8">
        <v>914.47</v>
      </c>
      <c r="F8">
        <v>892.83</v>
      </c>
    </row>
    <row r="9" spans="1:13">
      <c r="A9">
        <v>8</v>
      </c>
      <c r="B9">
        <v>895.33</v>
      </c>
      <c r="E9">
        <v>922.59</v>
      </c>
      <c r="F9">
        <v>887.71</v>
      </c>
    </row>
    <row r="10" spans="1:13">
      <c r="A10">
        <v>9</v>
      </c>
      <c r="B10">
        <v>896.89</v>
      </c>
      <c r="C10">
        <v>859.66</v>
      </c>
      <c r="D10">
        <v>921.76</v>
      </c>
      <c r="E10">
        <v>895.28</v>
      </c>
    </row>
    <row r="11" spans="1:13">
      <c r="A11">
        <v>10</v>
      </c>
      <c r="C11">
        <v>854.25</v>
      </c>
      <c r="D11">
        <v>916.36</v>
      </c>
      <c r="E11">
        <v>894.17</v>
      </c>
    </row>
    <row r="12" spans="1:13">
      <c r="A12">
        <v>11</v>
      </c>
      <c r="C12">
        <v>856.06</v>
      </c>
      <c r="D12">
        <v>893.69</v>
      </c>
      <c r="F12">
        <v>890.89</v>
      </c>
    </row>
    <row r="13" spans="1:13">
      <c r="A13">
        <v>12</v>
      </c>
      <c r="B13">
        <v>895.54</v>
      </c>
      <c r="C13">
        <v>856.38</v>
      </c>
      <c r="D13">
        <v>895.86</v>
      </c>
      <c r="F13">
        <v>894.25</v>
      </c>
    </row>
    <row r="14" spans="1:13">
      <c r="A14">
        <v>13</v>
      </c>
      <c r="B14">
        <v>885.71</v>
      </c>
      <c r="C14">
        <v>854.41</v>
      </c>
      <c r="D14">
        <v>909.94</v>
      </c>
      <c r="E14">
        <v>890.33</v>
      </c>
      <c r="F14">
        <v>899.91</v>
      </c>
    </row>
    <row r="15" spans="1:13">
      <c r="A15">
        <v>14</v>
      </c>
      <c r="B15">
        <v>883.96</v>
      </c>
      <c r="E15">
        <v>899.39</v>
      </c>
      <c r="F15">
        <v>889.19</v>
      </c>
    </row>
    <row r="16" spans="1:13">
      <c r="A16">
        <v>15</v>
      </c>
      <c r="B16">
        <v>882.74</v>
      </c>
      <c r="E16">
        <v>886.97</v>
      </c>
      <c r="F16">
        <v>891</v>
      </c>
    </row>
    <row r="17" spans="1:6">
      <c r="A17">
        <v>16</v>
      </c>
      <c r="B17">
        <v>884.57</v>
      </c>
      <c r="C17">
        <v>863.5</v>
      </c>
      <c r="D17">
        <v>913.98</v>
      </c>
      <c r="E17">
        <v>886.09</v>
      </c>
    </row>
    <row r="18" spans="1:6">
      <c r="A18">
        <v>17</v>
      </c>
      <c r="C18">
        <v>862.91</v>
      </c>
      <c r="D18">
        <v>909.11</v>
      </c>
      <c r="E18">
        <v>886.32</v>
      </c>
    </row>
    <row r="19" spans="1:6">
      <c r="A19">
        <v>18</v>
      </c>
      <c r="C19">
        <v>868.24</v>
      </c>
      <c r="D19">
        <v>906.15</v>
      </c>
      <c r="F19">
        <v>906.68</v>
      </c>
    </row>
    <row r="20" spans="1:6">
      <c r="A20">
        <v>19</v>
      </c>
      <c r="B20">
        <v>887.01</v>
      </c>
      <c r="C20">
        <v>863.29</v>
      </c>
      <c r="D20">
        <v>912.41</v>
      </c>
      <c r="F20">
        <v>901.59</v>
      </c>
    </row>
    <row r="21" spans="1:6">
      <c r="A21">
        <v>20</v>
      </c>
      <c r="B21">
        <v>888.66</v>
      </c>
      <c r="C21">
        <v>866.74</v>
      </c>
      <c r="D21">
        <v>920.52</v>
      </c>
      <c r="E21">
        <v>876.32</v>
      </c>
      <c r="F21">
        <v>907.51</v>
      </c>
    </row>
    <row r="22" spans="1:6">
      <c r="A22">
        <v>21</v>
      </c>
      <c r="B22">
        <v>889.54</v>
      </c>
      <c r="E22">
        <v>881.22</v>
      </c>
    </row>
    <row r="23" spans="1:6">
      <c r="A23">
        <v>22</v>
      </c>
      <c r="B23">
        <v>878.21</v>
      </c>
      <c r="E23">
        <v>887.79</v>
      </c>
      <c r="F23">
        <v>899.68</v>
      </c>
    </row>
    <row r="24" spans="1:6">
      <c r="A24">
        <v>23</v>
      </c>
      <c r="B24">
        <v>872.22</v>
      </c>
      <c r="C24">
        <v>867.13</v>
      </c>
      <c r="D24">
        <v>923.67</v>
      </c>
      <c r="E24">
        <v>889.87</v>
      </c>
    </row>
    <row r="25" spans="1:6">
      <c r="A25">
        <v>24</v>
      </c>
      <c r="C25">
        <v>867.29</v>
      </c>
      <c r="D25">
        <v>915.15</v>
      </c>
      <c r="E25">
        <v>892.18</v>
      </c>
    </row>
    <row r="26" spans="1:6">
      <c r="A26">
        <v>25</v>
      </c>
      <c r="C26">
        <v>865.36</v>
      </c>
      <c r="D26">
        <v>915.76</v>
      </c>
      <c r="F26">
        <v>899.86</v>
      </c>
    </row>
    <row r="27" spans="1:6">
      <c r="A27">
        <v>26</v>
      </c>
      <c r="B27">
        <v>870.71</v>
      </c>
      <c r="C27">
        <v>857.58</v>
      </c>
      <c r="D27">
        <v>913.83</v>
      </c>
      <c r="F27">
        <v>893.25</v>
      </c>
    </row>
    <row r="28" spans="1:6">
      <c r="A28">
        <v>27</v>
      </c>
      <c r="B28">
        <v>862.98</v>
      </c>
      <c r="C28">
        <v>861.19</v>
      </c>
      <c r="D28">
        <v>923.25</v>
      </c>
      <c r="E28">
        <v>895.07</v>
      </c>
      <c r="F28">
        <v>894.67</v>
      </c>
    </row>
    <row r="29" spans="1:6">
      <c r="A29">
        <v>28</v>
      </c>
      <c r="B29">
        <v>862.17</v>
      </c>
      <c r="E29">
        <v>894.18</v>
      </c>
      <c r="F29">
        <v>894.79</v>
      </c>
    </row>
    <row r="30" spans="1:6">
      <c r="A30">
        <v>29</v>
      </c>
      <c r="B30">
        <v>857.95</v>
      </c>
      <c r="E30">
        <v>896.03</v>
      </c>
      <c r="F30">
        <v>892.89</v>
      </c>
    </row>
    <row r="31" spans="1:6">
      <c r="A31">
        <v>30</v>
      </c>
      <c r="B31">
        <v>858.45</v>
      </c>
      <c r="D31">
        <v>929.9</v>
      </c>
      <c r="E31">
        <v>901.76</v>
      </c>
    </row>
    <row r="32" spans="1:6">
      <c r="A32">
        <v>31</v>
      </c>
      <c r="D32">
        <v>931.57</v>
      </c>
    </row>
    <row r="33" spans="1:7">
      <c r="A33" t="s">
        <v>285</v>
      </c>
      <c r="B33">
        <v>883.97</v>
      </c>
      <c r="C33">
        <v>862.02</v>
      </c>
      <c r="D33">
        <v>909.89</v>
      </c>
      <c r="E33">
        <v>897.89</v>
      </c>
      <c r="F33">
        <v>897.64</v>
      </c>
      <c r="G33">
        <v>890.64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94D87-4035-4B6C-9364-E841D1BC3950}">
  <dimension ref="B4:D22"/>
  <sheetViews>
    <sheetView workbookViewId="0">
      <selection activeCell="E23" sqref="E23"/>
    </sheetView>
  </sheetViews>
  <sheetFormatPr baseColWidth="10" defaultColWidth="11.54296875" defaultRowHeight="14.5"/>
  <sheetData>
    <row r="4" spans="2:4">
      <c r="B4" t="s">
        <v>288</v>
      </c>
      <c r="C4" t="s">
        <v>289</v>
      </c>
      <c r="D4" t="s">
        <v>290</v>
      </c>
    </row>
    <row r="5" spans="2:4">
      <c r="B5" s="34">
        <v>45898</v>
      </c>
      <c r="C5" s="126">
        <v>4.36686</v>
      </c>
      <c r="D5" s="126">
        <v>0.98917200000000005</v>
      </c>
    </row>
    <row r="6" spans="2:4">
      <c r="B6" s="34">
        <v>45989</v>
      </c>
      <c r="C6" s="126">
        <v>4.2679</v>
      </c>
      <c r="D6" s="126">
        <v>0.97894400000000004</v>
      </c>
    </row>
    <row r="7" spans="2:4">
      <c r="B7" s="34">
        <v>46080</v>
      </c>
      <c r="C7" s="126">
        <v>4.2129700000000003</v>
      </c>
      <c r="D7" s="126">
        <v>0.96898099999999998</v>
      </c>
    </row>
    <row r="8" spans="2:4">
      <c r="B8" s="34">
        <v>46171</v>
      </c>
      <c r="C8" s="126">
        <v>4.1350899999999999</v>
      </c>
      <c r="D8" s="126">
        <v>0.95960100000000004</v>
      </c>
    </row>
    <row r="9" spans="2:4">
      <c r="B9" s="34">
        <v>46538</v>
      </c>
      <c r="C9" s="126">
        <v>4.1166600000000004</v>
      </c>
      <c r="D9" s="126">
        <v>0.92086100000000004</v>
      </c>
    </row>
    <row r="10" spans="2:4">
      <c r="B10" s="34">
        <v>46903</v>
      </c>
      <c r="C10" s="126">
        <v>4.2551699999999997</v>
      </c>
      <c r="D10" s="126">
        <v>0.880054</v>
      </c>
    </row>
    <row r="11" spans="2:4">
      <c r="B11" s="34">
        <v>47268</v>
      </c>
      <c r="C11" s="126">
        <v>4.43093</v>
      </c>
      <c r="D11" s="126">
        <v>0.83748</v>
      </c>
    </row>
    <row r="12" spans="2:4">
      <c r="B12" s="34">
        <v>47633</v>
      </c>
      <c r="C12" s="126">
        <v>4.5781000000000001</v>
      </c>
      <c r="D12" s="126">
        <v>0.79530400000000001</v>
      </c>
    </row>
    <row r="13" spans="2:4">
      <c r="B13" s="34">
        <v>47998</v>
      </c>
      <c r="C13" s="126">
        <v>4.7317299999999998</v>
      </c>
      <c r="D13" s="126">
        <v>0.75274200000000002</v>
      </c>
    </row>
    <row r="14" spans="2:4">
      <c r="B14" s="34">
        <v>48365</v>
      </c>
      <c r="C14" s="126">
        <v>4.8059599999999998</v>
      </c>
      <c r="D14" s="126">
        <v>0.71404299999999998</v>
      </c>
    </row>
    <row r="15" spans="2:4">
      <c r="B15" s="34">
        <v>48729</v>
      </c>
      <c r="C15" s="126">
        <v>4.8636200000000001</v>
      </c>
      <c r="D15" s="126">
        <v>0.67749300000000001</v>
      </c>
    </row>
    <row r="16" spans="2:4">
      <c r="B16" s="34">
        <v>49094</v>
      </c>
      <c r="C16" s="126">
        <v>4.9123200000000002</v>
      </c>
      <c r="D16" s="126">
        <v>0.64250700000000005</v>
      </c>
    </row>
    <row r="17" spans="2:4">
      <c r="B17" s="34">
        <v>49459</v>
      </c>
      <c r="C17" s="126">
        <v>4.9754699999999996</v>
      </c>
      <c r="D17" s="126">
        <v>0.60785500000000003</v>
      </c>
    </row>
    <row r="18" spans="2:4">
      <c r="B18" s="34">
        <v>51285</v>
      </c>
      <c r="C18" s="126">
        <v>5.1194800000000003</v>
      </c>
      <c r="D18" s="126">
        <v>0.54084699999999997</v>
      </c>
    </row>
    <row r="19" spans="2:4">
      <c r="B19" s="34">
        <v>53112</v>
      </c>
      <c r="C19" s="126">
        <v>5.3902799999999997</v>
      </c>
      <c r="D19" s="126">
        <v>0.44524399999999997</v>
      </c>
    </row>
    <row r="20" spans="2:4">
      <c r="B20" s="34">
        <v>56765</v>
      </c>
      <c r="C20" s="126">
        <v>5.4053199999999997</v>
      </c>
      <c r="D20" s="126">
        <v>0.33898299999999998</v>
      </c>
    </row>
    <row r="21" spans="2:4">
      <c r="B21" s="34">
        <v>64069</v>
      </c>
      <c r="C21" s="126">
        <v>5.4659199999999997</v>
      </c>
      <c r="D21" s="126">
        <v>0.19379099999999999</v>
      </c>
    </row>
    <row r="22" spans="2:4">
      <c r="B22" s="34">
        <v>64069</v>
      </c>
      <c r="C22" s="126">
        <v>5.5600100000000001</v>
      </c>
      <c r="D22" s="126">
        <v>6.1925000000000001E-2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B4:M98"/>
  <sheetViews>
    <sheetView showGridLines="0" zoomScale="75" zoomScaleNormal="75" workbookViewId="0">
      <selection activeCell="D7" sqref="D7"/>
    </sheetView>
  </sheetViews>
  <sheetFormatPr baseColWidth="10" defaultColWidth="9.1796875" defaultRowHeight="12.5"/>
  <cols>
    <col min="1" max="1" width="9.1796875" style="2"/>
    <col min="2" max="2" width="5.54296875" style="2" bestFit="1" customWidth="1"/>
    <col min="3" max="3" width="25.453125" style="2" bestFit="1" customWidth="1"/>
    <col min="4" max="5" width="21.1796875" style="2" customWidth="1"/>
    <col min="6" max="6" width="19" style="2" bestFit="1" customWidth="1"/>
    <col min="7" max="8" width="21.1796875" style="2" customWidth="1"/>
    <col min="9" max="9" width="18.81640625" style="2" bestFit="1" customWidth="1"/>
    <col min="10" max="10" width="15.54296875" style="2" customWidth="1"/>
    <col min="11" max="11" width="13.1796875" style="2" bestFit="1" customWidth="1"/>
    <col min="12" max="12" width="15.453125" style="2" bestFit="1" customWidth="1"/>
    <col min="13" max="13" width="14.453125" style="2" bestFit="1" customWidth="1"/>
    <col min="14" max="16384" width="9.1796875" style="2"/>
  </cols>
  <sheetData>
    <row r="4" spans="2:13" ht="13.5" thickBot="1">
      <c r="C4" s="65" t="s">
        <v>4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ht="13" thickTop="1"/>
    <row r="6" spans="2:13">
      <c r="D6" s="3"/>
      <c r="E6" s="3"/>
    </row>
    <row r="7" spans="2:13" ht="14.5">
      <c r="B7" s="25" t="s">
        <v>13</v>
      </c>
      <c r="C7" s="4" t="s">
        <v>5</v>
      </c>
      <c r="D7" s="183">
        <v>46173</v>
      </c>
      <c r="E7" s="5"/>
      <c r="J7"/>
    </row>
    <row r="8" spans="2:13" ht="14.5">
      <c r="J8"/>
    </row>
    <row r="9" spans="2:13" ht="14.5">
      <c r="B9" s="25" t="s">
        <v>13</v>
      </c>
      <c r="C9" s="4" t="s">
        <v>57</v>
      </c>
      <c r="D9" s="4" t="s">
        <v>0</v>
      </c>
      <c r="E9" s="23" t="s">
        <v>13</v>
      </c>
      <c r="F9" s="24">
        <f>IF($D$9="CLP",$G$14,IF($D$9="USD",$G$20))</f>
        <v>1</v>
      </c>
      <c r="J9"/>
    </row>
    <row r="10" spans="2:13" ht="14.5">
      <c r="B10" s="25" t="s">
        <v>13</v>
      </c>
      <c r="C10" s="4" t="s">
        <v>58</v>
      </c>
      <c r="D10" s="4" t="s">
        <v>84</v>
      </c>
      <c r="J10"/>
    </row>
    <row r="12" spans="2:13" ht="27.25" customHeight="1">
      <c r="C12" s="66" t="s">
        <v>6</v>
      </c>
      <c r="D12" s="66" t="s">
        <v>7</v>
      </c>
      <c r="E12" s="66" t="s">
        <v>19</v>
      </c>
      <c r="F12" s="66" t="s">
        <v>20</v>
      </c>
      <c r="G12" s="66" t="s">
        <v>8</v>
      </c>
      <c r="H12" s="66" t="str">
        <f>"Tipo de cambio
(expresado en "&amp;$D$9&amp;")"</f>
        <v>Tipo de cambio
(expresado en CLP)</v>
      </c>
    </row>
    <row r="13" spans="2:13">
      <c r="C13" s="63"/>
      <c r="D13" s="42"/>
      <c r="E13" s="42"/>
      <c r="F13" s="42"/>
      <c r="G13" s="42"/>
      <c r="H13" s="43"/>
    </row>
    <row r="14" spans="2:13">
      <c r="C14" s="77" t="s">
        <v>0</v>
      </c>
      <c r="D14" s="44"/>
      <c r="E14" s="44"/>
      <c r="F14" s="44"/>
      <c r="G14" s="45">
        <v>1</v>
      </c>
      <c r="H14" s="60">
        <f t="shared" ref="H14:H24" si="0">G14/$F$9</f>
        <v>1</v>
      </c>
    </row>
    <row r="15" spans="2:13">
      <c r="C15" s="77" t="s">
        <v>158</v>
      </c>
      <c r="D15" s="44"/>
      <c r="E15" s="44"/>
      <c r="F15" s="44"/>
      <c r="G15" s="45">
        <v>1</v>
      </c>
      <c r="H15" s="60">
        <f t="shared" ref="H15" si="1">G15/$F$9</f>
        <v>1</v>
      </c>
    </row>
    <row r="16" spans="2:13">
      <c r="C16" s="77" t="s">
        <v>1</v>
      </c>
      <c r="D16" s="44" t="s">
        <v>9</v>
      </c>
      <c r="E16" s="46">
        <f>fecha_valor</f>
        <v>46173</v>
      </c>
      <c r="F16" s="47" t="e">
        <f ca="1">_xll.BDH(D16,$G$12,E16-100,E16,"Points=1")</f>
        <v>#NAME?</v>
      </c>
      <c r="G16" s="45"/>
      <c r="H16" s="61">
        <f t="shared" si="0"/>
        <v>0</v>
      </c>
    </row>
    <row r="17" spans="3:10">
      <c r="C17" s="77" t="s">
        <v>26</v>
      </c>
      <c r="D17" s="44" t="s">
        <v>14</v>
      </c>
      <c r="E17" s="46">
        <f>fecha_valor</f>
        <v>46173</v>
      </c>
      <c r="F17" s="47" t="e">
        <f ca="1">_xll.BDH(D17,$G$12,E17-100,E17,"Points=1")</f>
        <v>#NAME?</v>
      </c>
      <c r="G17" s="45"/>
      <c r="H17" s="61">
        <f t="shared" si="0"/>
        <v>0</v>
      </c>
      <c r="J17" s="5"/>
    </row>
    <row r="18" spans="3:10">
      <c r="C18" s="77" t="s">
        <v>27</v>
      </c>
      <c r="D18" s="44" t="s">
        <v>10</v>
      </c>
      <c r="E18" s="46">
        <f>fecha_valor</f>
        <v>46173</v>
      </c>
      <c r="F18" s="47" t="e">
        <f ca="1">_xll.BDH(D18,$G$12,E18-100,E18,"Points=1")</f>
        <v>#NAME?</v>
      </c>
      <c r="G18" s="45"/>
      <c r="H18" s="61">
        <f t="shared" si="0"/>
        <v>0</v>
      </c>
      <c r="J18" s="5"/>
    </row>
    <row r="19" spans="3:10">
      <c r="C19" s="77" t="s">
        <v>17</v>
      </c>
      <c r="D19" s="44" t="s">
        <v>18</v>
      </c>
      <c r="E19" s="46">
        <f>fecha_valor</f>
        <v>46173</v>
      </c>
      <c r="F19" s="47" t="e">
        <f ca="1">_xll.BDH(D19,$G$12,E19-100,E19,"Points=1")</f>
        <v>#NAME?</v>
      </c>
      <c r="G19" s="45"/>
      <c r="H19" s="61">
        <f t="shared" si="0"/>
        <v>0</v>
      </c>
      <c r="J19" s="5"/>
    </row>
    <row r="20" spans="3:10">
      <c r="C20" s="77" t="s">
        <v>2</v>
      </c>
      <c r="D20" s="44"/>
      <c r="E20" s="46"/>
      <c r="F20" s="46"/>
      <c r="G20" s="45">
        <f>VLOOKUP($D$10,$C$36:$H$37,5,0)</f>
        <v>0</v>
      </c>
      <c r="H20" s="61">
        <f t="shared" si="0"/>
        <v>0</v>
      </c>
      <c r="I20" s="21"/>
      <c r="J20" s="5"/>
    </row>
    <row r="21" spans="3:10">
      <c r="C21" s="77" t="s">
        <v>54</v>
      </c>
      <c r="D21" s="44"/>
      <c r="E21" s="46"/>
      <c r="F21" s="46"/>
      <c r="G21" s="45">
        <f>VLOOKUP($D$10,$C$36:$H$37,5,0)</f>
        <v>0</v>
      </c>
      <c r="H21" s="61">
        <f t="shared" si="0"/>
        <v>0</v>
      </c>
      <c r="J21" s="5"/>
    </row>
    <row r="22" spans="3:10">
      <c r="C22" s="77" t="s">
        <v>59</v>
      </c>
      <c r="D22" s="44" t="s">
        <v>12</v>
      </c>
      <c r="E22" s="46">
        <f t="shared" ref="E22:E31" si="2">fecha_valor</f>
        <v>46173</v>
      </c>
      <c r="F22" s="47" t="e">
        <f ca="1">_xll.BDH(D22,$G$12,E22-100,E22,"Points=1")</f>
        <v>#NAME?</v>
      </c>
      <c r="G22" s="45"/>
      <c r="H22" s="61">
        <f t="shared" si="0"/>
        <v>0</v>
      </c>
      <c r="J22" s="5"/>
    </row>
    <row r="23" spans="3:10">
      <c r="C23" s="77" t="s">
        <v>111</v>
      </c>
      <c r="D23" s="44" t="s">
        <v>12</v>
      </c>
      <c r="E23" s="46">
        <f t="shared" si="2"/>
        <v>46173</v>
      </c>
      <c r="F23" s="47" t="e">
        <f ca="1">_xll.BDH(D23,$G$12,E23-100,E23,"Points=1")</f>
        <v>#NAME?</v>
      </c>
      <c r="G23" s="45"/>
      <c r="H23" s="61">
        <f t="shared" ref="H23" si="3">G23/$F$9</f>
        <v>0</v>
      </c>
      <c r="J23" s="5"/>
    </row>
    <row r="24" spans="3:10">
      <c r="C24" s="77" t="s">
        <v>60</v>
      </c>
      <c r="D24" s="44" t="s">
        <v>72</v>
      </c>
      <c r="E24" s="46">
        <f t="shared" si="2"/>
        <v>46173</v>
      </c>
      <c r="F24" s="47" t="e">
        <f ca="1">_xll.BDH(D24,$G$12,E24-100,E24,"Points=1")</f>
        <v>#NAME?</v>
      </c>
      <c r="G24" s="45"/>
      <c r="H24" s="61">
        <f t="shared" si="0"/>
        <v>0</v>
      </c>
      <c r="J24" s="5"/>
    </row>
    <row r="25" spans="3:10">
      <c r="C25" s="77" t="s">
        <v>102</v>
      </c>
      <c r="D25" s="44" t="s">
        <v>105</v>
      </c>
      <c r="E25" s="46">
        <f t="shared" si="2"/>
        <v>46173</v>
      </c>
      <c r="F25" s="47" t="e">
        <f ca="1">_xll.BDH(D25,$G$12,E25-100,E25,"Points=1")</f>
        <v>#NAME?</v>
      </c>
      <c r="G25" s="45"/>
      <c r="H25" s="61">
        <f t="shared" ref="H25:H31" si="4">G25/$F$9</f>
        <v>0</v>
      </c>
      <c r="J25" s="5"/>
    </row>
    <row r="26" spans="3:10">
      <c r="C26" s="77" t="s">
        <v>61</v>
      </c>
      <c r="D26" s="44" t="s">
        <v>73</v>
      </c>
      <c r="E26" s="46">
        <f t="shared" si="2"/>
        <v>46173</v>
      </c>
      <c r="F26" s="47" t="e">
        <f ca="1">_xll.BDH(D26,$G$12,E26-100,E26,"Points=1")</f>
        <v>#NAME?</v>
      </c>
      <c r="G26" s="45"/>
      <c r="H26" s="61">
        <f t="shared" si="4"/>
        <v>0</v>
      </c>
      <c r="J26" s="5"/>
    </row>
    <row r="27" spans="3:10">
      <c r="C27" s="77" t="s">
        <v>114</v>
      </c>
      <c r="D27" s="44" t="s">
        <v>119</v>
      </c>
      <c r="E27" s="46">
        <f t="shared" si="2"/>
        <v>46173</v>
      </c>
      <c r="F27" s="47" t="e">
        <f ca="1">_xll.BDH(D27,$G$12,E27-100,E27,"Points=1")</f>
        <v>#NAME?</v>
      </c>
      <c r="G27" s="45"/>
      <c r="H27" s="61">
        <f t="shared" si="4"/>
        <v>0</v>
      </c>
      <c r="J27" s="5"/>
    </row>
    <row r="28" spans="3:10">
      <c r="C28" s="77" t="s">
        <v>115</v>
      </c>
      <c r="D28" s="44" t="s">
        <v>119</v>
      </c>
      <c r="E28" s="46">
        <f t="shared" si="2"/>
        <v>46173</v>
      </c>
      <c r="F28" s="47" t="e">
        <f ca="1">_xll.BDH(D28,$G$12,E28-100,E28,"Points=1")</f>
        <v>#NAME?</v>
      </c>
      <c r="G28" s="45"/>
      <c r="H28" s="61">
        <f t="shared" si="4"/>
        <v>0</v>
      </c>
      <c r="J28" s="5"/>
    </row>
    <row r="29" spans="3:10">
      <c r="C29" s="77" t="s">
        <v>116</v>
      </c>
      <c r="D29" s="44" t="s">
        <v>120</v>
      </c>
      <c r="E29" s="46">
        <f t="shared" si="2"/>
        <v>46173</v>
      </c>
      <c r="F29" s="47" t="e">
        <f ca="1">_xll.BDH(D29,$G$12,E29-100,E29,"Points=1")</f>
        <v>#NAME?</v>
      </c>
      <c r="G29" s="45"/>
      <c r="H29" s="61">
        <f t="shared" si="4"/>
        <v>0</v>
      </c>
      <c r="J29" s="5"/>
    </row>
    <row r="30" spans="3:10">
      <c r="C30" s="77" t="s">
        <v>117</v>
      </c>
      <c r="D30" s="44" t="s">
        <v>121</v>
      </c>
      <c r="E30" s="46">
        <f t="shared" si="2"/>
        <v>46173</v>
      </c>
      <c r="F30" s="47" t="e">
        <f ca="1">_xll.BDH(D30,$G$12,E30-100,E30,"Points=1")</f>
        <v>#NAME?</v>
      </c>
      <c r="G30" s="45"/>
      <c r="H30" s="61">
        <f t="shared" si="4"/>
        <v>0</v>
      </c>
      <c r="J30" s="5"/>
    </row>
    <row r="31" spans="3:10">
      <c r="C31" s="77" t="s">
        <v>118</v>
      </c>
      <c r="D31" s="44" t="s">
        <v>122</v>
      </c>
      <c r="E31" s="46">
        <f t="shared" si="2"/>
        <v>46173</v>
      </c>
      <c r="F31" s="47" t="e">
        <f ca="1">_xll.BDH(D31,$G$12,E31-100,E31,"Points=1")</f>
        <v>#NAME?</v>
      </c>
      <c r="G31" s="45"/>
      <c r="H31" s="61">
        <f t="shared" si="4"/>
        <v>0</v>
      </c>
      <c r="J31" s="5"/>
    </row>
    <row r="32" spans="3:10">
      <c r="C32" s="64"/>
      <c r="D32" s="49"/>
      <c r="E32" s="49"/>
      <c r="F32" s="49"/>
      <c r="G32" s="49"/>
      <c r="H32" s="62"/>
      <c r="J32" s="5"/>
    </row>
    <row r="33" spans="3:10">
      <c r="J33" s="5"/>
    </row>
    <row r="34" spans="3:10">
      <c r="J34" s="5"/>
    </row>
    <row r="35" spans="3:10" ht="13">
      <c r="C35" s="33" t="s">
        <v>2</v>
      </c>
      <c r="J35" s="5"/>
    </row>
    <row r="36" spans="3:10" ht="13.5" customHeight="1">
      <c r="C36" s="41" t="s">
        <v>83</v>
      </c>
      <c r="D36" s="50" t="s">
        <v>161</v>
      </c>
      <c r="E36" s="51">
        <f>fecha_valor</f>
        <v>46173</v>
      </c>
      <c r="F36" s="52" t="e">
        <f ca="1">_xll.BDH(D36,$G$12,E36-100,E36,"Points=1")</f>
        <v>#NAME?</v>
      </c>
      <c r="G36" s="53"/>
      <c r="H36" s="54">
        <f>G36/$F$9</f>
        <v>0</v>
      </c>
      <c r="I36" s="21"/>
      <c r="J36" s="5"/>
    </row>
    <row r="37" spans="3:10">
      <c r="C37" s="48" t="s">
        <v>84</v>
      </c>
      <c r="D37" s="55" t="s">
        <v>11</v>
      </c>
      <c r="E37" s="56">
        <f>E36</f>
        <v>46173</v>
      </c>
      <c r="F37" s="57" t="e">
        <f ca="1">_xll.BDH(D37,$G$12,E37-100,E37,"Points=1")</f>
        <v>#NAME?</v>
      </c>
      <c r="G37" s="58"/>
      <c r="H37" s="59">
        <f>G37/$F$9</f>
        <v>0</v>
      </c>
      <c r="J37" s="5"/>
    </row>
    <row r="38" spans="3:10">
      <c r="E38" s="5"/>
      <c r="F38" s="5"/>
      <c r="G38" s="22"/>
      <c r="H38" s="22"/>
      <c r="J38" s="5"/>
    </row>
    <row r="39" spans="3:10">
      <c r="E39" s="5"/>
      <c r="F39" s="5"/>
      <c r="G39" s="22"/>
      <c r="H39" s="22"/>
      <c r="J39" s="5"/>
    </row>
    <row r="40" spans="3:10">
      <c r="C40" s="6"/>
      <c r="J40" s="5"/>
    </row>
    <row r="41" spans="3:10">
      <c r="C41" s="6"/>
      <c r="J41" s="5"/>
    </row>
    <row r="42" spans="3:10">
      <c r="J42" s="5"/>
    </row>
    <row r="43" spans="3:10">
      <c r="J43" s="5"/>
    </row>
    <row r="44" spans="3:10" ht="13">
      <c r="C44" s="8" t="s">
        <v>30</v>
      </c>
      <c r="J44" s="5"/>
    </row>
    <row r="45" spans="3:10" ht="13">
      <c r="C45" s="8"/>
      <c r="J45" s="5"/>
    </row>
    <row r="46" spans="3:10" ht="13">
      <c r="C46" s="8" t="s">
        <v>108</v>
      </c>
      <c r="J46" s="5"/>
    </row>
    <row r="47" spans="3:10" ht="14.5">
      <c r="C47" s="4" t="s">
        <v>25</v>
      </c>
      <c r="D47" s="68" t="s">
        <v>15</v>
      </c>
      <c r="E47" s="68" t="s">
        <v>31</v>
      </c>
      <c r="F47"/>
      <c r="G47"/>
    </row>
    <row r="48" spans="3:10" ht="14.5">
      <c r="C48" s="128" t="s">
        <v>0</v>
      </c>
      <c r="D48" s="67" t="s">
        <v>34</v>
      </c>
      <c r="E48" s="129" t="s">
        <v>35</v>
      </c>
      <c r="F48"/>
      <c r="G48"/>
    </row>
    <row r="49" spans="3:7" ht="14.5">
      <c r="C49" s="128" t="s">
        <v>238</v>
      </c>
      <c r="D49" s="67" t="s">
        <v>239</v>
      </c>
      <c r="E49" s="129" t="s">
        <v>237</v>
      </c>
      <c r="F49"/>
      <c r="G49"/>
    </row>
    <row r="50" spans="3:7" ht="14.5">
      <c r="C50" s="130" t="s">
        <v>233</v>
      </c>
      <c r="D50" s="2" t="s">
        <v>234</v>
      </c>
      <c r="E50" s="84" t="s">
        <v>235</v>
      </c>
      <c r="F50"/>
      <c r="G50"/>
    </row>
    <row r="51" spans="3:7" ht="14.5">
      <c r="C51" s="130" t="s">
        <v>1</v>
      </c>
      <c r="D51" s="2" t="s">
        <v>36</v>
      </c>
      <c r="E51" s="84" t="s">
        <v>37</v>
      </c>
      <c r="F51"/>
      <c r="G51"/>
    </row>
    <row r="52" spans="3:7" ht="14.5">
      <c r="C52" s="130" t="s">
        <v>2</v>
      </c>
      <c r="D52" s="2" t="s">
        <v>32</v>
      </c>
      <c r="E52" s="84" t="s">
        <v>33</v>
      </c>
      <c r="F52"/>
      <c r="G52"/>
    </row>
    <row r="53" spans="3:7" ht="14.5">
      <c r="C53" s="130" t="s">
        <v>54</v>
      </c>
      <c r="D53" s="2" t="s">
        <v>55</v>
      </c>
      <c r="E53" s="84" t="s">
        <v>56</v>
      </c>
      <c r="F53"/>
      <c r="G53"/>
    </row>
    <row r="54" spans="3:7" ht="14.5">
      <c r="C54" s="130" t="s">
        <v>153</v>
      </c>
      <c r="D54" s="2" t="s">
        <v>153</v>
      </c>
      <c r="E54" s="84" t="s">
        <v>153</v>
      </c>
      <c r="F54"/>
      <c r="G54"/>
    </row>
    <row r="55" spans="3:7" ht="14.5">
      <c r="C55" s="130" t="s">
        <v>102</v>
      </c>
      <c r="D55" s="2" t="s">
        <v>103</v>
      </c>
      <c r="E55" s="84" t="s">
        <v>104</v>
      </c>
      <c r="F55"/>
      <c r="G55"/>
    </row>
    <row r="56" spans="3:7" ht="14.5">
      <c r="C56" s="130" t="s">
        <v>114</v>
      </c>
      <c r="D56" s="2" t="s">
        <v>123</v>
      </c>
      <c r="E56" s="84" t="s">
        <v>128</v>
      </c>
      <c r="F56"/>
      <c r="G56"/>
    </row>
    <row r="57" spans="3:7" ht="14.5">
      <c r="C57" s="130" t="s">
        <v>115</v>
      </c>
      <c r="D57" s="2" t="s">
        <v>124</v>
      </c>
      <c r="E57" s="84" t="s">
        <v>129</v>
      </c>
      <c r="F57"/>
      <c r="G57"/>
    </row>
    <row r="58" spans="3:7" ht="14.5">
      <c r="C58" s="130" t="s">
        <v>116</v>
      </c>
      <c r="D58" s="2" t="s">
        <v>125</v>
      </c>
      <c r="E58" s="84" t="s">
        <v>130</v>
      </c>
      <c r="F58"/>
      <c r="G58"/>
    </row>
    <row r="59" spans="3:7" ht="14.5">
      <c r="C59" s="130" t="s">
        <v>59</v>
      </c>
      <c r="D59" s="2" t="s">
        <v>62</v>
      </c>
      <c r="E59" s="84" t="s">
        <v>65</v>
      </c>
      <c r="F59"/>
      <c r="G59"/>
    </row>
    <row r="60" spans="3:7" ht="14.5">
      <c r="C60" s="130" t="s">
        <v>111</v>
      </c>
      <c r="D60" s="2" t="s">
        <v>112</v>
      </c>
      <c r="E60" s="84" t="s">
        <v>113</v>
      </c>
      <c r="F60"/>
      <c r="G60"/>
    </row>
    <row r="61" spans="3:7" ht="14.5">
      <c r="C61" s="130" t="s">
        <v>117</v>
      </c>
      <c r="D61" s="2" t="s">
        <v>126</v>
      </c>
      <c r="E61" s="84" t="s">
        <v>131</v>
      </c>
      <c r="F61"/>
      <c r="G61"/>
    </row>
    <row r="62" spans="3:7" ht="14.5">
      <c r="C62" s="130" t="s">
        <v>60</v>
      </c>
      <c r="D62" s="2" t="s">
        <v>63</v>
      </c>
      <c r="E62" s="84" t="s">
        <v>66</v>
      </c>
      <c r="F62"/>
      <c r="G62"/>
    </row>
    <row r="63" spans="3:7" ht="14.5">
      <c r="C63" s="130" t="s">
        <v>61</v>
      </c>
      <c r="D63" s="2" t="s">
        <v>64</v>
      </c>
      <c r="E63" s="84" t="s">
        <v>67</v>
      </c>
      <c r="F63"/>
      <c r="G63"/>
    </row>
    <row r="64" spans="3:7" ht="14.5">
      <c r="C64" s="131" t="s">
        <v>118</v>
      </c>
      <c r="D64" s="132" t="s">
        <v>127</v>
      </c>
      <c r="E64" s="133" t="s">
        <v>132</v>
      </c>
      <c r="F64"/>
      <c r="G64"/>
    </row>
    <row r="66" spans="3:6" ht="13" thickBot="1"/>
    <row r="67" spans="3:6">
      <c r="C67" s="9" t="s">
        <v>28</v>
      </c>
      <c r="D67" s="10" t="s">
        <v>15</v>
      </c>
      <c r="E67" s="10" t="s">
        <v>31</v>
      </c>
      <c r="F67" s="35" t="s">
        <v>39</v>
      </c>
    </row>
    <row r="68" spans="3:6">
      <c r="C68" s="71" t="s">
        <v>79</v>
      </c>
      <c r="D68" s="67" t="s">
        <v>32</v>
      </c>
      <c r="E68" s="67" t="s">
        <v>33</v>
      </c>
      <c r="F68" s="70" t="s">
        <v>147</v>
      </c>
    </row>
    <row r="69" spans="3:6">
      <c r="C69" s="11" t="s">
        <v>74</v>
      </c>
      <c r="D69" s="2" t="s">
        <v>32</v>
      </c>
      <c r="E69" s="2" t="s">
        <v>33</v>
      </c>
      <c r="F69" s="12" t="s">
        <v>148</v>
      </c>
    </row>
    <row r="70" spans="3:6">
      <c r="C70" s="11" t="s">
        <v>75</v>
      </c>
      <c r="D70" s="2" t="s">
        <v>32</v>
      </c>
      <c r="E70" s="2" t="s">
        <v>33</v>
      </c>
      <c r="F70" s="12" t="s">
        <v>149</v>
      </c>
    </row>
    <row r="71" spans="3:6">
      <c r="C71" s="11" t="s">
        <v>154</v>
      </c>
      <c r="D71" s="2" t="s">
        <v>156</v>
      </c>
      <c r="E71" s="2" t="s">
        <v>157</v>
      </c>
      <c r="F71" s="12" t="s">
        <v>149</v>
      </c>
    </row>
    <row r="72" spans="3:6">
      <c r="C72" s="11" t="s">
        <v>80</v>
      </c>
      <c r="D72" s="2" t="s">
        <v>32</v>
      </c>
      <c r="E72" s="2" t="s">
        <v>33</v>
      </c>
      <c r="F72" s="12" t="s">
        <v>147</v>
      </c>
    </row>
    <row r="73" spans="3:6">
      <c r="C73" s="11" t="s">
        <v>81</v>
      </c>
      <c r="D73" s="2" t="s">
        <v>32</v>
      </c>
      <c r="E73" s="2" t="s">
        <v>33</v>
      </c>
      <c r="F73" s="12" t="s">
        <v>148</v>
      </c>
    </row>
    <row r="74" spans="3:6">
      <c r="C74" s="11" t="s">
        <v>82</v>
      </c>
      <c r="D74" s="2" t="s">
        <v>32</v>
      </c>
      <c r="E74" s="2" t="s">
        <v>33</v>
      </c>
      <c r="F74" s="12" t="s">
        <v>149</v>
      </c>
    </row>
    <row r="75" spans="3:6">
      <c r="C75" s="11" t="s">
        <v>155</v>
      </c>
      <c r="D75" s="2" t="s">
        <v>156</v>
      </c>
      <c r="E75" s="2" t="s">
        <v>157</v>
      </c>
      <c r="F75" s="12" t="s">
        <v>149</v>
      </c>
    </row>
    <row r="76" spans="3:6">
      <c r="C76" s="11" t="s">
        <v>68</v>
      </c>
      <c r="D76" s="2" t="s">
        <v>62</v>
      </c>
      <c r="E76" s="2" t="s">
        <v>65</v>
      </c>
      <c r="F76" s="12" t="s">
        <v>70</v>
      </c>
    </row>
    <row r="77" spans="3:6">
      <c r="C77" s="11" t="s">
        <v>41</v>
      </c>
      <c r="D77" s="2" t="s">
        <v>85</v>
      </c>
      <c r="E77" s="2" t="s">
        <v>89</v>
      </c>
      <c r="F77" s="12" t="s">
        <v>44</v>
      </c>
    </row>
    <row r="78" spans="3:6">
      <c r="C78" s="11" t="s">
        <v>40</v>
      </c>
      <c r="D78" s="2" t="s">
        <v>86</v>
      </c>
      <c r="E78" s="2" t="s">
        <v>90</v>
      </c>
      <c r="F78" s="12" t="s">
        <v>45</v>
      </c>
    </row>
    <row r="79" spans="3:6">
      <c r="C79" s="11" t="s">
        <v>42</v>
      </c>
      <c r="D79" s="2" t="s">
        <v>87</v>
      </c>
      <c r="E79" s="2" t="s">
        <v>91</v>
      </c>
      <c r="F79" s="12" t="s">
        <v>46</v>
      </c>
    </row>
    <row r="80" spans="3:6">
      <c r="C80" s="11" t="s">
        <v>43</v>
      </c>
      <c r="D80" s="2" t="s">
        <v>88</v>
      </c>
      <c r="E80" s="2" t="s">
        <v>92</v>
      </c>
      <c r="F80" s="12" t="s">
        <v>47</v>
      </c>
    </row>
    <row r="81" spans="3:6">
      <c r="C81" s="11" t="s">
        <v>48</v>
      </c>
      <c r="D81" s="2" t="s">
        <v>93</v>
      </c>
      <c r="E81" s="2" t="s">
        <v>96</v>
      </c>
      <c r="F81" s="12" t="s">
        <v>51</v>
      </c>
    </row>
    <row r="82" spans="3:6">
      <c r="C82" s="11" t="s">
        <v>49</v>
      </c>
      <c r="D82" s="2" t="s">
        <v>94</v>
      </c>
      <c r="E82" s="2" t="s">
        <v>97</v>
      </c>
      <c r="F82" s="12" t="s">
        <v>52</v>
      </c>
    </row>
    <row r="83" spans="3:6">
      <c r="C83" s="11" t="s">
        <v>50</v>
      </c>
      <c r="D83" s="2" t="s">
        <v>95</v>
      </c>
      <c r="E83" s="2" t="s">
        <v>98</v>
      </c>
      <c r="F83" s="12" t="s">
        <v>53</v>
      </c>
    </row>
    <row r="84" spans="3:6">
      <c r="C84" s="11" t="s">
        <v>69</v>
      </c>
      <c r="D84" s="2" t="s">
        <v>63</v>
      </c>
      <c r="E84" s="2" t="s">
        <v>66</v>
      </c>
      <c r="F84" s="12" t="s">
        <v>71</v>
      </c>
    </row>
    <row r="85" spans="3:6">
      <c r="C85" s="11" t="s">
        <v>106</v>
      </c>
      <c r="D85" s="2" t="s">
        <v>103</v>
      </c>
      <c r="E85" s="2" t="s">
        <v>104</v>
      </c>
      <c r="F85" s="12" t="s">
        <v>107</v>
      </c>
    </row>
    <row r="86" spans="3:6">
      <c r="C86" s="11" t="s">
        <v>109</v>
      </c>
      <c r="D86" s="2" t="s">
        <v>64</v>
      </c>
      <c r="E86" s="2" t="s">
        <v>67</v>
      </c>
      <c r="F86" s="12" t="s">
        <v>110</v>
      </c>
    </row>
    <row r="87" spans="3:6">
      <c r="C87" s="11" t="s">
        <v>133</v>
      </c>
      <c r="D87" s="2" t="s">
        <v>123</v>
      </c>
      <c r="E87" s="2" t="s">
        <v>128</v>
      </c>
      <c r="F87" s="12" t="s">
        <v>142</v>
      </c>
    </row>
    <row r="88" spans="3:6">
      <c r="C88" s="11" t="s">
        <v>134</v>
      </c>
      <c r="D88" s="2" t="s">
        <v>123</v>
      </c>
      <c r="E88" s="2" t="s">
        <v>128</v>
      </c>
      <c r="F88" s="12" t="s">
        <v>143</v>
      </c>
    </row>
    <row r="89" spans="3:6">
      <c r="C89" s="11" t="s">
        <v>135</v>
      </c>
      <c r="D89" s="2" t="s">
        <v>123</v>
      </c>
      <c r="E89" s="2" t="s">
        <v>128</v>
      </c>
      <c r="F89" s="12" t="s">
        <v>144</v>
      </c>
    </row>
    <row r="90" spans="3:6">
      <c r="C90" s="11" t="s">
        <v>139</v>
      </c>
      <c r="D90" s="2" t="s">
        <v>123</v>
      </c>
      <c r="E90" s="2" t="s">
        <v>128</v>
      </c>
      <c r="F90" s="12" t="s">
        <v>142</v>
      </c>
    </row>
    <row r="91" spans="3:6">
      <c r="C91" s="11" t="s">
        <v>140</v>
      </c>
      <c r="D91" s="2" t="s">
        <v>123</v>
      </c>
      <c r="E91" s="2" t="s">
        <v>128</v>
      </c>
      <c r="F91" s="12" t="s">
        <v>143</v>
      </c>
    </row>
    <row r="92" spans="3:6">
      <c r="C92" s="11" t="s">
        <v>141</v>
      </c>
      <c r="D92" s="2" t="s">
        <v>123</v>
      </c>
      <c r="E92" s="2" t="s">
        <v>128</v>
      </c>
      <c r="F92" s="12" t="s">
        <v>144</v>
      </c>
    </row>
    <row r="93" spans="3:6">
      <c r="C93" s="11" t="s">
        <v>145</v>
      </c>
      <c r="D93" s="2" t="s">
        <v>125</v>
      </c>
      <c r="E93" s="2" t="s">
        <v>130</v>
      </c>
      <c r="F93" s="12" t="s">
        <v>146</v>
      </c>
    </row>
    <row r="94" spans="3:6">
      <c r="C94" s="11" t="s">
        <v>138</v>
      </c>
      <c r="D94" s="2" t="s">
        <v>126</v>
      </c>
      <c r="E94" s="2" t="s">
        <v>131</v>
      </c>
      <c r="F94" s="12" t="s">
        <v>150</v>
      </c>
    </row>
    <row r="95" spans="3:6">
      <c r="C95" s="11" t="s">
        <v>136</v>
      </c>
      <c r="D95" s="2" t="s">
        <v>126</v>
      </c>
      <c r="E95" s="2" t="s">
        <v>131</v>
      </c>
      <c r="F95" s="12" t="s">
        <v>151</v>
      </c>
    </row>
    <row r="96" spans="3:6">
      <c r="C96" s="11" t="s">
        <v>137</v>
      </c>
      <c r="D96" s="2" t="s">
        <v>126</v>
      </c>
      <c r="E96" s="2" t="s">
        <v>131</v>
      </c>
      <c r="F96" s="12" t="s">
        <v>152</v>
      </c>
    </row>
    <row r="97" spans="3:6">
      <c r="C97" s="11"/>
      <c r="F97" s="12"/>
    </row>
    <row r="98" spans="3:6" ht="13" thickBot="1">
      <c r="C98" s="13"/>
      <c r="D98" s="31"/>
      <c r="E98" s="31"/>
      <c r="F98" s="36"/>
    </row>
  </sheetData>
  <conditionalFormatting sqref="F16:F19 F22 F31 F24">
    <cfRule type="cellIs" dxfId="4" priority="5" stopIfTrue="1" operator="lessThan">
      <formula>$D$7</formula>
    </cfRule>
  </conditionalFormatting>
  <conditionalFormatting sqref="F36:F37">
    <cfRule type="cellIs" dxfId="3" priority="4" stopIfTrue="1" operator="lessThan">
      <formula>$D$7</formula>
    </cfRule>
  </conditionalFormatting>
  <conditionalFormatting sqref="F25">
    <cfRule type="cellIs" dxfId="2" priority="3" stopIfTrue="1" operator="lessThan">
      <formula>$D$7</formula>
    </cfRule>
  </conditionalFormatting>
  <conditionalFormatting sqref="F23">
    <cfRule type="cellIs" dxfId="1" priority="2" stopIfTrue="1" operator="lessThan">
      <formula>$D$7</formula>
    </cfRule>
  </conditionalFormatting>
  <conditionalFormatting sqref="F26:F30">
    <cfRule type="cellIs" dxfId="0" priority="1" stopIfTrue="1" operator="lessThan">
      <formula>$D$7</formula>
    </cfRule>
  </conditionalFormatting>
  <dataValidations count="2">
    <dataValidation type="list" allowBlank="1" showInputMessage="1" showErrorMessage="1" sqref="D10" xr:uid="{00000000-0002-0000-0000-000000000000}">
      <formula1>"USD spot,USD Observado"</formula1>
    </dataValidation>
    <dataValidation type="list" allowBlank="1" showInputMessage="1" showErrorMessage="1" sqref="D9" xr:uid="{00000000-0002-0000-0000-000001000000}">
      <formula1>"CLP,USD"</formula1>
    </dataValidation>
  </dataValidations>
  <pageMargins left="0.75" right="0.75" top="1" bottom="1" header="0.5" footer="0.5"/>
  <pageSetup orientation="portrait" verticalDpi="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046D-5A35-47B3-96E5-F1C11C78A08B}">
  <sheetPr>
    <tabColor theme="4"/>
  </sheetPr>
  <dimension ref="A1:M44"/>
  <sheetViews>
    <sheetView workbookViewId="0">
      <selection activeCell="E12" sqref="E12:F23"/>
    </sheetView>
  </sheetViews>
  <sheetFormatPr baseColWidth="10" defaultRowHeight="14.5"/>
  <sheetData>
    <row r="1" spans="1:13">
      <c r="A1" s="168" t="s">
        <v>179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</row>
    <row r="2" spans="1:13">
      <c r="A2" s="168"/>
      <c r="B2" s="168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>
      <c r="A3" s="168" t="s">
        <v>180</v>
      </c>
      <c r="B3" s="168" t="s">
        <v>2</v>
      </c>
      <c r="C3" s="168" t="s">
        <v>0</v>
      </c>
      <c r="D3" s="168"/>
      <c r="E3" s="168" t="s">
        <v>181</v>
      </c>
      <c r="F3" s="168" t="s">
        <v>182</v>
      </c>
      <c r="G3" s="168"/>
      <c r="H3" s="168" t="s">
        <v>183</v>
      </c>
      <c r="I3" s="168" t="s">
        <v>298</v>
      </c>
      <c r="J3" s="168"/>
      <c r="K3" s="168"/>
      <c r="L3" s="168"/>
      <c r="M3" s="168"/>
    </row>
    <row r="4" spans="1:13">
      <c r="A4" s="168" t="s">
        <v>185</v>
      </c>
      <c r="B4" s="168" t="s">
        <v>186</v>
      </c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</row>
    <row r="5" spans="1:13">
      <c r="A5" s="168" t="s">
        <v>187</v>
      </c>
      <c r="B5" s="168" t="s">
        <v>188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</row>
    <row r="6" spans="1:13">
      <c r="A6" s="168" t="s">
        <v>189</v>
      </c>
      <c r="B6" s="168" t="s">
        <v>299</v>
      </c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</row>
    <row r="7" spans="1:13">
      <c r="A7" s="168"/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</row>
    <row r="8" spans="1:13">
      <c r="A8" s="168" t="s">
        <v>191</v>
      </c>
      <c r="B8" s="168"/>
      <c r="C8" s="168"/>
      <c r="D8" s="168"/>
      <c r="E8" s="168"/>
      <c r="F8" s="168"/>
      <c r="G8" s="168"/>
      <c r="H8" s="168" t="s">
        <v>192</v>
      </c>
      <c r="I8" s="168" t="s">
        <v>193</v>
      </c>
      <c r="J8" s="168" t="s">
        <v>300</v>
      </c>
      <c r="K8" s="168"/>
      <c r="L8" s="168"/>
      <c r="M8" s="168"/>
    </row>
    <row r="9" spans="1:13">
      <c r="A9" s="168"/>
      <c r="B9" s="168" t="s">
        <v>194</v>
      </c>
      <c r="C9" s="168" t="s">
        <v>195</v>
      </c>
      <c r="D9" s="168"/>
      <c r="E9" s="168" t="s">
        <v>196</v>
      </c>
      <c r="F9" s="168"/>
      <c r="G9" s="168"/>
      <c r="H9" s="168" t="s">
        <v>3</v>
      </c>
      <c r="I9" s="168" t="s">
        <v>194</v>
      </c>
      <c r="J9" s="168" t="s">
        <v>195</v>
      </c>
      <c r="K9" s="168"/>
      <c r="L9" s="168" t="s">
        <v>196</v>
      </c>
      <c r="M9" s="168"/>
    </row>
    <row r="10" spans="1:13">
      <c r="A10" s="168" t="s">
        <v>197</v>
      </c>
      <c r="B10" s="168" t="s">
        <v>301</v>
      </c>
      <c r="C10" s="168"/>
      <c r="D10" s="168"/>
      <c r="E10" s="168"/>
      <c r="F10" s="168"/>
      <c r="G10" t="s">
        <v>331</v>
      </c>
      <c r="H10" s="168" t="s">
        <v>198</v>
      </c>
      <c r="I10" s="168"/>
      <c r="J10" s="168"/>
      <c r="K10" s="168"/>
      <c r="L10" s="168"/>
      <c r="M10" s="168"/>
    </row>
    <row r="11" spans="1:13">
      <c r="A11" s="168" t="s">
        <v>199</v>
      </c>
      <c r="B11" s="168" t="s">
        <v>300</v>
      </c>
      <c r="C11" s="168"/>
      <c r="D11" s="168"/>
      <c r="E11" s="168"/>
      <c r="F11" s="168"/>
      <c r="G11" t="s">
        <v>332</v>
      </c>
      <c r="H11" s="168"/>
      <c r="I11" s="168" t="s">
        <v>194</v>
      </c>
      <c r="J11" s="168" t="s">
        <v>195</v>
      </c>
      <c r="K11" s="168"/>
      <c r="L11" s="168" t="s">
        <v>196</v>
      </c>
      <c r="M11" s="168"/>
    </row>
    <row r="12" spans="1:13">
      <c r="A12" s="168" t="s">
        <v>200</v>
      </c>
      <c r="B12" s="168" t="s">
        <v>300</v>
      </c>
      <c r="C12" s="168">
        <v>891.85</v>
      </c>
      <c r="D12" s="168">
        <v>892.57</v>
      </c>
      <c r="E12" s="168">
        <v>891.85</v>
      </c>
      <c r="F12" s="168">
        <v>892.57</v>
      </c>
      <c r="G12" t="s">
        <v>332</v>
      </c>
      <c r="H12" s="168"/>
      <c r="I12" s="168"/>
      <c r="J12" s="168"/>
      <c r="K12" s="168"/>
      <c r="L12" s="168"/>
      <c r="M12" s="168"/>
    </row>
    <row r="13" spans="1:13">
      <c r="A13" s="168" t="s">
        <v>201</v>
      </c>
      <c r="B13" s="168" t="s">
        <v>302</v>
      </c>
      <c r="C13" s="168">
        <v>-0.01</v>
      </c>
      <c r="D13" s="168">
        <v>0</v>
      </c>
      <c r="E13" s="168">
        <v>891.84</v>
      </c>
      <c r="F13" s="168">
        <v>892.57</v>
      </c>
      <c r="G13" t="s">
        <v>333</v>
      </c>
      <c r="H13" s="168"/>
      <c r="I13" s="168"/>
      <c r="J13" s="168"/>
      <c r="K13" s="168"/>
      <c r="L13" s="168"/>
      <c r="M13" s="168"/>
    </row>
    <row r="14" spans="1:13">
      <c r="A14" s="168" t="s">
        <v>202</v>
      </c>
      <c r="B14" s="168" t="s">
        <v>303</v>
      </c>
      <c r="C14" s="168">
        <v>-0.06</v>
      </c>
      <c r="D14" s="168">
        <v>0.02</v>
      </c>
      <c r="E14" s="168">
        <v>891.79</v>
      </c>
      <c r="F14" s="168">
        <v>892.59</v>
      </c>
      <c r="G14" t="s">
        <v>334</v>
      </c>
      <c r="H14" s="168"/>
      <c r="I14" s="168"/>
      <c r="J14" s="168"/>
      <c r="K14" s="168"/>
      <c r="L14" s="168"/>
      <c r="M14" s="168"/>
    </row>
    <row r="15" spans="1:13">
      <c r="A15" s="168" t="s">
        <v>203</v>
      </c>
      <c r="B15" s="168" t="s">
        <v>304</v>
      </c>
      <c r="C15" s="168">
        <v>-0.13</v>
      </c>
      <c r="D15" s="168">
        <v>-0.03</v>
      </c>
      <c r="E15" s="168">
        <v>891.72</v>
      </c>
      <c r="F15" s="168">
        <v>892.54</v>
      </c>
      <c r="G15" t="s">
        <v>335</v>
      </c>
      <c r="H15" s="168"/>
      <c r="I15" s="168"/>
      <c r="J15" s="168"/>
      <c r="K15" s="168"/>
      <c r="L15" s="168"/>
      <c r="M15" s="168"/>
    </row>
    <row r="16" spans="1:13">
      <c r="A16" s="168" t="s">
        <v>204</v>
      </c>
      <c r="B16" s="168" t="s">
        <v>305</v>
      </c>
      <c r="C16" s="168">
        <v>-0.12</v>
      </c>
      <c r="D16" s="168">
        <v>-0.09</v>
      </c>
      <c r="E16" s="168">
        <v>891.73</v>
      </c>
      <c r="F16" s="168">
        <v>892.48</v>
      </c>
      <c r="G16" t="s">
        <v>336</v>
      </c>
      <c r="H16" s="168"/>
      <c r="I16" s="168"/>
      <c r="J16" s="168"/>
      <c r="K16" s="168"/>
      <c r="L16" s="168"/>
      <c r="M16" s="168"/>
    </row>
    <row r="17" spans="1:13">
      <c r="A17" s="168" t="s">
        <v>205</v>
      </c>
      <c r="B17" s="168" t="s">
        <v>306</v>
      </c>
      <c r="C17" s="168">
        <v>-0.2</v>
      </c>
      <c r="D17" s="168">
        <v>-0.1</v>
      </c>
      <c r="E17" s="168">
        <v>891.65</v>
      </c>
      <c r="F17" s="168">
        <v>892.47</v>
      </c>
      <c r="G17" t="s">
        <v>337</v>
      </c>
      <c r="H17" s="168"/>
      <c r="I17" s="168"/>
      <c r="J17" s="168"/>
      <c r="K17" s="168"/>
      <c r="L17" s="168"/>
      <c r="M17" s="168"/>
    </row>
    <row r="18" spans="1:13">
      <c r="A18" s="168" t="s">
        <v>206</v>
      </c>
      <c r="B18" s="168" t="s">
        <v>307</v>
      </c>
      <c r="C18" s="168">
        <v>-0.26</v>
      </c>
      <c r="D18" s="168">
        <v>-0.1</v>
      </c>
      <c r="E18" s="168">
        <v>891.59</v>
      </c>
      <c r="F18" s="168">
        <v>892.47</v>
      </c>
      <c r="G18" t="s">
        <v>338</v>
      </c>
      <c r="H18" s="168"/>
      <c r="I18" s="168"/>
      <c r="J18" s="168"/>
      <c r="K18" s="168"/>
      <c r="L18" s="168"/>
      <c r="M18" s="168"/>
    </row>
    <row r="19" spans="1:13">
      <c r="A19" s="168" t="s">
        <v>207</v>
      </c>
      <c r="B19" s="168" t="s">
        <v>308</v>
      </c>
      <c r="C19" s="168">
        <v>-0.3</v>
      </c>
      <c r="D19" s="168">
        <v>-0.16</v>
      </c>
      <c r="E19" s="168">
        <v>891.55</v>
      </c>
      <c r="F19" s="168">
        <v>892.41</v>
      </c>
      <c r="G19" t="s">
        <v>339</v>
      </c>
      <c r="H19" s="168"/>
      <c r="I19" s="168"/>
      <c r="J19" s="168"/>
      <c r="K19" s="168"/>
      <c r="L19" s="168"/>
      <c r="M19" s="168"/>
    </row>
    <row r="20" spans="1:13">
      <c r="A20" s="168" t="s">
        <v>208</v>
      </c>
      <c r="B20" s="168" t="s">
        <v>309</v>
      </c>
      <c r="C20" s="168">
        <v>-0.28000000000000003</v>
      </c>
      <c r="D20" s="168">
        <v>-0.12</v>
      </c>
      <c r="E20" s="168">
        <v>891.57</v>
      </c>
      <c r="F20" s="168">
        <v>892.45</v>
      </c>
      <c r="G20" t="s">
        <v>340</v>
      </c>
      <c r="H20" s="168"/>
      <c r="I20" s="168"/>
      <c r="J20" s="168"/>
      <c r="K20" s="168"/>
      <c r="L20" s="168"/>
      <c r="M20" s="168"/>
    </row>
    <row r="21" spans="1:13">
      <c r="A21" s="168" t="s">
        <v>209</v>
      </c>
      <c r="B21" s="168" t="s">
        <v>310</v>
      </c>
      <c r="C21" s="168">
        <v>-0.25</v>
      </c>
      <c r="D21" s="168">
        <v>-0.11</v>
      </c>
      <c r="E21" s="168">
        <v>891.6</v>
      </c>
      <c r="F21" s="168">
        <v>892.46</v>
      </c>
      <c r="G21" t="s">
        <v>341</v>
      </c>
      <c r="H21" s="168"/>
      <c r="I21" s="168"/>
      <c r="J21" s="168"/>
      <c r="K21" s="168"/>
      <c r="L21" s="168"/>
      <c r="M21" s="168"/>
    </row>
    <row r="22" spans="1:13">
      <c r="A22" s="168" t="s">
        <v>210</v>
      </c>
      <c r="B22" s="168" t="s">
        <v>311</v>
      </c>
      <c r="C22" s="168">
        <v>-0.26</v>
      </c>
      <c r="D22" s="168">
        <v>-0.08</v>
      </c>
      <c r="E22" s="168">
        <v>891.59</v>
      </c>
      <c r="F22" s="168">
        <v>892.49</v>
      </c>
      <c r="G22" t="s">
        <v>342</v>
      </c>
      <c r="H22" s="168"/>
      <c r="I22" s="168"/>
      <c r="J22" s="168"/>
      <c r="K22" s="168"/>
      <c r="L22" s="168"/>
      <c r="M22" s="168"/>
    </row>
    <row r="23" spans="1:13">
      <c r="A23" s="168" t="s">
        <v>211</v>
      </c>
      <c r="B23" s="168" t="s">
        <v>312</v>
      </c>
      <c r="C23" s="168">
        <v>-0.17</v>
      </c>
      <c r="D23" s="168">
        <v>7.0000000000000007E-2</v>
      </c>
      <c r="E23" s="168">
        <v>891.68</v>
      </c>
      <c r="F23" s="168">
        <v>892.64</v>
      </c>
      <c r="G23" t="s">
        <v>312</v>
      </c>
      <c r="H23" s="168"/>
      <c r="I23" s="168"/>
      <c r="J23" s="168"/>
      <c r="K23" s="168"/>
      <c r="L23" s="168"/>
      <c r="M23" s="168"/>
    </row>
    <row r="24" spans="1:13">
      <c r="A24" s="168" t="s">
        <v>212</v>
      </c>
      <c r="B24" s="168" t="s">
        <v>313</v>
      </c>
      <c r="C24" s="168">
        <v>-0.03</v>
      </c>
      <c r="D24" s="168">
        <v>0.28000000000000003</v>
      </c>
      <c r="E24" s="168">
        <v>891.82</v>
      </c>
      <c r="F24" s="168">
        <v>892.85</v>
      </c>
      <c r="G24" t="s">
        <v>343</v>
      </c>
      <c r="H24" s="168"/>
      <c r="I24" s="168"/>
      <c r="J24" s="168"/>
      <c r="K24" s="168"/>
      <c r="L24" s="168"/>
      <c r="M24" s="168"/>
    </row>
    <row r="25" spans="1:13">
      <c r="A25" s="168" t="s">
        <v>213</v>
      </c>
      <c r="B25" s="168" t="s">
        <v>314</v>
      </c>
      <c r="C25" s="168">
        <v>0.67</v>
      </c>
      <c r="D25" s="168">
        <v>1.08</v>
      </c>
      <c r="E25" s="168">
        <v>892.52</v>
      </c>
      <c r="F25" s="168">
        <v>893.65</v>
      </c>
      <c r="G25" t="s">
        <v>344</v>
      </c>
      <c r="H25" s="168"/>
      <c r="I25" s="168"/>
      <c r="J25" s="168"/>
      <c r="K25" s="168"/>
      <c r="L25" s="168"/>
      <c r="M25" s="168"/>
    </row>
    <row r="26" spans="1:13">
      <c r="A26" s="168" t="s">
        <v>214</v>
      </c>
      <c r="B26" s="168" t="s">
        <v>315</v>
      </c>
      <c r="C26" s="168">
        <v>1.37</v>
      </c>
      <c r="D26" s="168">
        <v>1.88</v>
      </c>
      <c r="E26" s="168">
        <v>893.22</v>
      </c>
      <c r="F26" s="168">
        <v>894.45</v>
      </c>
      <c r="G26" t="s">
        <v>345</v>
      </c>
      <c r="H26" s="168"/>
      <c r="I26" s="168"/>
      <c r="J26" s="168"/>
      <c r="K26" s="168"/>
      <c r="L26" s="168"/>
      <c r="M26" s="168"/>
    </row>
    <row r="27" spans="1:13">
      <c r="A27" s="168" t="s">
        <v>215</v>
      </c>
      <c r="B27" s="168" t="s">
        <v>316</v>
      </c>
      <c r="C27" s="168">
        <v>2.31</v>
      </c>
      <c r="D27" s="168">
        <v>3.23</v>
      </c>
      <c r="E27" s="168">
        <v>894.16</v>
      </c>
      <c r="F27" s="168">
        <v>895.8</v>
      </c>
      <c r="G27" t="s">
        <v>346</v>
      </c>
      <c r="H27" s="168"/>
      <c r="I27" s="168"/>
      <c r="J27" s="168"/>
      <c r="K27" s="168"/>
      <c r="L27" s="168"/>
      <c r="M27" s="168"/>
    </row>
    <row r="28" spans="1:13">
      <c r="A28" s="168" t="s">
        <v>216</v>
      </c>
      <c r="B28" s="168" t="s">
        <v>317</v>
      </c>
      <c r="C28" s="168">
        <v>8.5500000000000007</v>
      </c>
      <c r="D28" s="168">
        <v>11.81</v>
      </c>
      <c r="E28" s="168">
        <v>900.4</v>
      </c>
      <c r="F28" s="168">
        <v>904.38</v>
      </c>
      <c r="G28" t="s">
        <v>347</v>
      </c>
      <c r="H28" s="168"/>
      <c r="I28" s="168"/>
      <c r="J28" s="168"/>
      <c r="K28" s="168"/>
      <c r="L28" s="168"/>
      <c r="M28" s="168"/>
    </row>
    <row r="29" spans="1:13">
      <c r="A29" s="168" t="s">
        <v>217</v>
      </c>
      <c r="B29" s="168" t="s">
        <v>318</v>
      </c>
      <c r="C29" s="168">
        <v>18.649999999999999</v>
      </c>
      <c r="D29" s="168">
        <v>22.65</v>
      </c>
      <c r="E29" s="168">
        <v>910.5</v>
      </c>
      <c r="F29" s="168">
        <v>915.22</v>
      </c>
      <c r="G29" t="s">
        <v>348</v>
      </c>
      <c r="H29" s="168"/>
      <c r="I29" s="168"/>
      <c r="J29" s="168"/>
      <c r="K29" s="168"/>
      <c r="L29" s="168"/>
      <c r="M29" s="168"/>
    </row>
    <row r="30" spans="1:13">
      <c r="A30" s="168" t="s">
        <v>218</v>
      </c>
      <c r="B30" s="168" t="s">
        <v>319</v>
      </c>
      <c r="C30" s="168">
        <v>26.26</v>
      </c>
      <c r="D30" s="168">
        <v>35.46</v>
      </c>
      <c r="E30" s="168">
        <v>918.11</v>
      </c>
      <c r="F30" s="168">
        <v>928.03</v>
      </c>
      <c r="G30" t="s">
        <v>349</v>
      </c>
      <c r="H30" s="168"/>
      <c r="I30" s="168"/>
      <c r="J30" s="168"/>
      <c r="K30" s="168"/>
      <c r="L30" s="168"/>
      <c r="M30" s="168"/>
    </row>
    <row r="31" spans="1:13">
      <c r="A31" s="168" t="s">
        <v>219</v>
      </c>
      <c r="B31" s="168" t="s">
        <v>320</v>
      </c>
      <c r="C31" s="168">
        <v>42.99</v>
      </c>
      <c r="D31" s="168">
        <v>45.23</v>
      </c>
      <c r="E31" s="168">
        <v>934.84</v>
      </c>
      <c r="F31" s="168">
        <v>937.8</v>
      </c>
      <c r="G31" t="s">
        <v>350</v>
      </c>
      <c r="H31" s="168"/>
      <c r="I31" s="168"/>
      <c r="J31" s="168"/>
      <c r="K31" s="168"/>
      <c r="L31" s="168"/>
      <c r="M31" s="168"/>
    </row>
    <row r="32" spans="1:13">
      <c r="A32" s="168" t="s">
        <v>220</v>
      </c>
      <c r="B32" s="168" t="s">
        <v>321</v>
      </c>
      <c r="C32" s="168">
        <v>54.97</v>
      </c>
      <c r="D32" s="168">
        <v>57.58</v>
      </c>
      <c r="E32" s="168">
        <v>946.82</v>
      </c>
      <c r="F32" s="168">
        <v>950.15</v>
      </c>
      <c r="G32" t="s">
        <v>351</v>
      </c>
      <c r="H32" s="168"/>
      <c r="I32" s="168"/>
      <c r="J32" s="168"/>
      <c r="K32" s="168"/>
      <c r="L32" s="168"/>
      <c r="M32" s="168"/>
    </row>
    <row r="33" spans="1:13">
      <c r="A33" s="168" t="s">
        <v>221</v>
      </c>
      <c r="B33" s="168" t="s">
        <v>322</v>
      </c>
      <c r="C33" s="168">
        <v>65.44</v>
      </c>
      <c r="D33" s="168">
        <v>68.17</v>
      </c>
      <c r="E33" s="168">
        <v>957.29</v>
      </c>
      <c r="F33" s="168">
        <v>960.74</v>
      </c>
      <c r="G33" t="s">
        <v>352</v>
      </c>
      <c r="H33" s="168"/>
      <c r="I33" s="168"/>
      <c r="J33" s="168"/>
      <c r="K33" s="168"/>
      <c r="L33" s="168"/>
      <c r="M33" s="168"/>
    </row>
    <row r="34" spans="1:13">
      <c r="A34" s="168" t="s">
        <v>222</v>
      </c>
      <c r="B34" s="168" t="s">
        <v>323</v>
      </c>
      <c r="C34" s="168">
        <v>76.5</v>
      </c>
      <c r="D34" s="168">
        <v>79.489999999999995</v>
      </c>
      <c r="E34" s="168">
        <v>968.35</v>
      </c>
      <c r="F34" s="168">
        <v>972.06</v>
      </c>
      <c r="G34" t="s">
        <v>353</v>
      </c>
      <c r="H34" s="168"/>
      <c r="I34" s="168"/>
      <c r="J34" s="168"/>
      <c r="K34" s="168"/>
      <c r="L34" s="168"/>
      <c r="M34" s="168"/>
    </row>
    <row r="35" spans="1:13">
      <c r="A35" s="168" t="s">
        <v>223</v>
      </c>
      <c r="B35" s="168" t="s">
        <v>324</v>
      </c>
      <c r="C35" s="168">
        <v>87.36</v>
      </c>
      <c r="D35" s="168">
        <v>91.29</v>
      </c>
      <c r="E35" s="168">
        <v>979.21</v>
      </c>
      <c r="F35" s="168">
        <v>983.86</v>
      </c>
      <c r="G35" t="s">
        <v>354</v>
      </c>
      <c r="H35" s="168"/>
      <c r="I35" s="168"/>
      <c r="J35" s="168"/>
      <c r="K35" s="168"/>
      <c r="L35" s="168"/>
      <c r="M35" s="168"/>
    </row>
    <row r="36" spans="1:13">
      <c r="A36" s="168" t="s">
        <v>224</v>
      </c>
      <c r="B36" s="168" t="s">
        <v>325</v>
      </c>
      <c r="C36" s="168">
        <v>149.85919999999999</v>
      </c>
      <c r="D36" s="168">
        <v>155.65539999999999</v>
      </c>
      <c r="E36" s="168">
        <v>1041.7092</v>
      </c>
      <c r="F36" s="168">
        <v>1048.2254</v>
      </c>
      <c r="G36" t="s">
        <v>355</v>
      </c>
      <c r="H36" s="168"/>
      <c r="I36" s="168"/>
      <c r="J36" s="168"/>
      <c r="K36" s="168"/>
      <c r="L36" s="168"/>
      <c r="M36" s="168"/>
    </row>
    <row r="37" spans="1:13">
      <c r="A37" s="168" t="s">
        <v>225</v>
      </c>
      <c r="B37" s="168" t="s">
        <v>326</v>
      </c>
      <c r="C37" s="168">
        <v>180.36</v>
      </c>
      <c r="D37" s="168">
        <v>190.37</v>
      </c>
      <c r="E37" s="168">
        <v>1072.21</v>
      </c>
      <c r="F37" s="168">
        <v>1082.94</v>
      </c>
      <c r="G37" t="s">
        <v>356</v>
      </c>
      <c r="H37" s="168"/>
      <c r="I37" s="168"/>
      <c r="J37" s="168"/>
      <c r="K37" s="168"/>
      <c r="L37" s="168"/>
      <c r="M37" s="168"/>
    </row>
    <row r="38" spans="1:13">
      <c r="A38" s="168" t="s">
        <v>226</v>
      </c>
      <c r="B38" s="168" t="s">
        <v>327</v>
      </c>
      <c r="C38" s="168">
        <v>232.17</v>
      </c>
      <c r="D38" s="168">
        <v>246.43</v>
      </c>
      <c r="E38" s="168">
        <v>1124.02</v>
      </c>
      <c r="F38" s="168">
        <v>1139</v>
      </c>
      <c r="G38" t="s">
        <v>357</v>
      </c>
      <c r="H38" s="168"/>
      <c r="I38" s="168"/>
      <c r="J38" s="168"/>
      <c r="K38" s="168"/>
      <c r="L38" s="168"/>
      <c r="M38" s="168"/>
    </row>
    <row r="39" spans="1:13">
      <c r="A39" s="168" t="s">
        <v>227</v>
      </c>
      <c r="B39" s="168" t="s">
        <v>328</v>
      </c>
      <c r="C39" s="168">
        <v>308.95999999999998</v>
      </c>
      <c r="D39" s="168">
        <v>328.84</v>
      </c>
      <c r="E39" s="168">
        <v>1200.81</v>
      </c>
      <c r="F39" s="168">
        <v>1221.4100000000001</v>
      </c>
      <c r="G39" t="s">
        <v>358</v>
      </c>
      <c r="H39" s="168"/>
      <c r="I39" s="168"/>
      <c r="J39" s="168"/>
      <c r="K39" s="168"/>
      <c r="L39" s="168"/>
      <c r="M39" s="168"/>
    </row>
    <row r="40" spans="1:13">
      <c r="A40" s="168"/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</row>
    <row r="41" spans="1:13">
      <c r="A41" s="168"/>
      <c r="B41" s="168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</row>
    <row r="42" spans="1:13">
      <c r="A42" s="168"/>
      <c r="B42" s="168"/>
      <c r="C42" s="168"/>
      <c r="D42" s="168"/>
      <c r="E42" s="168"/>
      <c r="F42" s="168"/>
      <c r="G42" s="168"/>
      <c r="H42" s="168"/>
      <c r="I42" s="168"/>
      <c r="J42" s="168"/>
      <c r="K42" s="168"/>
      <c r="L42" s="168"/>
      <c r="M42" s="168"/>
    </row>
    <row r="43" spans="1:13">
      <c r="A43" s="168" t="s">
        <v>329</v>
      </c>
      <c r="B43" s="168"/>
      <c r="C43" s="168"/>
      <c r="D43" s="168"/>
      <c r="E43" s="168"/>
      <c r="F43" s="168"/>
      <c r="G43" s="168"/>
      <c r="H43" s="168"/>
      <c r="I43" s="168"/>
      <c r="J43" s="168"/>
      <c r="K43" s="168"/>
      <c r="L43" s="168"/>
      <c r="M43" s="168"/>
    </row>
    <row r="44" spans="1:13">
      <c r="A44" s="168"/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ABAD-0AE1-44D6-9E4E-A5C2B44BBD30}">
  <dimension ref="A1:A19"/>
  <sheetViews>
    <sheetView workbookViewId="0">
      <selection activeCell="A17" sqref="A17"/>
    </sheetView>
  </sheetViews>
  <sheetFormatPr baseColWidth="10" defaultColWidth="8.81640625" defaultRowHeight="14.5"/>
  <cols>
    <col min="1" max="1" width="124" bestFit="1" customWidth="1"/>
  </cols>
  <sheetData>
    <row r="1" spans="1:1" ht="15" thickBot="1">
      <c r="A1" s="88"/>
    </row>
    <row r="2" spans="1:1" ht="15" thickBot="1">
      <c r="A2" s="88" t="s">
        <v>249</v>
      </c>
    </row>
    <row r="3" spans="1:1" ht="15" thickBot="1">
      <c r="A3" s="88" t="s">
        <v>250</v>
      </c>
    </row>
    <row r="4" spans="1:1" ht="15" thickBot="1">
      <c r="A4" s="88" t="s">
        <v>251</v>
      </c>
    </row>
    <row r="5" spans="1:1" ht="15" thickBot="1">
      <c r="A5" s="88" t="s">
        <v>252</v>
      </c>
    </row>
    <row r="6" spans="1:1" ht="15" thickBot="1">
      <c r="A6" s="88" t="s">
        <v>253</v>
      </c>
    </row>
    <row r="7" spans="1:1" ht="15" thickBot="1">
      <c r="A7" s="88" t="s">
        <v>254</v>
      </c>
    </row>
    <row r="8" spans="1:1" ht="15" thickBot="1">
      <c r="A8" s="88" t="s">
        <v>255</v>
      </c>
    </row>
    <row r="9" spans="1:1" ht="15" thickBot="1">
      <c r="A9" s="88" t="s">
        <v>256</v>
      </c>
    </row>
    <row r="10" spans="1:1" ht="15" thickBot="1">
      <c r="A10" s="88" t="s">
        <v>257</v>
      </c>
    </row>
    <row r="11" spans="1:1" ht="15" thickBot="1">
      <c r="A11" s="88" t="s">
        <v>258</v>
      </c>
    </row>
    <row r="12" spans="1:1" ht="15" thickBot="1">
      <c r="A12" s="88" t="s">
        <v>259</v>
      </c>
    </row>
    <row r="13" spans="1:1" ht="15" thickBot="1">
      <c r="A13" s="88" t="s">
        <v>260</v>
      </c>
    </row>
    <row r="14" spans="1:1" ht="15" thickBot="1">
      <c r="A14" s="88" t="s">
        <v>261</v>
      </c>
    </row>
    <row r="15" spans="1:1" ht="15" thickBot="1">
      <c r="A15" s="88" t="s">
        <v>262</v>
      </c>
    </row>
    <row r="16" spans="1:1" ht="15" thickBot="1">
      <c r="A16" s="88" t="s">
        <v>263</v>
      </c>
    </row>
    <row r="17" spans="1:1" ht="15" thickBot="1">
      <c r="A17" s="88" t="s">
        <v>264</v>
      </c>
    </row>
    <row r="18" spans="1:1" ht="15" thickBot="1">
      <c r="A18" s="88" t="s">
        <v>265</v>
      </c>
    </row>
    <row r="19" spans="1:1">
      <c r="A19" s="88" t="s">
        <v>266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B420A-1A25-4A2D-AC6D-12DBCC61AD30}">
  <sheetPr>
    <tabColor theme="1"/>
  </sheetPr>
  <dimension ref="A1"/>
  <sheetViews>
    <sheetView workbookViewId="0">
      <selection activeCell="H12" sqref="H12"/>
    </sheetView>
  </sheetViews>
  <sheetFormatPr baseColWidth="10" defaultColWidth="8.81640625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487FC-A4CF-4BD3-8CBF-8A80E0A3B84A}">
  <sheetPr>
    <tabColor rgb="FF7030A0"/>
  </sheetPr>
  <dimension ref="A1:L43"/>
  <sheetViews>
    <sheetView workbookViewId="0">
      <selection activeCell="J5" sqref="J5"/>
    </sheetView>
  </sheetViews>
  <sheetFormatPr baseColWidth="10" defaultColWidth="8.81640625" defaultRowHeight="14.5"/>
  <cols>
    <col min="2" max="2" width="10.1796875" bestFit="1" customWidth="1"/>
  </cols>
  <sheetData>
    <row r="1" spans="1:12">
      <c r="A1" t="s">
        <v>179</v>
      </c>
    </row>
    <row r="3" spans="1:12">
      <c r="A3" t="s">
        <v>180</v>
      </c>
      <c r="B3" t="s">
        <v>2</v>
      </c>
      <c r="C3" t="s">
        <v>0</v>
      </c>
      <c r="E3" t="s">
        <v>181</v>
      </c>
      <c r="F3" t="s">
        <v>182</v>
      </c>
      <c r="H3" t="s">
        <v>183</v>
      </c>
      <c r="I3" t="s">
        <v>229</v>
      </c>
    </row>
    <row r="4" spans="1:12">
      <c r="A4" t="s">
        <v>185</v>
      </c>
      <c r="B4" t="s">
        <v>186</v>
      </c>
    </row>
    <row r="5" spans="1:12">
      <c r="A5" t="s">
        <v>187</v>
      </c>
      <c r="B5" t="s">
        <v>188</v>
      </c>
    </row>
    <row r="6" spans="1:12">
      <c r="A6" t="s">
        <v>189</v>
      </c>
      <c r="B6" t="s">
        <v>190</v>
      </c>
    </row>
    <row r="8" spans="1:12">
      <c r="A8" t="s">
        <v>191</v>
      </c>
      <c r="H8" t="s">
        <v>192</v>
      </c>
      <c r="I8" t="s">
        <v>193</v>
      </c>
      <c r="J8" s="34">
        <v>45294</v>
      </c>
    </row>
    <row r="9" spans="1:12">
      <c r="B9" t="s">
        <v>194</v>
      </c>
      <c r="C9" t="s">
        <v>195</v>
      </c>
      <c r="E9" t="s">
        <v>196</v>
      </c>
      <c r="H9" t="s">
        <v>3</v>
      </c>
      <c r="I9" t="s">
        <v>194</v>
      </c>
      <c r="J9" t="s">
        <v>195</v>
      </c>
      <c r="L9" t="s">
        <v>196</v>
      </c>
    </row>
    <row r="10" spans="1:12">
      <c r="A10" t="s">
        <v>197</v>
      </c>
      <c r="B10" s="34">
        <v>45293</v>
      </c>
      <c r="H10" t="s">
        <v>198</v>
      </c>
    </row>
    <row r="11" spans="1:12">
      <c r="A11" t="s">
        <v>199</v>
      </c>
      <c r="B11" s="34">
        <v>45294</v>
      </c>
      <c r="I11" t="s">
        <v>194</v>
      </c>
      <c r="J11" t="s">
        <v>195</v>
      </c>
      <c r="L11" t="s">
        <v>196</v>
      </c>
    </row>
    <row r="12" spans="1:12">
      <c r="A12" t="s">
        <v>200</v>
      </c>
      <c r="B12" s="34">
        <v>45294</v>
      </c>
      <c r="C12">
        <v>875.01</v>
      </c>
      <c r="D12">
        <v>883</v>
      </c>
      <c r="E12">
        <v>875.01</v>
      </c>
      <c r="F12">
        <v>883</v>
      </c>
    </row>
    <row r="13" spans="1:12">
      <c r="A13" t="s">
        <v>201</v>
      </c>
      <c r="B13" s="34">
        <v>45295</v>
      </c>
      <c r="C13">
        <v>0.01</v>
      </c>
      <c r="D13">
        <v>0.03</v>
      </c>
      <c r="E13">
        <v>875.02</v>
      </c>
      <c r="F13">
        <v>883.03</v>
      </c>
    </row>
    <row r="14" spans="1:12">
      <c r="A14" t="s">
        <v>202</v>
      </c>
      <c r="B14" s="34">
        <v>45301</v>
      </c>
      <c r="C14">
        <v>0.08</v>
      </c>
      <c r="D14">
        <v>0.18</v>
      </c>
      <c r="E14">
        <v>875.09</v>
      </c>
      <c r="F14">
        <v>883.18</v>
      </c>
    </row>
    <row r="15" spans="1:12">
      <c r="A15" t="s">
        <v>203</v>
      </c>
      <c r="B15" s="34">
        <v>45308</v>
      </c>
      <c r="C15">
        <v>0.56999999999999995</v>
      </c>
      <c r="D15">
        <v>0.63</v>
      </c>
      <c r="E15">
        <v>875.58</v>
      </c>
      <c r="F15">
        <v>883.63</v>
      </c>
    </row>
    <row r="16" spans="1:12">
      <c r="A16" t="s">
        <v>204</v>
      </c>
      <c r="B16" s="34">
        <v>45315</v>
      </c>
      <c r="C16">
        <v>1.0900000000000001</v>
      </c>
      <c r="D16">
        <v>1.18</v>
      </c>
      <c r="E16">
        <v>876.1</v>
      </c>
      <c r="F16">
        <v>884.18</v>
      </c>
    </row>
    <row r="17" spans="1:6">
      <c r="A17" t="s">
        <v>205</v>
      </c>
      <c r="B17" s="34">
        <v>45327</v>
      </c>
      <c r="C17">
        <v>1.72</v>
      </c>
      <c r="D17">
        <v>1.88</v>
      </c>
      <c r="E17">
        <v>876.73</v>
      </c>
      <c r="F17">
        <v>884.88</v>
      </c>
    </row>
    <row r="18" spans="1:6">
      <c r="A18" t="s">
        <v>206</v>
      </c>
      <c r="B18" s="34">
        <v>45355</v>
      </c>
      <c r="C18">
        <v>2.95</v>
      </c>
      <c r="D18">
        <v>3.35</v>
      </c>
      <c r="E18">
        <v>877.96</v>
      </c>
      <c r="F18">
        <v>886.35</v>
      </c>
    </row>
    <row r="19" spans="1:6">
      <c r="A19" t="s">
        <v>207</v>
      </c>
      <c r="B19" s="34">
        <v>45385</v>
      </c>
      <c r="C19">
        <v>4.3099999999999996</v>
      </c>
      <c r="D19">
        <v>4.59</v>
      </c>
      <c r="E19">
        <v>879.32</v>
      </c>
      <c r="F19">
        <v>887.59</v>
      </c>
    </row>
    <row r="20" spans="1:6">
      <c r="A20" t="s">
        <v>208</v>
      </c>
      <c r="B20" s="34">
        <v>45415</v>
      </c>
      <c r="C20">
        <v>5.58</v>
      </c>
      <c r="D20">
        <v>5.72</v>
      </c>
      <c r="E20">
        <v>880.59</v>
      </c>
      <c r="F20">
        <v>888.72</v>
      </c>
    </row>
    <row r="21" spans="1:6">
      <c r="A21" t="s">
        <v>209</v>
      </c>
      <c r="B21" s="34">
        <v>45446</v>
      </c>
      <c r="C21">
        <v>6.61</v>
      </c>
      <c r="D21">
        <v>6.79</v>
      </c>
      <c r="E21">
        <v>881.62</v>
      </c>
      <c r="F21">
        <v>889.79</v>
      </c>
    </row>
    <row r="22" spans="1:6">
      <c r="A22" t="s">
        <v>210</v>
      </c>
      <c r="B22" s="34">
        <v>45476</v>
      </c>
      <c r="C22">
        <v>7.95</v>
      </c>
      <c r="D22">
        <v>8.35</v>
      </c>
      <c r="E22">
        <v>882.96</v>
      </c>
      <c r="F22">
        <v>891.35</v>
      </c>
    </row>
    <row r="23" spans="1:6">
      <c r="A23" t="s">
        <v>211</v>
      </c>
      <c r="B23" s="34">
        <v>45568</v>
      </c>
      <c r="C23">
        <v>9.3000000000000007</v>
      </c>
      <c r="D23">
        <v>10.17</v>
      </c>
      <c r="E23">
        <v>884.31</v>
      </c>
      <c r="F23">
        <v>893.17</v>
      </c>
    </row>
    <row r="24" spans="1:6">
      <c r="A24" t="s">
        <v>212</v>
      </c>
      <c r="B24" s="34">
        <v>45660</v>
      </c>
      <c r="C24">
        <v>9.65</v>
      </c>
      <c r="D24">
        <v>10.65</v>
      </c>
      <c r="E24">
        <v>884.66</v>
      </c>
      <c r="F24">
        <v>893.65</v>
      </c>
    </row>
    <row r="25" spans="1:6">
      <c r="A25" t="s">
        <v>213</v>
      </c>
      <c r="B25" s="34">
        <v>45750</v>
      </c>
      <c r="C25">
        <v>10.47</v>
      </c>
      <c r="D25">
        <v>11.25</v>
      </c>
      <c r="E25">
        <v>885.48</v>
      </c>
      <c r="F25">
        <v>894.25</v>
      </c>
    </row>
    <row r="26" spans="1:6">
      <c r="A26" t="s">
        <v>214</v>
      </c>
      <c r="B26" s="34">
        <v>45841</v>
      </c>
      <c r="C26">
        <v>11.3</v>
      </c>
      <c r="D26">
        <v>11.86</v>
      </c>
      <c r="E26">
        <v>886.31</v>
      </c>
      <c r="F26">
        <v>894.86</v>
      </c>
    </row>
    <row r="27" spans="1:6">
      <c r="A27" t="s">
        <v>215</v>
      </c>
      <c r="B27" s="34">
        <v>46027</v>
      </c>
      <c r="C27">
        <v>11.4</v>
      </c>
      <c r="D27">
        <v>17.64</v>
      </c>
      <c r="E27">
        <v>886.41</v>
      </c>
      <c r="F27">
        <v>900.64</v>
      </c>
    </row>
    <row r="28" spans="1:6">
      <c r="A28" t="s">
        <v>216</v>
      </c>
      <c r="B28" s="34">
        <v>46391</v>
      </c>
      <c r="C28">
        <v>21.61</v>
      </c>
      <c r="D28">
        <v>25.11</v>
      </c>
      <c r="E28">
        <v>896.62</v>
      </c>
      <c r="F28">
        <v>908.11</v>
      </c>
    </row>
    <row r="29" spans="1:6">
      <c r="A29" t="s">
        <v>217</v>
      </c>
      <c r="B29" s="34">
        <v>46755</v>
      </c>
      <c r="C29">
        <v>31.5</v>
      </c>
      <c r="D29">
        <v>37.24</v>
      </c>
      <c r="E29">
        <v>906.51</v>
      </c>
      <c r="F29">
        <v>920.24</v>
      </c>
    </row>
    <row r="30" spans="1:6">
      <c r="A30" t="s">
        <v>218</v>
      </c>
      <c r="B30" s="34">
        <v>47121</v>
      </c>
      <c r="C30">
        <v>41.44</v>
      </c>
      <c r="D30">
        <v>49.44</v>
      </c>
      <c r="E30">
        <v>916.45</v>
      </c>
      <c r="F30">
        <v>932.44</v>
      </c>
    </row>
    <row r="31" spans="1:6">
      <c r="A31" t="s">
        <v>219</v>
      </c>
      <c r="B31" s="34">
        <v>47486</v>
      </c>
      <c r="C31">
        <v>57.31</v>
      </c>
      <c r="D31">
        <v>60.24</v>
      </c>
      <c r="E31">
        <v>932.32</v>
      </c>
      <c r="F31">
        <v>943.24</v>
      </c>
    </row>
    <row r="32" spans="1:6">
      <c r="A32" t="s">
        <v>220</v>
      </c>
      <c r="B32" s="34">
        <v>47851</v>
      </c>
      <c r="C32">
        <v>77.48</v>
      </c>
      <c r="D32">
        <v>80.81</v>
      </c>
      <c r="E32">
        <v>952.49</v>
      </c>
      <c r="F32">
        <v>963.81</v>
      </c>
    </row>
    <row r="33" spans="1:6">
      <c r="A33" t="s">
        <v>221</v>
      </c>
      <c r="B33" s="34">
        <v>48218</v>
      </c>
      <c r="C33">
        <v>92.02</v>
      </c>
      <c r="D33">
        <v>96.47</v>
      </c>
      <c r="E33">
        <v>967.03</v>
      </c>
      <c r="F33">
        <v>979.47</v>
      </c>
    </row>
    <row r="34" spans="1:6">
      <c r="A34" t="s">
        <v>222</v>
      </c>
      <c r="B34" s="34">
        <v>48582</v>
      </c>
      <c r="C34">
        <v>95.58</v>
      </c>
      <c r="D34">
        <v>100.25</v>
      </c>
      <c r="E34">
        <v>970.59</v>
      </c>
      <c r="F34">
        <v>983.25</v>
      </c>
    </row>
    <row r="35" spans="1:6">
      <c r="A35" t="s">
        <v>223</v>
      </c>
      <c r="B35" s="34">
        <v>48947</v>
      </c>
      <c r="C35">
        <v>113.45</v>
      </c>
      <c r="D35">
        <v>119.19</v>
      </c>
      <c r="E35">
        <v>988.46</v>
      </c>
      <c r="F35">
        <v>1002.19</v>
      </c>
    </row>
    <row r="36" spans="1:6">
      <c r="A36" t="s">
        <v>224</v>
      </c>
      <c r="B36" s="34">
        <v>50773</v>
      </c>
      <c r="C36">
        <v>185.78620000000001</v>
      </c>
      <c r="D36">
        <v>191.27090000000001</v>
      </c>
      <c r="E36">
        <v>1060.7962</v>
      </c>
      <c r="F36">
        <v>1074.2709</v>
      </c>
    </row>
    <row r="37" spans="1:6">
      <c r="A37" t="s">
        <v>225</v>
      </c>
      <c r="B37" s="34">
        <v>52600</v>
      </c>
      <c r="C37">
        <v>251.94</v>
      </c>
      <c r="D37">
        <v>260.47000000000003</v>
      </c>
      <c r="E37">
        <v>1126.95</v>
      </c>
      <c r="F37">
        <v>1143.47</v>
      </c>
    </row>
    <row r="38" spans="1:6">
      <c r="A38" t="s">
        <v>226</v>
      </c>
      <c r="B38" s="34">
        <v>54427</v>
      </c>
      <c r="C38">
        <v>352.79</v>
      </c>
      <c r="D38">
        <v>362.99</v>
      </c>
      <c r="E38">
        <v>1227.8</v>
      </c>
      <c r="F38">
        <v>1245.99</v>
      </c>
    </row>
    <row r="39" spans="1:6">
      <c r="A39" t="s">
        <v>227</v>
      </c>
      <c r="B39" s="34">
        <v>56254</v>
      </c>
      <c r="C39">
        <v>479.71</v>
      </c>
      <c r="D39">
        <v>496.66</v>
      </c>
      <c r="E39">
        <v>1354.72</v>
      </c>
      <c r="F39">
        <v>1379.66</v>
      </c>
    </row>
    <row r="43" spans="1:6">
      <c r="A43" t="s">
        <v>230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E1CC-A9A5-4E2C-BD5F-994E00344B48}">
  <sheetPr>
    <tabColor rgb="FF7030A0"/>
  </sheetPr>
  <dimension ref="A1:N43"/>
  <sheetViews>
    <sheetView topLeftCell="E7" workbookViewId="0">
      <selection activeCell="J5" sqref="J5"/>
    </sheetView>
  </sheetViews>
  <sheetFormatPr baseColWidth="10" defaultColWidth="8.81640625" defaultRowHeight="14.5"/>
  <cols>
    <col min="2" max="2" width="10.1796875" bestFit="1" customWidth="1"/>
    <col min="3" max="3" width="10.1796875" customWidth="1"/>
    <col min="9" max="9" width="13.453125" bestFit="1" customWidth="1"/>
  </cols>
  <sheetData>
    <row r="1" spans="1:12">
      <c r="A1" t="s">
        <v>179</v>
      </c>
    </row>
    <row r="3" spans="1:12">
      <c r="A3" t="s">
        <v>180</v>
      </c>
      <c r="B3" t="s">
        <v>2</v>
      </c>
      <c r="D3" t="s">
        <v>181</v>
      </c>
      <c r="E3" t="s">
        <v>182</v>
      </c>
      <c r="G3" t="s">
        <v>183</v>
      </c>
      <c r="H3" t="s">
        <v>229</v>
      </c>
    </row>
    <row r="4" spans="1:12">
      <c r="A4" t="s">
        <v>185</v>
      </c>
      <c r="B4" t="s">
        <v>186</v>
      </c>
    </row>
    <row r="5" spans="1:12">
      <c r="A5" t="s">
        <v>187</v>
      </c>
      <c r="B5" t="s">
        <v>188</v>
      </c>
    </row>
    <row r="6" spans="1:12">
      <c r="A6" t="s">
        <v>189</v>
      </c>
      <c r="B6" t="s">
        <v>190</v>
      </c>
    </row>
    <row r="8" spans="1:12">
      <c r="A8" t="s">
        <v>191</v>
      </c>
      <c r="G8" t="s">
        <v>192</v>
      </c>
      <c r="H8" t="s">
        <v>193</v>
      </c>
      <c r="I8" s="34">
        <v>45294</v>
      </c>
    </row>
    <row r="9" spans="1:12">
      <c r="B9" t="s">
        <v>194</v>
      </c>
      <c r="D9" t="s">
        <v>231</v>
      </c>
      <c r="E9" t="s">
        <v>232</v>
      </c>
      <c r="G9" t="s">
        <v>3</v>
      </c>
      <c r="H9" t="s">
        <v>194</v>
      </c>
      <c r="I9" t="s">
        <v>195</v>
      </c>
      <c r="K9" t="s">
        <v>196</v>
      </c>
    </row>
    <row r="10" spans="1:12">
      <c r="A10" s="81" t="str">
        <f>'FRD Dic'!A10</f>
        <v>ON</v>
      </c>
      <c r="B10" s="82">
        <f>'FRD Dic'!B10</f>
        <v>45293</v>
      </c>
      <c r="C10" s="83">
        <f t="shared" ref="C10:C39" si="0">B10-$B$10</f>
        <v>0</v>
      </c>
      <c r="D10" s="81"/>
      <c r="E10" s="81"/>
      <c r="G10" t="s">
        <v>198</v>
      </c>
    </row>
    <row r="11" spans="1:12">
      <c r="A11" s="81" t="str">
        <f>'FRD Dic'!A11</f>
        <v>TN</v>
      </c>
      <c r="B11" s="82">
        <f>'FRD Dic'!B11</f>
        <v>45294</v>
      </c>
      <c r="C11" s="83">
        <f>B11-$B$10</f>
        <v>1</v>
      </c>
      <c r="D11" s="81"/>
      <c r="E11" s="81"/>
      <c r="H11" t="s">
        <v>194</v>
      </c>
      <c r="I11" t="s">
        <v>195</v>
      </c>
      <c r="K11" t="s">
        <v>196</v>
      </c>
    </row>
    <row r="12" spans="1:12">
      <c r="A12" s="81" t="str">
        <f>'FRD Dic'!A12</f>
        <v>SP</v>
      </c>
      <c r="B12" s="82">
        <f>'FRD Dic'!B12</f>
        <v>45294</v>
      </c>
      <c r="C12" s="83">
        <f t="shared" si="0"/>
        <v>1</v>
      </c>
      <c r="D12" s="81">
        <f>'FRD Dic'!E12</f>
        <v>875.01</v>
      </c>
      <c r="E12" s="81">
        <f>'FRD Dic'!F12</f>
        <v>883</v>
      </c>
      <c r="F12">
        <f>AVERAGE(D12:E12)</f>
        <v>879.005</v>
      </c>
    </row>
    <row r="13" spans="1:12">
      <c r="A13" s="81" t="str">
        <f>'FRD Dic'!A13</f>
        <v>SN</v>
      </c>
      <c r="B13" s="82">
        <f>'FRD Dic'!B13</f>
        <v>45295</v>
      </c>
      <c r="C13" s="83">
        <f t="shared" si="0"/>
        <v>2</v>
      </c>
      <c r="D13" s="81">
        <f>'FRD Dic'!E13</f>
        <v>875.02</v>
      </c>
      <c r="E13" s="81">
        <f>'FRD Dic'!F13</f>
        <v>883.03</v>
      </c>
      <c r="F13">
        <f t="shared" ref="F13:F39" si="1">AVERAGE(D13:E13)</f>
        <v>879.02499999999998</v>
      </c>
    </row>
    <row r="14" spans="1:12">
      <c r="A14" s="81" t="str">
        <f>'FRD Dic'!A14</f>
        <v>1W</v>
      </c>
      <c r="B14" s="82">
        <f>'FRD Dic'!B14</f>
        <v>45301</v>
      </c>
      <c r="C14" s="83">
        <f t="shared" si="0"/>
        <v>8</v>
      </c>
      <c r="D14" s="81">
        <f>'FRD Dic'!E14</f>
        <v>875.09</v>
      </c>
      <c r="E14" s="81">
        <f>'FRD Dic'!F14</f>
        <v>883.18</v>
      </c>
      <c r="F14">
        <f t="shared" si="1"/>
        <v>879.13499999999999</v>
      </c>
      <c r="L14" s="81"/>
    </row>
    <row r="15" spans="1:12">
      <c r="A15" s="81" t="str">
        <f>'FRD Dic'!A15</f>
        <v>2W</v>
      </c>
      <c r="B15" s="82">
        <f>'FRD Dic'!B15</f>
        <v>45308</v>
      </c>
      <c r="C15" s="83">
        <f t="shared" si="0"/>
        <v>15</v>
      </c>
      <c r="D15" s="81">
        <f>'FRD Dic'!E15</f>
        <v>875.58</v>
      </c>
      <c r="E15" s="81">
        <f>'FRD Dic'!F15</f>
        <v>883.63</v>
      </c>
      <c r="F15">
        <f t="shared" si="1"/>
        <v>879.60500000000002</v>
      </c>
      <c r="L15" s="81"/>
    </row>
    <row r="16" spans="1:12">
      <c r="A16" s="81" t="str">
        <f>'FRD Dic'!A16</f>
        <v>3W</v>
      </c>
      <c r="B16" s="82">
        <f>'FRD Dic'!B16</f>
        <v>45315</v>
      </c>
      <c r="C16" s="83">
        <f t="shared" si="0"/>
        <v>22</v>
      </c>
      <c r="D16" s="81">
        <f>'FRD Dic'!E16</f>
        <v>876.1</v>
      </c>
      <c r="E16" s="81">
        <f>'FRD Dic'!F16</f>
        <v>884.18</v>
      </c>
      <c r="F16">
        <f t="shared" si="1"/>
        <v>880.14</v>
      </c>
      <c r="L16" s="81"/>
    </row>
    <row r="17" spans="1:12">
      <c r="A17" s="81" t="str">
        <f>'FRD Dic'!A17</f>
        <v>1M</v>
      </c>
      <c r="B17" s="82">
        <f>'FRD Dic'!B17</f>
        <v>45327</v>
      </c>
      <c r="C17" s="83">
        <f t="shared" si="0"/>
        <v>34</v>
      </c>
      <c r="D17" s="81">
        <f>'FRD Dic'!E17</f>
        <v>876.73</v>
      </c>
      <c r="E17" s="81">
        <f>'FRD Dic'!F17</f>
        <v>884.88</v>
      </c>
      <c r="F17">
        <f t="shared" si="1"/>
        <v>880.80500000000006</v>
      </c>
      <c r="L17" s="81"/>
    </row>
    <row r="18" spans="1:12">
      <c r="A18" s="81" t="str">
        <f>'FRD Dic'!A18</f>
        <v>2M</v>
      </c>
      <c r="B18" s="82">
        <f>'FRD Dic'!B18</f>
        <v>45355</v>
      </c>
      <c r="C18" s="83">
        <f t="shared" si="0"/>
        <v>62</v>
      </c>
      <c r="D18" s="81">
        <f>'FRD Dic'!E18</f>
        <v>877.96</v>
      </c>
      <c r="E18" s="81">
        <f>'FRD Dic'!F18</f>
        <v>886.35</v>
      </c>
      <c r="F18">
        <f t="shared" si="1"/>
        <v>882.15499999999997</v>
      </c>
      <c r="L18" s="81"/>
    </row>
    <row r="19" spans="1:12">
      <c r="A19" s="81" t="str">
        <f>'FRD Dic'!A19</f>
        <v>3M</v>
      </c>
      <c r="B19" s="82">
        <f>'FRD Dic'!B19</f>
        <v>45385</v>
      </c>
      <c r="C19" s="83">
        <f t="shared" si="0"/>
        <v>92</v>
      </c>
      <c r="D19" s="81">
        <f>'FRD Dic'!E19</f>
        <v>879.32</v>
      </c>
      <c r="E19" s="81">
        <f>'FRD Dic'!F19</f>
        <v>887.59</v>
      </c>
      <c r="F19">
        <f t="shared" si="1"/>
        <v>883.45500000000004</v>
      </c>
      <c r="L19" s="81"/>
    </row>
    <row r="20" spans="1:12">
      <c r="A20" s="81" t="str">
        <f>'FRD Dic'!A20</f>
        <v>4M</v>
      </c>
      <c r="B20" s="82">
        <f>'FRD Dic'!B20</f>
        <v>45415</v>
      </c>
      <c r="C20" s="83">
        <f t="shared" si="0"/>
        <v>122</v>
      </c>
      <c r="D20" s="81">
        <f>'FRD Dic'!E20</f>
        <v>880.59</v>
      </c>
      <c r="E20" s="81">
        <f>'FRD Dic'!F20</f>
        <v>888.72</v>
      </c>
      <c r="F20">
        <f t="shared" si="1"/>
        <v>884.65499999999997</v>
      </c>
      <c r="L20" s="81"/>
    </row>
    <row r="21" spans="1:12">
      <c r="A21" s="81" t="str">
        <f>'FRD Dic'!A21</f>
        <v>5M</v>
      </c>
      <c r="B21" s="82">
        <f>'FRD Dic'!B21</f>
        <v>45446</v>
      </c>
      <c r="C21" s="83">
        <f t="shared" si="0"/>
        <v>153</v>
      </c>
      <c r="D21" s="81">
        <f>'FRD Dic'!E21</f>
        <v>881.62</v>
      </c>
      <c r="E21" s="81">
        <f>'FRD Dic'!F21</f>
        <v>889.79</v>
      </c>
      <c r="F21">
        <f t="shared" si="1"/>
        <v>885.70499999999993</v>
      </c>
      <c r="L21" s="81"/>
    </row>
    <row r="22" spans="1:12">
      <c r="A22" s="81" t="str">
        <f>'FRD Dic'!A22</f>
        <v>6M</v>
      </c>
      <c r="B22" s="82">
        <f>'FRD Dic'!B22</f>
        <v>45476</v>
      </c>
      <c r="C22" s="83">
        <f t="shared" si="0"/>
        <v>183</v>
      </c>
      <c r="D22" s="81">
        <f>'FRD Dic'!E22</f>
        <v>882.96</v>
      </c>
      <c r="E22" s="81">
        <f>'FRD Dic'!F22</f>
        <v>891.35</v>
      </c>
      <c r="F22">
        <f t="shared" si="1"/>
        <v>887.15499999999997</v>
      </c>
      <c r="L22" s="81"/>
    </row>
    <row r="23" spans="1:12">
      <c r="A23" s="81" t="str">
        <f>'FRD Dic'!A23</f>
        <v>9M</v>
      </c>
      <c r="B23" s="82">
        <f>'FRD Dic'!B23</f>
        <v>45568</v>
      </c>
      <c r="C23" s="83">
        <f t="shared" si="0"/>
        <v>275</v>
      </c>
      <c r="D23" s="81">
        <f>'FRD Dic'!E23</f>
        <v>884.31</v>
      </c>
      <c r="E23" s="81">
        <f>'FRD Dic'!F23</f>
        <v>893.17</v>
      </c>
      <c r="F23">
        <f t="shared" si="1"/>
        <v>888.74</v>
      </c>
      <c r="L23" s="81"/>
    </row>
    <row r="24" spans="1:12">
      <c r="A24" s="81" t="str">
        <f>'FRD Dic'!A24</f>
        <v>1Y</v>
      </c>
      <c r="B24" s="82">
        <f>'FRD Dic'!B24</f>
        <v>45660</v>
      </c>
      <c r="C24" s="83">
        <f t="shared" si="0"/>
        <v>367</v>
      </c>
      <c r="D24" s="81">
        <f>'FRD Dic'!E24</f>
        <v>884.66</v>
      </c>
      <c r="E24" s="81">
        <f>'FRD Dic'!F24</f>
        <v>893.65</v>
      </c>
      <c r="F24">
        <f t="shared" si="1"/>
        <v>889.15499999999997</v>
      </c>
      <c r="L24" s="81"/>
    </row>
    <row r="25" spans="1:12">
      <c r="A25" s="81" t="str">
        <f>'FRD Dic'!A25</f>
        <v>15M</v>
      </c>
      <c r="B25" s="82">
        <f>'FRD Dic'!B25</f>
        <v>45750</v>
      </c>
      <c r="C25" s="83">
        <f t="shared" si="0"/>
        <v>457</v>
      </c>
      <c r="D25" s="81">
        <f>'FRD Dic'!E25</f>
        <v>885.48</v>
      </c>
      <c r="E25" s="81">
        <f>'FRD Dic'!F25</f>
        <v>894.25</v>
      </c>
      <c r="F25">
        <f t="shared" si="1"/>
        <v>889.86500000000001</v>
      </c>
      <c r="L25" s="81"/>
    </row>
    <row r="26" spans="1:12">
      <c r="A26" s="81" t="str">
        <f>'FRD Dic'!A26</f>
        <v>18M</v>
      </c>
      <c r="B26" s="82">
        <f>'FRD Dic'!B26</f>
        <v>45841</v>
      </c>
      <c r="C26" s="83">
        <f t="shared" si="0"/>
        <v>548</v>
      </c>
      <c r="D26" s="81">
        <f>'FRD Dic'!E26</f>
        <v>886.31</v>
      </c>
      <c r="E26" s="81">
        <f>'FRD Dic'!F26</f>
        <v>894.86</v>
      </c>
      <c r="F26">
        <f t="shared" si="1"/>
        <v>890.58500000000004</v>
      </c>
      <c r="L26" s="81"/>
    </row>
    <row r="27" spans="1:12">
      <c r="A27" s="81" t="str">
        <f>'FRD Dic'!A27</f>
        <v>2Y</v>
      </c>
      <c r="B27" s="82">
        <f>'FRD Dic'!B27</f>
        <v>46027</v>
      </c>
      <c r="C27" s="83">
        <f t="shared" si="0"/>
        <v>734</v>
      </c>
      <c r="D27" s="81">
        <f>'FRD Dic'!E27</f>
        <v>886.41</v>
      </c>
      <c r="E27" s="81">
        <f>'FRD Dic'!F27</f>
        <v>900.64</v>
      </c>
      <c r="F27">
        <f t="shared" si="1"/>
        <v>893.52499999999998</v>
      </c>
      <c r="L27" s="81"/>
    </row>
    <row r="28" spans="1:12">
      <c r="A28" s="81" t="str">
        <f>'FRD Dic'!A28</f>
        <v>3Y</v>
      </c>
      <c r="B28" s="82">
        <f>'FRD Dic'!B28</f>
        <v>46391</v>
      </c>
      <c r="C28" s="83">
        <f t="shared" si="0"/>
        <v>1098</v>
      </c>
      <c r="D28" s="81">
        <f>'FRD Dic'!E28</f>
        <v>896.62</v>
      </c>
      <c r="E28" s="81">
        <f>'FRD Dic'!F28</f>
        <v>908.11</v>
      </c>
      <c r="F28">
        <f t="shared" si="1"/>
        <v>902.36500000000001</v>
      </c>
      <c r="L28" s="81"/>
    </row>
    <row r="29" spans="1:12">
      <c r="A29" s="81" t="str">
        <f>'FRD Dic'!A29</f>
        <v>4Y</v>
      </c>
      <c r="B29" s="82">
        <f>'FRD Dic'!B29</f>
        <v>46755</v>
      </c>
      <c r="C29" s="83">
        <f t="shared" si="0"/>
        <v>1462</v>
      </c>
      <c r="D29" s="81">
        <f>'FRD Dic'!E29</f>
        <v>906.51</v>
      </c>
      <c r="E29" s="81">
        <f>'FRD Dic'!F29</f>
        <v>920.24</v>
      </c>
      <c r="F29">
        <f t="shared" si="1"/>
        <v>913.375</v>
      </c>
      <c r="L29" s="81"/>
    </row>
    <row r="30" spans="1:12">
      <c r="A30" s="81" t="str">
        <f>'FRD Dic'!A30</f>
        <v>5Y</v>
      </c>
      <c r="B30" s="82">
        <f>'FRD Dic'!B30</f>
        <v>47121</v>
      </c>
      <c r="C30" s="83">
        <f t="shared" si="0"/>
        <v>1828</v>
      </c>
      <c r="D30" s="81">
        <f>'FRD Dic'!E30</f>
        <v>916.45</v>
      </c>
      <c r="E30" s="81">
        <f>'FRD Dic'!F30</f>
        <v>932.44</v>
      </c>
      <c r="F30">
        <f t="shared" si="1"/>
        <v>924.44500000000005</v>
      </c>
      <c r="L30" s="81"/>
    </row>
    <row r="31" spans="1:12">
      <c r="A31" s="81" t="str">
        <f>'FRD Dic'!A31</f>
        <v>6Y</v>
      </c>
      <c r="B31" s="82">
        <f>'FRD Dic'!B31</f>
        <v>47486</v>
      </c>
      <c r="C31" s="83">
        <f t="shared" si="0"/>
        <v>2193</v>
      </c>
      <c r="D31" s="81">
        <f>'FRD Dic'!E31</f>
        <v>932.32</v>
      </c>
      <c r="E31" s="81">
        <f>'FRD Dic'!F31</f>
        <v>943.24</v>
      </c>
      <c r="F31">
        <f t="shared" si="1"/>
        <v>937.78</v>
      </c>
      <c r="L31" s="81"/>
    </row>
    <row r="32" spans="1:12">
      <c r="A32" s="81" t="str">
        <f>'FRD Dic'!A32</f>
        <v>7Y</v>
      </c>
      <c r="B32" s="82">
        <f>'FRD Dic'!B32</f>
        <v>47851</v>
      </c>
      <c r="C32" s="83">
        <f t="shared" si="0"/>
        <v>2558</v>
      </c>
      <c r="D32" s="81">
        <f>'FRD Dic'!E32</f>
        <v>952.49</v>
      </c>
      <c r="E32" s="81">
        <f>'FRD Dic'!F32</f>
        <v>963.81</v>
      </c>
      <c r="F32">
        <f t="shared" si="1"/>
        <v>958.15</v>
      </c>
      <c r="L32" s="81"/>
    </row>
    <row r="33" spans="1:14">
      <c r="A33" s="81" t="str">
        <f>'FRD Dic'!A33</f>
        <v>8Y</v>
      </c>
      <c r="B33" s="82">
        <f>'FRD Dic'!B33</f>
        <v>48218</v>
      </c>
      <c r="C33" s="83">
        <f t="shared" si="0"/>
        <v>2925</v>
      </c>
      <c r="D33" s="81">
        <f>'FRD Dic'!E33</f>
        <v>967.03</v>
      </c>
      <c r="E33" s="81">
        <f>'FRD Dic'!F33</f>
        <v>979.47</v>
      </c>
      <c r="F33">
        <f t="shared" si="1"/>
        <v>973.25</v>
      </c>
      <c r="L33" s="81"/>
    </row>
    <row r="34" spans="1:14">
      <c r="A34" s="81" t="str">
        <f>'FRD Dic'!A34</f>
        <v>9Y</v>
      </c>
      <c r="B34" s="82">
        <f>'FRD Dic'!B34</f>
        <v>48582</v>
      </c>
      <c r="C34" s="83">
        <f t="shared" si="0"/>
        <v>3289</v>
      </c>
      <c r="D34" s="81">
        <f>'FRD Dic'!E34</f>
        <v>970.59</v>
      </c>
      <c r="E34" s="81">
        <f>'FRD Dic'!F34</f>
        <v>983.25</v>
      </c>
      <c r="F34">
        <f t="shared" si="1"/>
        <v>976.92000000000007</v>
      </c>
      <c r="L34" s="81"/>
    </row>
    <row r="35" spans="1:14">
      <c r="A35" s="81" t="str">
        <f>'FRD Dic'!A35</f>
        <v>10Y</v>
      </c>
      <c r="B35" s="82">
        <f>'FRD Dic'!B35</f>
        <v>48947</v>
      </c>
      <c r="C35" s="83">
        <f t="shared" si="0"/>
        <v>3654</v>
      </c>
      <c r="D35" s="81">
        <f>'FRD Dic'!E35</f>
        <v>988.46</v>
      </c>
      <c r="E35" s="81">
        <f>'FRD Dic'!F35</f>
        <v>1002.19</v>
      </c>
      <c r="F35">
        <f t="shared" si="1"/>
        <v>995.32500000000005</v>
      </c>
      <c r="L35" s="81"/>
    </row>
    <row r="36" spans="1:14">
      <c r="A36" s="81" t="str">
        <f>'FRD Dic'!A36</f>
        <v>15Y</v>
      </c>
      <c r="B36" s="82">
        <f>'FRD Dic'!B36</f>
        <v>50773</v>
      </c>
      <c r="C36" s="83">
        <f t="shared" si="0"/>
        <v>5480</v>
      </c>
      <c r="D36" s="81">
        <f>'FRD Dic'!E36</f>
        <v>1060.7962</v>
      </c>
      <c r="E36" s="81">
        <f>'FRD Dic'!F36</f>
        <v>1074.2709</v>
      </c>
      <c r="F36">
        <f t="shared" si="1"/>
        <v>1067.5335500000001</v>
      </c>
      <c r="L36" s="81"/>
      <c r="N36" s="78"/>
    </row>
    <row r="37" spans="1:14">
      <c r="A37" s="81" t="str">
        <f>'FRD Dic'!A37</f>
        <v>20Y</v>
      </c>
      <c r="B37" s="82">
        <f>'FRD Dic'!B37</f>
        <v>52600</v>
      </c>
      <c r="C37" s="83">
        <f t="shared" si="0"/>
        <v>7307</v>
      </c>
      <c r="D37" s="81">
        <f>'FRD Dic'!E37</f>
        <v>1126.95</v>
      </c>
      <c r="E37" s="81">
        <f>'FRD Dic'!F37</f>
        <v>1143.47</v>
      </c>
      <c r="F37">
        <f t="shared" si="1"/>
        <v>1135.21</v>
      </c>
      <c r="L37" s="81"/>
      <c r="N37" s="78"/>
    </row>
    <row r="38" spans="1:14">
      <c r="A38" s="81" t="str">
        <f>'FRD Dic'!A38</f>
        <v>25Y</v>
      </c>
      <c r="B38" s="82">
        <f>'FRD Dic'!B38</f>
        <v>54427</v>
      </c>
      <c r="C38" s="83">
        <f t="shared" si="0"/>
        <v>9134</v>
      </c>
      <c r="D38" s="81">
        <f>'FRD Dic'!E38</f>
        <v>1227.8</v>
      </c>
      <c r="E38" s="81">
        <f>'FRD Dic'!F38</f>
        <v>1245.99</v>
      </c>
      <c r="F38">
        <f t="shared" si="1"/>
        <v>1236.895</v>
      </c>
    </row>
    <row r="39" spans="1:14">
      <c r="A39" s="81" t="str">
        <f>'FRD Dic'!A39</f>
        <v>30Y</v>
      </c>
      <c r="B39" s="82">
        <f>'FRD Dic'!B39</f>
        <v>56254</v>
      </c>
      <c r="C39" s="83">
        <f t="shared" si="0"/>
        <v>10961</v>
      </c>
      <c r="D39" s="81">
        <f>'FRD Dic'!E39</f>
        <v>1354.72</v>
      </c>
      <c r="E39" s="81">
        <f>'FRD Dic'!F39</f>
        <v>1379.66</v>
      </c>
      <c r="F39">
        <f t="shared" si="1"/>
        <v>1367.19</v>
      </c>
    </row>
    <row r="43" spans="1:14">
      <c r="A43" t="s">
        <v>230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C243-26A0-4BC4-8C96-2EF01FE9E0F3}">
  <sheetPr>
    <tabColor rgb="FF8585FF"/>
  </sheetPr>
  <dimension ref="B1:S18"/>
  <sheetViews>
    <sheetView showGridLines="0" zoomScale="55" zoomScaleNormal="55" workbookViewId="0">
      <selection activeCell="J5" sqref="J5"/>
    </sheetView>
  </sheetViews>
  <sheetFormatPr baseColWidth="10" defaultColWidth="8.81640625" defaultRowHeight="14.5" outlineLevelCol="1"/>
  <cols>
    <col min="2" max="2" width="13.1796875" bestFit="1" customWidth="1"/>
    <col min="3" max="3" width="10.81640625" bestFit="1" customWidth="1"/>
    <col min="4" max="4" width="11.453125" bestFit="1" customWidth="1"/>
    <col min="5" max="6" width="11.81640625" bestFit="1" customWidth="1"/>
    <col min="7" max="7" width="9.453125" customWidth="1"/>
    <col min="8" max="8" width="11.54296875" customWidth="1"/>
    <col min="9" max="9" width="19.1796875" bestFit="1" customWidth="1"/>
    <col min="10" max="10" width="8.1796875" customWidth="1"/>
    <col min="11" max="11" width="13.1796875" hidden="1" customWidth="1" outlineLevel="1"/>
    <col min="12" max="12" width="8.81640625" bestFit="1" customWidth="1" collapsed="1"/>
    <col min="13" max="13" width="16.1796875" bestFit="1" customWidth="1"/>
    <col min="14" max="14" width="10.453125" hidden="1" customWidth="1" outlineLevel="1"/>
    <col min="15" max="15" width="9.81640625" customWidth="1" collapsed="1"/>
    <col min="16" max="16" width="12.453125" customWidth="1"/>
    <col min="17" max="17" width="20.453125" customWidth="1"/>
    <col min="18" max="18" width="17.1796875" customWidth="1"/>
    <col min="19" max="19" width="16.1796875" bestFit="1" customWidth="1"/>
  </cols>
  <sheetData>
    <row r="1" spans="2:19">
      <c r="B1" s="28" t="s">
        <v>76</v>
      </c>
      <c r="C1" s="29">
        <f>Datos!$D$7</f>
        <v>46173</v>
      </c>
    </row>
    <row r="2" spans="2:19">
      <c r="B2" s="32" t="s">
        <v>13</v>
      </c>
      <c r="C2" s="32" t="s">
        <v>13</v>
      </c>
      <c r="D2" s="32" t="s">
        <v>13</v>
      </c>
      <c r="E2" s="32" t="s">
        <v>13</v>
      </c>
      <c r="F2" s="32" t="s">
        <v>13</v>
      </c>
      <c r="G2" s="32" t="s">
        <v>13</v>
      </c>
      <c r="H2" s="32" t="s">
        <v>13</v>
      </c>
      <c r="I2" s="32" t="s">
        <v>13</v>
      </c>
      <c r="J2" s="32" t="s">
        <v>13</v>
      </c>
      <c r="K2" s="32"/>
      <c r="L2" s="32" t="s">
        <v>13</v>
      </c>
      <c r="M2" s="32" t="s">
        <v>13</v>
      </c>
    </row>
    <row r="3" spans="2:19" ht="3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7" t="s">
        <v>242</v>
      </c>
      <c r="R3" s="97" t="s">
        <v>243</v>
      </c>
      <c r="S3" s="97" t="s">
        <v>244</v>
      </c>
    </row>
    <row r="4" spans="2:19" ht="62">
      <c r="B4" s="97" t="s">
        <v>173</v>
      </c>
      <c r="C4" s="97" t="s">
        <v>77</v>
      </c>
      <c r="D4" s="97" t="s">
        <v>24</v>
      </c>
      <c r="E4" s="97" t="s">
        <v>78</v>
      </c>
      <c r="F4" s="97" t="s">
        <v>165</v>
      </c>
      <c r="G4" s="97" t="s">
        <v>25</v>
      </c>
      <c r="H4" s="97" t="s">
        <v>174</v>
      </c>
      <c r="I4" s="97" t="s">
        <v>268</v>
      </c>
      <c r="J4" s="97" t="s">
        <v>269</v>
      </c>
      <c r="K4" s="97" t="s">
        <v>236</v>
      </c>
      <c r="L4" s="97" t="s">
        <v>175</v>
      </c>
      <c r="M4" s="97" t="s">
        <v>267</v>
      </c>
      <c r="N4" s="97" t="s">
        <v>178</v>
      </c>
      <c r="O4" s="97" t="s">
        <v>176</v>
      </c>
      <c r="P4" s="97" t="s">
        <v>177</v>
      </c>
      <c r="Q4" s="97" t="s">
        <v>241</v>
      </c>
      <c r="R4" s="97" t="s">
        <v>240</v>
      </c>
      <c r="S4" s="97" t="s">
        <v>172</v>
      </c>
    </row>
    <row r="5" spans="2:19" ht="15.5">
      <c r="B5" s="89">
        <v>884.59</v>
      </c>
      <c r="C5" s="89" t="e">
        <f>#REF!</f>
        <v>#REF!</v>
      </c>
      <c r="D5" s="89" t="e">
        <f>#REF!</f>
        <v>#REF!</v>
      </c>
      <c r="E5" s="90" t="e">
        <f>#REF!</f>
        <v>#REF!</v>
      </c>
      <c r="F5" s="91" t="e">
        <f>#REF!</f>
        <v>#REF!</v>
      </c>
      <c r="G5" s="98" t="s">
        <v>2</v>
      </c>
      <c r="H5" s="92" t="e">
        <f>#REF!</f>
        <v>#REF!</v>
      </c>
      <c r="I5" s="91" t="e">
        <f t="shared" ref="I5:I10" si="0">H5*F5</f>
        <v>#REF!</v>
      </c>
      <c r="J5" s="89" t="e">
        <f>E5-$C$1</f>
        <v>#REF!</v>
      </c>
      <c r="K5" s="93" t="s">
        <v>233</v>
      </c>
      <c r="L5" s="93" t="str">
        <f ca="1">IFERROR(interp($J5,INDIRECT(VLOOKUP(K5,datos_monedas,2,FALSE)),INDIRECT(VLOOKUP(K5,datos_monedas,3,FALSE))),"NA")</f>
        <v>NA</v>
      </c>
      <c r="M5" s="91" t="e">
        <f t="shared" ref="M5:M10" ca="1" si="1">L5*F5</f>
        <v>#VALUE!</v>
      </c>
      <c r="N5" s="93" t="s">
        <v>238</v>
      </c>
      <c r="O5" s="93" t="str">
        <f ca="1">IFERROR(interp($J5,INDIRECT(VLOOKUP(N5,datos_monedas,2,FALSE)),INDIRECT(VLOOKUP(N5,datos_monedas,3,FALSE))),"NA")</f>
        <v>NA</v>
      </c>
      <c r="P5" s="94" t="str">
        <f ca="1">IFERROR((1/((1+(O5%))^($J5/360))),"NA")</f>
        <v>NA</v>
      </c>
      <c r="Q5" s="93" t="e">
        <f t="shared" ref="Q5:Q10" ca="1" si="2">(H5-L5)*F5*P5</f>
        <v>#REF!</v>
      </c>
      <c r="R5" s="93" t="e">
        <f>(H5-B5)*F5</f>
        <v>#REF!</v>
      </c>
      <c r="S5" s="93" t="e">
        <f ca="1">Q5-R5</f>
        <v>#REF!</v>
      </c>
    </row>
    <row r="6" spans="2:19" ht="15.5">
      <c r="B6" s="89">
        <v>884.59</v>
      </c>
      <c r="C6" s="89" t="e">
        <f>#REF!</f>
        <v>#REF!</v>
      </c>
      <c r="D6" s="89" t="e">
        <f>#REF!</f>
        <v>#REF!</v>
      </c>
      <c r="E6" s="90" t="e">
        <f>#REF!</f>
        <v>#REF!</v>
      </c>
      <c r="F6" s="91" t="e">
        <f>#REF!</f>
        <v>#REF!</v>
      </c>
      <c r="G6" s="98" t="s">
        <v>2</v>
      </c>
      <c r="H6" s="92" t="e">
        <f>#REF!</f>
        <v>#REF!</v>
      </c>
      <c r="I6" s="91" t="e">
        <f t="shared" si="0"/>
        <v>#REF!</v>
      </c>
      <c r="J6" s="89" t="e">
        <f t="shared" ref="J6:J10" si="3">E6-$C$1</f>
        <v>#REF!</v>
      </c>
      <c r="K6" s="93" t="s">
        <v>233</v>
      </c>
      <c r="L6" s="93" t="str">
        <f ca="1">IFERROR(interp($J6,INDIRECT(VLOOKUP(K6,datos_monedas,2,FALSE)),INDIRECT(VLOOKUP(K6,datos_monedas,3,FALSE))),"NA")</f>
        <v>NA</v>
      </c>
      <c r="M6" s="91" t="e">
        <f t="shared" ca="1" si="1"/>
        <v>#VALUE!</v>
      </c>
      <c r="N6" s="93" t="s">
        <v>238</v>
      </c>
      <c r="O6" s="93" t="str">
        <f ca="1">IFERROR(interp($J6,INDIRECT(VLOOKUP(N6,datos_monedas,2,FALSE)),INDIRECT(VLOOKUP(N6,datos_monedas,3,FALSE))),"NA")</f>
        <v>NA</v>
      </c>
      <c r="P6" s="94" t="str">
        <f t="shared" ref="P6:P10" ca="1" si="4">IFERROR((1/((1+(O6%))^($J6/360))),"NA")</f>
        <v>NA</v>
      </c>
      <c r="Q6" s="93" t="e">
        <f t="shared" ca="1" si="2"/>
        <v>#REF!</v>
      </c>
      <c r="R6" s="93" t="e">
        <f t="shared" ref="R6:R10" si="5">(H6-B6)*F6</f>
        <v>#REF!</v>
      </c>
      <c r="S6" s="93" t="e">
        <f t="shared" ref="S6:S10" ca="1" si="6">Q6-R6</f>
        <v>#REF!</v>
      </c>
    </row>
    <row r="7" spans="2:19" ht="15.5">
      <c r="B7" s="89">
        <v>884.59</v>
      </c>
      <c r="C7" s="89" t="e">
        <f>#REF!</f>
        <v>#REF!</v>
      </c>
      <c r="D7" s="89" t="e">
        <f>#REF!</f>
        <v>#REF!</v>
      </c>
      <c r="E7" s="90" t="e">
        <f>#REF!</f>
        <v>#REF!</v>
      </c>
      <c r="F7" s="91" t="e">
        <f>#REF!</f>
        <v>#REF!</v>
      </c>
      <c r="G7" s="98" t="s">
        <v>2</v>
      </c>
      <c r="H7" s="92" t="e">
        <f>#REF!</f>
        <v>#REF!</v>
      </c>
      <c r="I7" s="93" t="e">
        <f t="shared" si="0"/>
        <v>#REF!</v>
      </c>
      <c r="J7" s="89" t="e">
        <f t="shared" si="3"/>
        <v>#REF!</v>
      </c>
      <c r="K7" s="93" t="s">
        <v>233</v>
      </c>
      <c r="L7" s="93" t="str">
        <f ca="1">IFERROR(interp($J7,INDIRECT(VLOOKUP(K7,datos_monedas,2,FALSE)),INDIRECT(VLOOKUP(K7,datos_monedas,3,FALSE))),"NA")</f>
        <v>NA</v>
      </c>
      <c r="M7" s="91" t="e">
        <f t="shared" ca="1" si="1"/>
        <v>#VALUE!</v>
      </c>
      <c r="N7" s="93" t="s">
        <v>238</v>
      </c>
      <c r="O7" s="93" t="str">
        <f ca="1">IFERROR(interp($J7,INDIRECT(VLOOKUP(N7,datos_monedas,2,FALSE)),INDIRECT(VLOOKUP(N7,datos_monedas,3,FALSE))),"NA")</f>
        <v>NA</v>
      </c>
      <c r="P7" s="94" t="str">
        <f t="shared" ca="1" si="4"/>
        <v>NA</v>
      </c>
      <c r="Q7" s="93" t="e">
        <f t="shared" ca="1" si="2"/>
        <v>#REF!</v>
      </c>
      <c r="R7" s="93" t="e">
        <f t="shared" si="5"/>
        <v>#REF!</v>
      </c>
      <c r="S7" s="93" t="e">
        <f t="shared" ca="1" si="6"/>
        <v>#REF!</v>
      </c>
    </row>
    <row r="8" spans="2:19" ht="15.5">
      <c r="B8" s="89">
        <v>884.59</v>
      </c>
      <c r="C8" s="89" t="e">
        <f>#REF!</f>
        <v>#REF!</v>
      </c>
      <c r="D8" s="89" t="e">
        <f>#REF!</f>
        <v>#REF!</v>
      </c>
      <c r="E8" s="90" t="e">
        <f>#REF!</f>
        <v>#REF!</v>
      </c>
      <c r="F8" s="91" t="e">
        <f>#REF!</f>
        <v>#REF!</v>
      </c>
      <c r="G8" s="98" t="s">
        <v>2</v>
      </c>
      <c r="H8" s="92" t="e">
        <f>#REF!</f>
        <v>#REF!</v>
      </c>
      <c r="I8" s="93" t="e">
        <f t="shared" si="0"/>
        <v>#REF!</v>
      </c>
      <c r="J8" s="89" t="e">
        <f t="shared" si="3"/>
        <v>#REF!</v>
      </c>
      <c r="K8" s="93" t="s">
        <v>233</v>
      </c>
      <c r="L8" s="93" t="str">
        <f ca="1">IFERROR(interp($J8,INDIRECT(VLOOKUP(K8,datos_monedas,2,FALSE)),INDIRECT(VLOOKUP(K8,datos_monedas,3,FALSE))),"NA")</f>
        <v>NA</v>
      </c>
      <c r="M8" s="91" t="e">
        <f t="shared" ca="1" si="1"/>
        <v>#VALUE!</v>
      </c>
      <c r="N8" s="93" t="s">
        <v>238</v>
      </c>
      <c r="O8" s="93" t="str">
        <f ca="1">IFERROR(interp($J8,INDIRECT(VLOOKUP(N8,datos_monedas,2,FALSE)),INDIRECT(VLOOKUP(N8,datos_monedas,3,FALSE))),"NA")</f>
        <v>NA</v>
      </c>
      <c r="P8" s="94" t="str">
        <f t="shared" ca="1" si="4"/>
        <v>NA</v>
      </c>
      <c r="Q8" s="93" t="e">
        <f t="shared" ca="1" si="2"/>
        <v>#REF!</v>
      </c>
      <c r="R8" s="93" t="e">
        <f t="shared" si="5"/>
        <v>#REF!</v>
      </c>
      <c r="S8" s="93" t="e">
        <f t="shared" ca="1" si="6"/>
        <v>#REF!</v>
      </c>
    </row>
    <row r="9" spans="2:19" ht="15.5">
      <c r="B9" s="89">
        <v>884.59</v>
      </c>
      <c r="C9" s="89" t="e">
        <f>#REF!</f>
        <v>#REF!</v>
      </c>
      <c r="D9" s="89" t="e">
        <f>#REF!</f>
        <v>#REF!</v>
      </c>
      <c r="E9" s="90" t="e">
        <f>#REF!</f>
        <v>#REF!</v>
      </c>
      <c r="F9" s="91" t="e">
        <f>#REF!</f>
        <v>#REF!</v>
      </c>
      <c r="G9" s="98" t="s">
        <v>2</v>
      </c>
      <c r="H9" s="92" t="e">
        <f>#REF!</f>
        <v>#REF!</v>
      </c>
      <c r="I9" s="93" t="e">
        <f t="shared" si="0"/>
        <v>#REF!</v>
      </c>
      <c r="J9" s="89" t="e">
        <f t="shared" si="3"/>
        <v>#REF!</v>
      </c>
      <c r="K9" s="93" t="s">
        <v>233</v>
      </c>
      <c r="L9" s="93" t="str">
        <f ca="1">IFERROR(interp($J9,INDIRECT(VLOOKUP(K9,datos_monedas,2,FALSE)),INDIRECT(VLOOKUP(K9,datos_monedas,3,FALSE))),"NA")</f>
        <v>NA</v>
      </c>
      <c r="M9" s="91" t="e">
        <f t="shared" ca="1" si="1"/>
        <v>#VALUE!</v>
      </c>
      <c r="N9" s="93" t="s">
        <v>238</v>
      </c>
      <c r="O9" s="93" t="str">
        <f ca="1">IFERROR(interp($J9,INDIRECT(VLOOKUP(N9,datos_monedas,2,FALSE)),INDIRECT(VLOOKUP(N9,datos_monedas,3,FALSE))),"NA")</f>
        <v>NA</v>
      </c>
      <c r="P9" s="94" t="str">
        <f t="shared" ca="1" si="4"/>
        <v>NA</v>
      </c>
      <c r="Q9" s="93" t="e">
        <f t="shared" ca="1" si="2"/>
        <v>#REF!</v>
      </c>
      <c r="R9" s="93" t="e">
        <f t="shared" si="5"/>
        <v>#REF!</v>
      </c>
      <c r="S9" s="93" t="e">
        <f t="shared" ca="1" si="6"/>
        <v>#REF!</v>
      </c>
    </row>
    <row r="10" spans="2:19" ht="15.5">
      <c r="B10" s="89">
        <v>884.59</v>
      </c>
      <c r="C10" s="89" t="e">
        <f>#REF!</f>
        <v>#REF!</v>
      </c>
      <c r="D10" s="89" t="e">
        <f>#REF!</f>
        <v>#REF!</v>
      </c>
      <c r="E10" s="90" t="e">
        <f>#REF!</f>
        <v>#REF!</v>
      </c>
      <c r="F10" s="91" t="e">
        <f>#REF!</f>
        <v>#REF!</v>
      </c>
      <c r="G10" s="98" t="s">
        <v>2</v>
      </c>
      <c r="H10" s="92" t="e">
        <f>#REF!</f>
        <v>#REF!</v>
      </c>
      <c r="I10" s="93" t="e">
        <f t="shared" si="0"/>
        <v>#REF!</v>
      </c>
      <c r="J10" s="89" t="e">
        <f t="shared" si="3"/>
        <v>#REF!</v>
      </c>
      <c r="K10" s="93" t="s">
        <v>233</v>
      </c>
      <c r="L10" s="93" t="str">
        <f ca="1">IFERROR(interp($J10,INDIRECT(VLOOKUP(K10,datos_monedas,2,FALSE)),INDIRECT(VLOOKUP(K10,datos_monedas,3,FALSE))),"NA")</f>
        <v>NA</v>
      </c>
      <c r="M10" s="91" t="e">
        <f t="shared" ca="1" si="1"/>
        <v>#VALUE!</v>
      </c>
      <c r="N10" s="93" t="s">
        <v>238</v>
      </c>
      <c r="O10" s="93" t="str">
        <f ca="1">IFERROR(interp($J10,INDIRECT(VLOOKUP(N10,datos_monedas,2,FALSE)),INDIRECT(VLOOKUP(N10,datos_monedas,3,FALSE))),"NA")</f>
        <v>NA</v>
      </c>
      <c r="P10" s="94" t="str">
        <f t="shared" ca="1" si="4"/>
        <v>NA</v>
      </c>
      <c r="Q10" s="93" t="e">
        <f t="shared" ca="1" si="2"/>
        <v>#REF!</v>
      </c>
      <c r="R10" s="93" t="e">
        <f t="shared" si="5"/>
        <v>#REF!</v>
      </c>
      <c r="S10" s="93" t="e">
        <f t="shared" ca="1" si="6"/>
        <v>#REF!</v>
      </c>
    </row>
    <row r="11" spans="2:19" ht="15.5">
      <c r="B11" s="89"/>
      <c r="C11" s="89"/>
      <c r="D11" s="89"/>
      <c r="E11" s="90"/>
      <c r="F11" s="91"/>
      <c r="G11" s="89"/>
      <c r="H11" s="92"/>
      <c r="I11" s="93"/>
      <c r="J11" s="89"/>
      <c r="K11" s="93"/>
      <c r="L11" s="93"/>
      <c r="M11" s="91"/>
      <c r="N11" s="93"/>
      <c r="O11" s="93"/>
      <c r="P11" s="95" t="s">
        <v>245</v>
      </c>
      <c r="Q11" s="96" t="e">
        <f ca="1">SUM(Q5:Q10)</f>
        <v>#REF!</v>
      </c>
      <c r="R11" s="96" t="e">
        <f>SUM(R5:R10)</f>
        <v>#REF!</v>
      </c>
      <c r="S11" s="96" t="e">
        <f ca="1">SUM(S5:S10)</f>
        <v>#REF!</v>
      </c>
    </row>
    <row r="16" spans="2:19">
      <c r="Q16" s="7" t="s">
        <v>246</v>
      </c>
      <c r="R16" s="86" t="e">
        <f>R11</f>
        <v>#REF!</v>
      </c>
    </row>
    <row r="17" spans="17:19">
      <c r="Q17" s="87" t="s">
        <v>247</v>
      </c>
      <c r="S17" s="86" t="e">
        <f ca="1">-S11</f>
        <v>#REF!</v>
      </c>
    </row>
    <row r="18" spans="17:19">
      <c r="Q18" s="87" t="s">
        <v>248</v>
      </c>
      <c r="S18" s="86" t="e">
        <f ca="1">Q11</f>
        <v>#REF!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Moneda del flujo por recibir" prompt="Moneda en que se expresa el flujo por recibir." xr:uid="{66255D13-C026-4400-9A20-BD55C7849BED}">
          <x14:formula1>
            <xm:f>Datos!$C$48:$C$64</xm:f>
          </x14:formula1>
          <xm:sqref>K5:K11 N5:N11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B7557-0194-4D19-A2E5-12371EF68193}">
  <sheetPr>
    <tabColor theme="6" tint="0.59999389629810485"/>
  </sheetPr>
  <dimension ref="A1:L43"/>
  <sheetViews>
    <sheetView topLeftCell="A166" workbookViewId="0">
      <selection activeCell="K28" sqref="J28:K28"/>
    </sheetView>
  </sheetViews>
  <sheetFormatPr baseColWidth="10" defaultColWidth="8.81640625" defaultRowHeight="14.5"/>
  <sheetData>
    <row r="1" spans="1:12">
      <c r="A1" t="s">
        <v>179</v>
      </c>
    </row>
    <row r="3" spans="1:12">
      <c r="A3" t="s">
        <v>180</v>
      </c>
      <c r="B3" t="s">
        <v>2</v>
      </c>
      <c r="C3" t="s">
        <v>0</v>
      </c>
      <c r="E3" t="s">
        <v>181</v>
      </c>
      <c r="F3" t="s">
        <v>182</v>
      </c>
      <c r="H3" t="s">
        <v>183</v>
      </c>
      <c r="I3" t="s">
        <v>184</v>
      </c>
    </row>
    <row r="4" spans="1:12">
      <c r="A4" t="s">
        <v>185</v>
      </c>
      <c r="B4" t="s">
        <v>186</v>
      </c>
    </row>
    <row r="5" spans="1:12">
      <c r="A5" t="s">
        <v>187</v>
      </c>
      <c r="B5" t="s">
        <v>188</v>
      </c>
    </row>
    <row r="6" spans="1:12">
      <c r="A6" t="s">
        <v>189</v>
      </c>
      <c r="B6" t="s">
        <v>190</v>
      </c>
    </row>
    <row r="8" spans="1:12">
      <c r="A8" t="s">
        <v>191</v>
      </c>
      <c r="H8" t="s">
        <v>192</v>
      </c>
      <c r="I8" t="s">
        <v>193</v>
      </c>
      <c r="J8" s="34">
        <v>45202</v>
      </c>
    </row>
    <row r="9" spans="1:12">
      <c r="B9" t="s">
        <v>194</v>
      </c>
      <c r="C9" t="s">
        <v>195</v>
      </c>
      <c r="E9" t="s">
        <v>196</v>
      </c>
      <c r="H9" t="s">
        <v>3</v>
      </c>
      <c r="I9" t="s">
        <v>194</v>
      </c>
      <c r="J9" t="s">
        <v>195</v>
      </c>
      <c r="L9" t="s">
        <v>196</v>
      </c>
    </row>
    <row r="10" spans="1:12">
      <c r="A10" t="s">
        <v>197</v>
      </c>
      <c r="B10" s="34">
        <v>45201</v>
      </c>
      <c r="H10" t="s">
        <v>198</v>
      </c>
    </row>
    <row r="11" spans="1:12">
      <c r="A11" t="s">
        <v>199</v>
      </c>
      <c r="B11" s="34">
        <v>45202</v>
      </c>
      <c r="I11" t="s">
        <v>194</v>
      </c>
      <c r="J11" t="s">
        <v>195</v>
      </c>
      <c r="L11" t="s">
        <v>196</v>
      </c>
    </row>
    <row r="12" spans="1:12">
      <c r="A12" t="s">
        <v>200</v>
      </c>
      <c r="B12" s="34">
        <v>45202</v>
      </c>
      <c r="C12">
        <v>891.05</v>
      </c>
      <c r="D12">
        <v>892</v>
      </c>
      <c r="E12">
        <v>891.05</v>
      </c>
      <c r="F12">
        <v>892</v>
      </c>
    </row>
    <row r="13" spans="1:12">
      <c r="A13" t="s">
        <v>201</v>
      </c>
      <c r="B13" s="34">
        <v>45203</v>
      </c>
      <c r="C13">
        <v>0.04</v>
      </c>
      <c r="D13">
        <v>0.05</v>
      </c>
      <c r="E13">
        <v>891.09</v>
      </c>
      <c r="F13">
        <v>892.05</v>
      </c>
    </row>
    <row r="14" spans="1:12">
      <c r="A14" t="s">
        <v>202</v>
      </c>
      <c r="B14" s="34">
        <v>45209</v>
      </c>
      <c r="C14">
        <v>0.25</v>
      </c>
      <c r="D14">
        <v>0.35</v>
      </c>
      <c r="E14">
        <v>891.3</v>
      </c>
      <c r="F14">
        <v>892.35</v>
      </c>
    </row>
    <row r="15" spans="1:12">
      <c r="A15" t="s">
        <v>203</v>
      </c>
      <c r="B15" s="34">
        <v>45216</v>
      </c>
      <c r="C15">
        <v>0.78</v>
      </c>
      <c r="D15">
        <v>0.88</v>
      </c>
      <c r="E15">
        <v>891.83</v>
      </c>
      <c r="F15">
        <v>892.88</v>
      </c>
    </row>
    <row r="16" spans="1:12">
      <c r="A16" t="s">
        <v>204</v>
      </c>
      <c r="B16" s="34">
        <v>45223</v>
      </c>
      <c r="C16">
        <v>1.25</v>
      </c>
      <c r="D16">
        <v>1.38</v>
      </c>
      <c r="E16">
        <v>892.3</v>
      </c>
      <c r="F16">
        <v>893.38</v>
      </c>
    </row>
    <row r="17" spans="1:6">
      <c r="A17" t="s">
        <v>205</v>
      </c>
      <c r="B17" s="34">
        <v>45233</v>
      </c>
      <c r="C17">
        <v>1.91</v>
      </c>
      <c r="D17">
        <v>2.09</v>
      </c>
      <c r="E17">
        <v>892.96</v>
      </c>
      <c r="F17">
        <v>894.09</v>
      </c>
    </row>
    <row r="18" spans="1:6">
      <c r="A18" t="s">
        <v>206</v>
      </c>
      <c r="B18" s="34">
        <v>45264</v>
      </c>
      <c r="C18">
        <v>3.87</v>
      </c>
      <c r="D18">
        <v>4.1500000000000004</v>
      </c>
      <c r="E18">
        <v>894.92</v>
      </c>
      <c r="F18">
        <v>896.15</v>
      </c>
    </row>
    <row r="19" spans="1:6">
      <c r="A19" t="s">
        <v>207</v>
      </c>
      <c r="B19" s="34">
        <v>45294</v>
      </c>
      <c r="C19">
        <v>6.26</v>
      </c>
      <c r="D19">
        <v>6.54</v>
      </c>
      <c r="E19">
        <v>897.31</v>
      </c>
      <c r="F19">
        <v>898.54</v>
      </c>
    </row>
    <row r="20" spans="1:6">
      <c r="A20" t="s">
        <v>208</v>
      </c>
      <c r="B20" s="34">
        <v>45327</v>
      </c>
      <c r="C20">
        <v>7.8</v>
      </c>
      <c r="D20">
        <v>7.99</v>
      </c>
      <c r="E20">
        <v>898.85</v>
      </c>
      <c r="F20">
        <v>899.99</v>
      </c>
    </row>
    <row r="21" spans="1:6">
      <c r="A21" t="s">
        <v>209</v>
      </c>
      <c r="B21" s="34">
        <v>45355</v>
      </c>
      <c r="C21">
        <v>9.11</v>
      </c>
      <c r="D21">
        <v>9.39</v>
      </c>
      <c r="E21">
        <v>900.16</v>
      </c>
      <c r="F21">
        <v>901.39</v>
      </c>
    </row>
    <row r="22" spans="1:6">
      <c r="A22" t="s">
        <v>210</v>
      </c>
      <c r="B22" s="34">
        <v>45385</v>
      </c>
      <c r="C22">
        <v>10.48</v>
      </c>
      <c r="D22">
        <v>11.06</v>
      </c>
      <c r="E22">
        <v>901.53</v>
      </c>
      <c r="F22">
        <v>903.06</v>
      </c>
    </row>
    <row r="23" spans="1:6">
      <c r="A23" t="s">
        <v>211</v>
      </c>
      <c r="B23" s="34">
        <v>45476</v>
      </c>
      <c r="C23">
        <v>13.41</v>
      </c>
      <c r="D23">
        <v>14.89</v>
      </c>
      <c r="E23">
        <v>904.46</v>
      </c>
      <c r="F23">
        <v>906.89</v>
      </c>
    </row>
    <row r="24" spans="1:6">
      <c r="A24" t="s">
        <v>212</v>
      </c>
      <c r="B24" s="34">
        <v>45568</v>
      </c>
      <c r="C24">
        <v>14.21</v>
      </c>
      <c r="D24">
        <v>15.79</v>
      </c>
      <c r="E24">
        <v>905.26</v>
      </c>
      <c r="F24">
        <v>907.79</v>
      </c>
    </row>
    <row r="25" spans="1:6">
      <c r="A25" t="s">
        <v>213</v>
      </c>
      <c r="B25" s="34">
        <v>45660</v>
      </c>
      <c r="C25">
        <v>15.78</v>
      </c>
      <c r="D25">
        <v>17</v>
      </c>
      <c r="E25">
        <v>906.83</v>
      </c>
      <c r="F25">
        <v>909</v>
      </c>
    </row>
    <row r="26" spans="1:6">
      <c r="A26" t="s">
        <v>214</v>
      </c>
      <c r="B26" s="34">
        <v>45750</v>
      </c>
      <c r="C26">
        <v>17.32</v>
      </c>
      <c r="D26">
        <v>18.18</v>
      </c>
      <c r="E26">
        <v>908.37</v>
      </c>
      <c r="F26">
        <v>910.18</v>
      </c>
    </row>
    <row r="27" spans="1:6">
      <c r="A27" t="s">
        <v>215</v>
      </c>
      <c r="B27" s="34">
        <v>45933</v>
      </c>
      <c r="C27">
        <v>16.45</v>
      </c>
      <c r="D27">
        <v>23.86</v>
      </c>
      <c r="E27">
        <v>907.5</v>
      </c>
      <c r="F27">
        <v>915.86</v>
      </c>
    </row>
    <row r="28" spans="1:6">
      <c r="A28" t="s">
        <v>216</v>
      </c>
      <c r="B28" s="34">
        <v>46300</v>
      </c>
      <c r="C28">
        <v>31.79</v>
      </c>
      <c r="D28">
        <v>38.79</v>
      </c>
      <c r="E28">
        <v>922.84</v>
      </c>
      <c r="F28">
        <v>930.79</v>
      </c>
    </row>
    <row r="29" spans="1:6">
      <c r="A29" t="s">
        <v>217</v>
      </c>
      <c r="B29" s="34">
        <v>46664</v>
      </c>
      <c r="C29">
        <v>44.9</v>
      </c>
      <c r="D29">
        <v>54.95</v>
      </c>
      <c r="E29">
        <v>935.95</v>
      </c>
      <c r="F29">
        <v>946.95</v>
      </c>
    </row>
    <row r="30" spans="1:6">
      <c r="A30" t="s">
        <v>218</v>
      </c>
      <c r="B30" s="34">
        <v>47029</v>
      </c>
      <c r="C30">
        <v>58.05</v>
      </c>
      <c r="D30">
        <v>71.16</v>
      </c>
      <c r="E30">
        <v>949.1</v>
      </c>
      <c r="F30">
        <v>963.16</v>
      </c>
    </row>
    <row r="31" spans="1:6">
      <c r="A31" t="s">
        <v>219</v>
      </c>
      <c r="B31" s="34">
        <v>47394</v>
      </c>
      <c r="C31">
        <v>77.7</v>
      </c>
      <c r="D31">
        <v>79.8</v>
      </c>
      <c r="E31">
        <v>968.75</v>
      </c>
      <c r="F31">
        <v>971.8</v>
      </c>
    </row>
    <row r="32" spans="1:6">
      <c r="A32" t="s">
        <v>220</v>
      </c>
      <c r="B32" s="34">
        <v>47759</v>
      </c>
      <c r="C32">
        <v>89.95</v>
      </c>
      <c r="D32">
        <v>91.98</v>
      </c>
      <c r="E32">
        <v>981</v>
      </c>
      <c r="F32">
        <v>983.98</v>
      </c>
    </row>
    <row r="33" spans="1:6">
      <c r="A33" t="s">
        <v>221</v>
      </c>
      <c r="B33" s="34">
        <v>48124</v>
      </c>
      <c r="C33">
        <v>102.31</v>
      </c>
      <c r="D33">
        <v>104.94</v>
      </c>
      <c r="E33">
        <v>993.36</v>
      </c>
      <c r="F33">
        <v>996.94</v>
      </c>
    </row>
    <row r="34" spans="1:6">
      <c r="A34" t="s">
        <v>222</v>
      </c>
      <c r="B34" s="34">
        <v>48491</v>
      </c>
      <c r="C34">
        <v>110.6</v>
      </c>
      <c r="D34">
        <v>113.08</v>
      </c>
      <c r="E34">
        <v>1001.65</v>
      </c>
      <c r="F34">
        <v>1005.08</v>
      </c>
    </row>
    <row r="35" spans="1:6">
      <c r="A35" t="s">
        <v>223</v>
      </c>
      <c r="B35" s="34">
        <v>48855</v>
      </c>
      <c r="C35">
        <v>119.03</v>
      </c>
      <c r="D35">
        <v>121.71</v>
      </c>
      <c r="E35">
        <v>1010.08</v>
      </c>
      <c r="F35">
        <v>1013.71</v>
      </c>
    </row>
    <row r="36" spans="1:6">
      <c r="A36" t="s">
        <v>224</v>
      </c>
      <c r="B36" s="34">
        <v>50682</v>
      </c>
      <c r="C36">
        <v>195.9263</v>
      </c>
      <c r="D36">
        <v>201.0488</v>
      </c>
      <c r="E36">
        <v>1086.9763</v>
      </c>
      <c r="F36">
        <v>1093.0488</v>
      </c>
    </row>
    <row r="37" spans="1:6">
      <c r="A37" t="s">
        <v>225</v>
      </c>
      <c r="B37" s="34">
        <v>52509</v>
      </c>
      <c r="C37">
        <v>251.17</v>
      </c>
      <c r="D37">
        <v>255.96</v>
      </c>
      <c r="E37">
        <v>1142.22</v>
      </c>
      <c r="F37">
        <v>1147.96</v>
      </c>
    </row>
    <row r="38" spans="1:6">
      <c r="A38" t="s">
        <v>226</v>
      </c>
      <c r="B38" s="34">
        <v>54336</v>
      </c>
      <c r="C38">
        <v>346.09</v>
      </c>
      <c r="D38">
        <v>350.4</v>
      </c>
      <c r="E38">
        <v>1237.1400000000001</v>
      </c>
      <c r="F38">
        <v>1242.4000000000001</v>
      </c>
    </row>
    <row r="39" spans="1:6">
      <c r="A39" t="s">
        <v>227</v>
      </c>
      <c r="B39" s="34">
        <v>56160</v>
      </c>
      <c r="C39">
        <v>471.49</v>
      </c>
      <c r="D39">
        <v>476.06</v>
      </c>
      <c r="E39">
        <v>1362.54</v>
      </c>
      <c r="F39">
        <v>1368.06</v>
      </c>
    </row>
    <row r="43" spans="1:6">
      <c r="A43" t="s">
        <v>228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2214-34F9-40B6-B21F-A7D2AC4E90C9}">
  <sheetPr>
    <tabColor theme="6" tint="0.59999389629810485"/>
  </sheetPr>
  <dimension ref="A1:K43"/>
  <sheetViews>
    <sheetView topLeftCell="G1" zoomScale="70" zoomScaleNormal="70" workbookViewId="0">
      <selection activeCell="K28" sqref="J28:K28"/>
    </sheetView>
  </sheetViews>
  <sheetFormatPr baseColWidth="10" defaultColWidth="8.81640625" defaultRowHeight="14.5"/>
  <cols>
    <col min="2" max="2" width="10.1796875" bestFit="1" customWidth="1"/>
    <col min="3" max="3" width="10.1796875" customWidth="1"/>
  </cols>
  <sheetData>
    <row r="1" spans="1:11">
      <c r="A1" t="s">
        <v>179</v>
      </c>
    </row>
    <row r="3" spans="1:11">
      <c r="A3" t="s">
        <v>180</v>
      </c>
      <c r="B3" t="s">
        <v>2</v>
      </c>
      <c r="D3" t="s">
        <v>181</v>
      </c>
      <c r="E3" t="s">
        <v>182</v>
      </c>
      <c r="G3" t="s">
        <v>183</v>
      </c>
      <c r="H3" t="s">
        <v>229</v>
      </c>
    </row>
    <row r="4" spans="1:11">
      <c r="A4" t="s">
        <v>185</v>
      </c>
      <c r="B4" t="s">
        <v>186</v>
      </c>
    </row>
    <row r="5" spans="1:11">
      <c r="A5" t="s">
        <v>187</v>
      </c>
      <c r="B5" t="s">
        <v>188</v>
      </c>
    </row>
    <row r="6" spans="1:11">
      <c r="A6" t="s">
        <v>189</v>
      </c>
      <c r="B6" t="s">
        <v>190</v>
      </c>
    </row>
    <row r="8" spans="1:11">
      <c r="A8" t="s">
        <v>191</v>
      </c>
      <c r="G8" t="s">
        <v>192</v>
      </c>
      <c r="H8" t="s">
        <v>193</v>
      </c>
      <c r="I8" s="34">
        <v>45294</v>
      </c>
    </row>
    <row r="9" spans="1:11">
      <c r="B9" t="s">
        <v>194</v>
      </c>
      <c r="D9" t="s">
        <v>231</v>
      </c>
      <c r="E9" t="s">
        <v>232</v>
      </c>
      <c r="G9" t="s">
        <v>3</v>
      </c>
      <c r="H9" t="s">
        <v>194</v>
      </c>
      <c r="I9" t="s">
        <v>195</v>
      </c>
      <c r="K9" t="s">
        <v>196</v>
      </c>
    </row>
    <row r="10" spans="1:11">
      <c r="A10" s="81" t="str">
        <f>'FRD sept'!A10</f>
        <v>ON</v>
      </c>
      <c r="B10" s="82">
        <f>'FRD sept'!B10</f>
        <v>45201</v>
      </c>
      <c r="C10" s="83">
        <f t="shared" ref="C10:C39" si="0">B10-$B$10</f>
        <v>0</v>
      </c>
      <c r="D10" s="81"/>
      <c r="E10" s="81"/>
      <c r="G10" t="s">
        <v>198</v>
      </c>
    </row>
    <row r="11" spans="1:11">
      <c r="A11" s="81" t="str">
        <f>'FRD sept'!A11</f>
        <v>TN</v>
      </c>
      <c r="B11" s="82">
        <f>'FRD sept'!B11</f>
        <v>45202</v>
      </c>
      <c r="C11" s="83">
        <f t="shared" si="0"/>
        <v>1</v>
      </c>
      <c r="D11" s="81"/>
      <c r="E11" s="81"/>
      <c r="H11" t="s">
        <v>194</v>
      </c>
      <c r="I11" t="s">
        <v>195</v>
      </c>
      <c r="K11" t="s">
        <v>196</v>
      </c>
    </row>
    <row r="12" spans="1:11">
      <c r="A12" s="81" t="str">
        <f>'FRD sept'!A12</f>
        <v>SP</v>
      </c>
      <c r="B12" s="82">
        <f>'FRD sept'!B12</f>
        <v>45202</v>
      </c>
      <c r="C12" s="83">
        <f t="shared" si="0"/>
        <v>1</v>
      </c>
      <c r="D12" s="81">
        <f>'FRD sept'!E12</f>
        <v>891.05</v>
      </c>
      <c r="E12" s="81">
        <f>'FRD sept'!F12</f>
        <v>892</v>
      </c>
      <c r="F12">
        <f t="shared" ref="F12:F39" si="1">AVERAGE(D12:E12)</f>
        <v>891.52499999999998</v>
      </c>
    </row>
    <row r="13" spans="1:11">
      <c r="A13" s="81" t="str">
        <f>'FRD sept'!A13</f>
        <v>SN</v>
      </c>
      <c r="B13" s="82">
        <f>'FRD sept'!B13</f>
        <v>45203</v>
      </c>
      <c r="C13" s="83">
        <f t="shared" si="0"/>
        <v>2</v>
      </c>
      <c r="D13" s="81">
        <f>'FRD sept'!E13</f>
        <v>891.09</v>
      </c>
      <c r="E13" s="81">
        <f>'FRD sept'!F13</f>
        <v>892.05</v>
      </c>
      <c r="F13">
        <f t="shared" si="1"/>
        <v>891.56999999999994</v>
      </c>
    </row>
    <row r="14" spans="1:11">
      <c r="A14" s="81" t="str">
        <f>'FRD sept'!A14</f>
        <v>1W</v>
      </c>
      <c r="B14" s="82">
        <f>'FRD sept'!B14</f>
        <v>45209</v>
      </c>
      <c r="C14" s="83">
        <f t="shared" si="0"/>
        <v>8</v>
      </c>
      <c r="D14" s="81">
        <f>'FRD sept'!E14</f>
        <v>891.3</v>
      </c>
      <c r="E14" s="81">
        <f>'FRD sept'!F14</f>
        <v>892.35</v>
      </c>
      <c r="F14">
        <f t="shared" si="1"/>
        <v>891.82500000000005</v>
      </c>
    </row>
    <row r="15" spans="1:11">
      <c r="A15" s="81" t="str">
        <f>'FRD sept'!A15</f>
        <v>2W</v>
      </c>
      <c r="B15" s="82">
        <f>'FRD sept'!B15</f>
        <v>45216</v>
      </c>
      <c r="C15" s="83">
        <f t="shared" si="0"/>
        <v>15</v>
      </c>
      <c r="D15" s="81">
        <f>'FRD sept'!E15</f>
        <v>891.83</v>
      </c>
      <c r="E15" s="81">
        <f>'FRD sept'!F15</f>
        <v>892.88</v>
      </c>
      <c r="F15">
        <f t="shared" si="1"/>
        <v>892.35500000000002</v>
      </c>
    </row>
    <row r="16" spans="1:11">
      <c r="A16" s="81" t="str">
        <f>'FRD sept'!A16</f>
        <v>3W</v>
      </c>
      <c r="B16" s="82">
        <f>'FRD sept'!B16</f>
        <v>45223</v>
      </c>
      <c r="C16" s="83">
        <f t="shared" si="0"/>
        <v>22</v>
      </c>
      <c r="D16" s="81">
        <f>'FRD sept'!E16</f>
        <v>892.3</v>
      </c>
      <c r="E16" s="81">
        <f>'FRD sept'!F16</f>
        <v>893.38</v>
      </c>
      <c r="F16">
        <f t="shared" si="1"/>
        <v>892.83999999999992</v>
      </c>
    </row>
    <row r="17" spans="1:6">
      <c r="A17" s="81" t="str">
        <f>'FRD sept'!A17</f>
        <v>1M</v>
      </c>
      <c r="B17" s="82">
        <f>'FRD sept'!B17</f>
        <v>45233</v>
      </c>
      <c r="C17" s="83">
        <f t="shared" si="0"/>
        <v>32</v>
      </c>
      <c r="D17" s="81">
        <f>'FRD sept'!E17</f>
        <v>892.96</v>
      </c>
      <c r="E17" s="81">
        <f>'FRD sept'!F17</f>
        <v>894.09</v>
      </c>
      <c r="F17">
        <f t="shared" si="1"/>
        <v>893.52500000000009</v>
      </c>
    </row>
    <row r="18" spans="1:6">
      <c r="A18" s="81" t="str">
        <f>'FRD sept'!A18</f>
        <v>2M</v>
      </c>
      <c r="B18" s="82">
        <f>'FRD sept'!B18</f>
        <v>45264</v>
      </c>
      <c r="C18" s="83">
        <f t="shared" si="0"/>
        <v>63</v>
      </c>
      <c r="D18" s="81">
        <f>'FRD sept'!E18</f>
        <v>894.92</v>
      </c>
      <c r="E18" s="81">
        <f>'FRD sept'!F18</f>
        <v>896.15</v>
      </c>
      <c r="F18">
        <f t="shared" si="1"/>
        <v>895.53499999999997</v>
      </c>
    </row>
    <row r="19" spans="1:6">
      <c r="A19" s="81" t="str">
        <f>'FRD sept'!A19</f>
        <v>3M</v>
      </c>
      <c r="B19" s="82">
        <f>'FRD sept'!B19</f>
        <v>45294</v>
      </c>
      <c r="C19" s="83">
        <f t="shared" si="0"/>
        <v>93</v>
      </c>
      <c r="D19" s="81">
        <f>'FRD sept'!E19</f>
        <v>897.31</v>
      </c>
      <c r="E19" s="81">
        <f>'FRD sept'!F19</f>
        <v>898.54</v>
      </c>
      <c r="F19">
        <f t="shared" si="1"/>
        <v>897.92499999999995</v>
      </c>
    </row>
    <row r="20" spans="1:6">
      <c r="A20" s="81" t="str">
        <f>'FRD sept'!A20</f>
        <v>4M</v>
      </c>
      <c r="B20" s="82">
        <f>'FRD sept'!B20</f>
        <v>45327</v>
      </c>
      <c r="C20" s="83">
        <f t="shared" si="0"/>
        <v>126</v>
      </c>
      <c r="D20" s="81">
        <f>'FRD sept'!E20</f>
        <v>898.85</v>
      </c>
      <c r="E20" s="81">
        <f>'FRD sept'!F20</f>
        <v>899.99</v>
      </c>
      <c r="F20">
        <f t="shared" si="1"/>
        <v>899.42000000000007</v>
      </c>
    </row>
    <row r="21" spans="1:6">
      <c r="A21" s="81" t="str">
        <f>'FRD sept'!A21</f>
        <v>5M</v>
      </c>
      <c r="B21" s="82">
        <f>'FRD sept'!B21</f>
        <v>45355</v>
      </c>
      <c r="C21" s="83">
        <f t="shared" si="0"/>
        <v>154</v>
      </c>
      <c r="D21" s="81">
        <f>'FRD sept'!E21</f>
        <v>900.16</v>
      </c>
      <c r="E21" s="81">
        <f>'FRD sept'!F21</f>
        <v>901.39</v>
      </c>
      <c r="F21">
        <f t="shared" si="1"/>
        <v>900.77499999999998</v>
      </c>
    </row>
    <row r="22" spans="1:6">
      <c r="A22" s="81" t="str">
        <f>'FRD sept'!A22</f>
        <v>6M</v>
      </c>
      <c r="B22" s="82">
        <f>'FRD sept'!B22</f>
        <v>45385</v>
      </c>
      <c r="C22" s="83">
        <f t="shared" si="0"/>
        <v>184</v>
      </c>
      <c r="D22" s="81">
        <f>'FRD sept'!E22</f>
        <v>901.53</v>
      </c>
      <c r="E22" s="81">
        <f>'FRD sept'!F22</f>
        <v>903.06</v>
      </c>
      <c r="F22">
        <f t="shared" si="1"/>
        <v>902.29499999999996</v>
      </c>
    </row>
    <row r="23" spans="1:6">
      <c r="A23" s="81" t="str">
        <f>'FRD sept'!A23</f>
        <v>9M</v>
      </c>
      <c r="B23" s="82">
        <f>'FRD sept'!B23</f>
        <v>45476</v>
      </c>
      <c r="C23" s="83">
        <f t="shared" si="0"/>
        <v>275</v>
      </c>
      <c r="D23" s="81">
        <f>'FRD sept'!E23</f>
        <v>904.46</v>
      </c>
      <c r="E23" s="81">
        <f>'FRD sept'!F23</f>
        <v>906.89</v>
      </c>
      <c r="F23">
        <f t="shared" si="1"/>
        <v>905.67499999999995</v>
      </c>
    </row>
    <row r="24" spans="1:6">
      <c r="A24" s="81" t="str">
        <f>'FRD sept'!A24</f>
        <v>1Y</v>
      </c>
      <c r="B24" s="82">
        <f>'FRD sept'!B24</f>
        <v>45568</v>
      </c>
      <c r="C24" s="83">
        <f t="shared" si="0"/>
        <v>367</v>
      </c>
      <c r="D24" s="81">
        <f>'FRD sept'!E24</f>
        <v>905.26</v>
      </c>
      <c r="E24" s="81">
        <f>'FRD sept'!F24</f>
        <v>907.79</v>
      </c>
      <c r="F24">
        <f t="shared" si="1"/>
        <v>906.52499999999998</v>
      </c>
    </row>
    <row r="25" spans="1:6">
      <c r="A25" s="81" t="str">
        <f>'FRD sept'!A25</f>
        <v>15M</v>
      </c>
      <c r="B25" s="82">
        <f>'FRD sept'!B25</f>
        <v>45660</v>
      </c>
      <c r="C25" s="83">
        <f t="shared" si="0"/>
        <v>459</v>
      </c>
      <c r="D25" s="81">
        <f>'FRD sept'!E25</f>
        <v>906.83</v>
      </c>
      <c r="E25" s="81">
        <f>'FRD sept'!F25</f>
        <v>909</v>
      </c>
      <c r="F25">
        <f t="shared" si="1"/>
        <v>907.91499999999996</v>
      </c>
    </row>
    <row r="26" spans="1:6">
      <c r="A26" s="81" t="str">
        <f>'FRD sept'!A26</f>
        <v>18M</v>
      </c>
      <c r="B26" s="82">
        <f>'FRD sept'!B26</f>
        <v>45750</v>
      </c>
      <c r="C26" s="83">
        <f t="shared" si="0"/>
        <v>549</v>
      </c>
      <c r="D26" s="81">
        <f>'FRD sept'!E26</f>
        <v>908.37</v>
      </c>
      <c r="E26" s="81">
        <f>'FRD sept'!F26</f>
        <v>910.18</v>
      </c>
      <c r="F26">
        <f t="shared" si="1"/>
        <v>909.27499999999998</v>
      </c>
    </row>
    <row r="27" spans="1:6">
      <c r="A27" s="81" t="str">
        <f>'FRD sept'!A27</f>
        <v>2Y</v>
      </c>
      <c r="B27" s="82">
        <f>'FRD sept'!B27</f>
        <v>45933</v>
      </c>
      <c r="C27" s="83">
        <f t="shared" si="0"/>
        <v>732</v>
      </c>
      <c r="D27" s="81">
        <f>'FRD sept'!E27</f>
        <v>907.5</v>
      </c>
      <c r="E27" s="81">
        <f>'FRD sept'!F27</f>
        <v>915.86</v>
      </c>
      <c r="F27">
        <f t="shared" si="1"/>
        <v>911.68000000000006</v>
      </c>
    </row>
    <row r="28" spans="1:6">
      <c r="A28" s="81" t="str">
        <f>'FRD sept'!A28</f>
        <v>3Y</v>
      </c>
      <c r="B28" s="82">
        <f>'FRD sept'!B28</f>
        <v>46300</v>
      </c>
      <c r="C28" s="83">
        <f t="shared" si="0"/>
        <v>1099</v>
      </c>
      <c r="D28" s="81">
        <f>'FRD sept'!E28</f>
        <v>922.84</v>
      </c>
      <c r="E28" s="81">
        <f>'FRD sept'!F28</f>
        <v>930.79</v>
      </c>
      <c r="F28">
        <f t="shared" si="1"/>
        <v>926.81500000000005</v>
      </c>
    </row>
    <row r="29" spans="1:6">
      <c r="A29" s="81" t="str">
        <f>'FRD sept'!A29</f>
        <v>4Y</v>
      </c>
      <c r="B29" s="82">
        <f>'FRD sept'!B29</f>
        <v>46664</v>
      </c>
      <c r="C29" s="83">
        <f t="shared" si="0"/>
        <v>1463</v>
      </c>
      <c r="D29" s="81">
        <f>'FRD sept'!E29</f>
        <v>935.95</v>
      </c>
      <c r="E29" s="81">
        <f>'FRD sept'!F29</f>
        <v>946.95</v>
      </c>
      <c r="F29">
        <f t="shared" si="1"/>
        <v>941.45</v>
      </c>
    </row>
    <row r="30" spans="1:6">
      <c r="A30" s="81" t="str">
        <f>'FRD sept'!A30</f>
        <v>5Y</v>
      </c>
      <c r="B30" s="82">
        <f>'FRD sept'!B30</f>
        <v>47029</v>
      </c>
      <c r="C30" s="83">
        <f t="shared" si="0"/>
        <v>1828</v>
      </c>
      <c r="D30" s="81">
        <f>'FRD sept'!E30</f>
        <v>949.1</v>
      </c>
      <c r="E30" s="81">
        <f>'FRD sept'!F30</f>
        <v>963.16</v>
      </c>
      <c r="F30">
        <f t="shared" si="1"/>
        <v>956.13</v>
      </c>
    </row>
    <row r="31" spans="1:6">
      <c r="A31" s="81" t="str">
        <f>'FRD sept'!A31</f>
        <v>6Y</v>
      </c>
      <c r="B31" s="82">
        <f>'FRD sept'!B31</f>
        <v>47394</v>
      </c>
      <c r="C31" s="83">
        <f t="shared" si="0"/>
        <v>2193</v>
      </c>
      <c r="D31" s="81">
        <f>'FRD sept'!E31</f>
        <v>968.75</v>
      </c>
      <c r="E31" s="81">
        <f>'FRD sept'!F31</f>
        <v>971.8</v>
      </c>
      <c r="F31">
        <f t="shared" si="1"/>
        <v>970.27499999999998</v>
      </c>
    </row>
    <row r="32" spans="1:6">
      <c r="A32" s="81" t="str">
        <f>'FRD sept'!A32</f>
        <v>7Y</v>
      </c>
      <c r="B32" s="82">
        <f>'FRD sept'!B32</f>
        <v>47759</v>
      </c>
      <c r="C32" s="83">
        <f t="shared" si="0"/>
        <v>2558</v>
      </c>
      <c r="D32" s="81">
        <f>'FRD sept'!E32</f>
        <v>981</v>
      </c>
      <c r="E32" s="81">
        <f>'FRD sept'!F32</f>
        <v>983.98</v>
      </c>
      <c r="F32">
        <f t="shared" si="1"/>
        <v>982.49</v>
      </c>
    </row>
    <row r="33" spans="1:6">
      <c r="A33" s="81" t="str">
        <f>'FRD sept'!A33</f>
        <v>8Y</v>
      </c>
      <c r="B33" s="82">
        <f>'FRD sept'!B33</f>
        <v>48124</v>
      </c>
      <c r="C33" s="83">
        <f t="shared" si="0"/>
        <v>2923</v>
      </c>
      <c r="D33" s="81">
        <f>'FRD sept'!E33</f>
        <v>993.36</v>
      </c>
      <c r="E33" s="81">
        <f>'FRD sept'!F33</f>
        <v>996.94</v>
      </c>
      <c r="F33">
        <f t="shared" si="1"/>
        <v>995.15000000000009</v>
      </c>
    </row>
    <row r="34" spans="1:6">
      <c r="A34" s="81" t="str">
        <f>'FRD sept'!A34</f>
        <v>9Y</v>
      </c>
      <c r="B34" s="82">
        <f>'FRD sept'!B34</f>
        <v>48491</v>
      </c>
      <c r="C34" s="83">
        <f t="shared" si="0"/>
        <v>3290</v>
      </c>
      <c r="D34" s="81">
        <f>'FRD sept'!E34</f>
        <v>1001.65</v>
      </c>
      <c r="E34" s="81">
        <f>'FRD sept'!F34</f>
        <v>1005.08</v>
      </c>
      <c r="F34">
        <f t="shared" si="1"/>
        <v>1003.365</v>
      </c>
    </row>
    <row r="35" spans="1:6">
      <c r="A35" s="81" t="str">
        <f>'FRD sept'!A35</f>
        <v>10Y</v>
      </c>
      <c r="B35" s="82">
        <f>'FRD sept'!B35</f>
        <v>48855</v>
      </c>
      <c r="C35" s="83">
        <f t="shared" si="0"/>
        <v>3654</v>
      </c>
      <c r="D35" s="81">
        <f>'FRD sept'!E35</f>
        <v>1010.08</v>
      </c>
      <c r="E35" s="81">
        <f>'FRD sept'!F35</f>
        <v>1013.71</v>
      </c>
      <c r="F35">
        <f t="shared" si="1"/>
        <v>1011.895</v>
      </c>
    </row>
    <row r="36" spans="1:6">
      <c r="A36" s="81" t="str">
        <f>'FRD sept'!A36</f>
        <v>15Y</v>
      </c>
      <c r="B36" s="82">
        <f>'FRD sept'!B36</f>
        <v>50682</v>
      </c>
      <c r="C36" s="83">
        <f t="shared" si="0"/>
        <v>5481</v>
      </c>
      <c r="D36" s="81">
        <f>'FRD sept'!E36</f>
        <v>1086.9763</v>
      </c>
      <c r="E36" s="81">
        <f>'FRD sept'!F36</f>
        <v>1093.0488</v>
      </c>
      <c r="F36">
        <f t="shared" si="1"/>
        <v>1090.0125499999999</v>
      </c>
    </row>
    <row r="37" spans="1:6">
      <c r="A37" s="81" t="str">
        <f>'FRD sept'!A37</f>
        <v>20Y</v>
      </c>
      <c r="B37" s="82">
        <f>'FRD sept'!B37</f>
        <v>52509</v>
      </c>
      <c r="C37" s="83">
        <f t="shared" si="0"/>
        <v>7308</v>
      </c>
      <c r="D37" s="81">
        <f>'FRD sept'!E37</f>
        <v>1142.22</v>
      </c>
      <c r="E37" s="81">
        <f>'FRD sept'!F37</f>
        <v>1147.96</v>
      </c>
      <c r="F37">
        <f t="shared" si="1"/>
        <v>1145.0900000000001</v>
      </c>
    </row>
    <row r="38" spans="1:6">
      <c r="A38" s="81" t="str">
        <f>'FRD sept'!A38</f>
        <v>25Y</v>
      </c>
      <c r="B38" s="82">
        <f>'FRD sept'!B38</f>
        <v>54336</v>
      </c>
      <c r="C38" s="83">
        <f t="shared" si="0"/>
        <v>9135</v>
      </c>
      <c r="D38" s="81">
        <f>'FRD sept'!E38</f>
        <v>1237.1400000000001</v>
      </c>
      <c r="E38" s="81">
        <f>'FRD sept'!F38</f>
        <v>1242.4000000000001</v>
      </c>
      <c r="F38">
        <f t="shared" si="1"/>
        <v>1239.77</v>
      </c>
    </row>
    <row r="39" spans="1:6">
      <c r="A39" s="81" t="str">
        <f>'FRD sept'!A39</f>
        <v>30Y</v>
      </c>
      <c r="B39" s="82">
        <f>'FRD sept'!B39</f>
        <v>56160</v>
      </c>
      <c r="C39" s="83">
        <f t="shared" si="0"/>
        <v>10959</v>
      </c>
      <c r="D39" s="81">
        <f>'FRD sept'!E39</f>
        <v>1362.54</v>
      </c>
      <c r="E39" s="81">
        <f>'FRD sept'!F39</f>
        <v>1368.06</v>
      </c>
      <c r="F39">
        <f t="shared" si="1"/>
        <v>1365.3</v>
      </c>
    </row>
    <row r="43" spans="1:6">
      <c r="A43" t="s">
        <v>230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21A8E-28BC-45E6-9394-79A70B27841D}">
  <sheetPr>
    <tabColor theme="6" tint="0.59999389629810485"/>
  </sheetPr>
  <dimension ref="A3:Q26"/>
  <sheetViews>
    <sheetView zoomScale="70" zoomScaleNormal="70" workbookViewId="0">
      <selection activeCell="O27" sqref="O27"/>
    </sheetView>
  </sheetViews>
  <sheetFormatPr baseColWidth="10" defaultColWidth="8.81640625" defaultRowHeight="14.5"/>
  <cols>
    <col min="6" max="6" width="12.1796875" bestFit="1" customWidth="1"/>
    <col min="9" max="9" width="15.81640625" bestFit="1" customWidth="1"/>
    <col min="12" max="12" width="15.81640625" bestFit="1" customWidth="1"/>
    <col min="14" max="14" width="12.453125" bestFit="1" customWidth="1"/>
    <col min="15" max="16" width="14.453125" bestFit="1" customWidth="1"/>
    <col min="17" max="17" width="13.81640625" bestFit="1" customWidth="1"/>
  </cols>
  <sheetData>
    <row r="3" spans="2:2">
      <c r="B3" t="s">
        <v>169</v>
      </c>
    </row>
    <row r="24" spans="1:17">
      <c r="E24" t="s">
        <v>99</v>
      </c>
      <c r="F24" t="s">
        <v>165</v>
      </c>
      <c r="O24" t="s">
        <v>170</v>
      </c>
      <c r="P24" t="s">
        <v>171</v>
      </c>
      <c r="Q24" t="s">
        <v>172</v>
      </c>
    </row>
    <row r="25" spans="1:17">
      <c r="A25">
        <v>906.84</v>
      </c>
      <c r="B25" t="s">
        <v>77</v>
      </c>
      <c r="C25" t="s">
        <v>24</v>
      </c>
      <c r="D25" t="s">
        <v>162</v>
      </c>
      <c r="E25">
        <v>61</v>
      </c>
      <c r="F25" s="69">
        <v>4000000</v>
      </c>
      <c r="G25" t="s">
        <v>2</v>
      </c>
      <c r="H25">
        <v>847.02</v>
      </c>
      <c r="I25" s="79">
        <f>H25*F25</f>
        <v>3388080000</v>
      </c>
      <c r="J25">
        <v>2</v>
      </c>
      <c r="K25">
        <v>891.53</v>
      </c>
      <c r="L25" s="78">
        <f>K25*F25</f>
        <v>3566120000</v>
      </c>
      <c r="M25" s="69">
        <v>8.81</v>
      </c>
      <c r="N25" s="80">
        <f>IFERROR((1/((1+(M25%))^($J25/360))),"NA")</f>
        <v>0.99953103746412753</v>
      </c>
      <c r="O25" s="78">
        <f>L25*N25-I25</f>
        <v>176367623.32157469</v>
      </c>
      <c r="P25" s="78">
        <f>(A25-H25)*F25</f>
        <v>239280000.00000021</v>
      </c>
      <c r="Q25" s="78">
        <f>O25-P25</f>
        <v>-62912376.678425521</v>
      </c>
    </row>
    <row r="26" spans="1:17">
      <c r="O26">
        <f>(H25-K25)*F25*N25</f>
        <v>-177956505.91011325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06C72DEAF8D36419280DC55EE7CC221" ma:contentTypeVersion="14" ma:contentTypeDescription="Crear nuevo documento." ma:contentTypeScope="" ma:versionID="f5cee0d28d77cc7cc06918a3c92a9378">
  <xsd:schema xmlns:xsd="http://www.w3.org/2001/XMLSchema" xmlns:xs="http://www.w3.org/2001/XMLSchema" xmlns:p="http://schemas.microsoft.com/office/2006/metadata/properties" xmlns:ns2="b2113a1a-b81e-44fe-9e08-afa591a9d906" xmlns:ns3="f348292d-b208-4b5d-8993-ed0c4cae6958" targetNamespace="http://schemas.microsoft.com/office/2006/metadata/properties" ma:root="true" ma:fieldsID="5236437521d9b0aaac2385384a0e39a5" ns2:_="" ns3:_="">
    <xsd:import namespace="b2113a1a-b81e-44fe-9e08-afa591a9d906"/>
    <xsd:import namespace="f348292d-b208-4b5d-8993-ed0c4cae69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SearchPropertie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113a1a-b81e-44fe-9e08-afa591a9d9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n" ma:readOnly="false" ma:fieldId="{5cf76f15-5ced-4ddc-b409-7134ff3c332f}" ma:taxonomyMulti="true" ma:sspId="e382d4a2-1a33-4a59-98c3-4836cde10d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48292d-b208-4b5d-8993-ed0c4cae69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f346444b-591a-4531-a457-6fcfb35b81e9}" ma:internalName="TaxCatchAll" ma:showField="CatchAllData" ma:web="f348292d-b208-4b5d-8993-ed0c4cae695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348292d-b208-4b5d-8993-ed0c4cae6958" xsi:nil="true"/>
    <lcf76f155ced4ddcb4097134ff3c332f xmlns="b2113a1a-b81e-44fe-9e08-afa591a9d90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0C89F1-FB5E-4AC1-B29B-934589B7B3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113a1a-b81e-44fe-9e08-afa591a9d906"/>
    <ds:schemaRef ds:uri="f348292d-b208-4b5d-8993-ed0c4cae69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36EA87-251D-4F9A-B60E-96610149E7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5DABC7-A757-46B1-8E2A-AF277F79ED93}">
  <ds:schemaRefs>
    <ds:schemaRef ds:uri="http://www.w3.org/XML/1998/namespace"/>
    <ds:schemaRef ds:uri="http://purl.org/dc/elements/1.1/"/>
    <ds:schemaRef ds:uri="b2113a1a-b81e-44fe-9e08-afa591a9d906"/>
    <ds:schemaRef ds:uri="f348292d-b208-4b5d-8993-ed0c4cae6958"/>
    <ds:schemaRef ds:uri="http://purl.org/dc/dcmitype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14</vt:i4>
      </vt:variant>
    </vt:vector>
  </HeadingPairs>
  <TitlesOfParts>
    <vt:vector size="32" baseType="lpstr">
      <vt:lpstr>31-05-2026&gt;&gt;</vt:lpstr>
      <vt:lpstr>Forwards Cordada 31-05</vt:lpstr>
      <vt:lpstr>CURVE MASTER</vt:lpstr>
      <vt:lpstr>CLP 31-05</vt:lpstr>
      <vt:lpstr>FRD 31-05 tabla</vt:lpstr>
      <vt:lpstr>FWD Vigentes al 2026-05-31</vt:lpstr>
      <vt:lpstr>Dolar 2026</vt:lpstr>
      <vt:lpstr>tabla bloomberg</vt:lpstr>
      <vt:lpstr>Datos</vt:lpstr>
      <vt:lpstr>Hoja1</vt:lpstr>
      <vt:lpstr>Sheet1</vt:lpstr>
      <vt:lpstr>OLD&gt;&gt;</vt:lpstr>
      <vt:lpstr>FRD Dic</vt:lpstr>
      <vt:lpstr>FRD DIC tabla</vt:lpstr>
      <vt:lpstr>Forwards Cordada</vt:lpstr>
      <vt:lpstr>FRD sept</vt:lpstr>
      <vt:lpstr>FRD sept tabla (2)</vt:lpstr>
      <vt:lpstr>Ejemplo anterior</vt:lpstr>
      <vt:lpstr>c_CLP</vt:lpstr>
      <vt:lpstr>'CURVE MASTER'!c_clp423</vt:lpstr>
      <vt:lpstr>c_clp423</vt:lpstr>
      <vt:lpstr>c_clp493</vt:lpstr>
      <vt:lpstr>c_FWDUSDCLP</vt:lpstr>
      <vt:lpstr>datos_fra</vt:lpstr>
      <vt:lpstr>datos_monedas</vt:lpstr>
      <vt:lpstr>datos_tipocambio</vt:lpstr>
      <vt:lpstr>dia_CLP</vt:lpstr>
      <vt:lpstr>'CURVE MASTER'!dia_clp423</vt:lpstr>
      <vt:lpstr>dia_clp423</vt:lpstr>
      <vt:lpstr>dia_clp493</vt:lpstr>
      <vt:lpstr>dia_FWDUSDCLP</vt:lpstr>
      <vt:lpstr>fecha_valor</vt:lpstr>
    </vt:vector>
  </TitlesOfParts>
  <Company>Deloitte.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lsotom</dc:creator>
  <cp:lastModifiedBy>Gastón Andrés Farina Zenteno</cp:lastModifiedBy>
  <cp:lastPrinted>2011-08-04T18:39:48Z</cp:lastPrinted>
  <dcterms:created xsi:type="dcterms:W3CDTF">2011-02-01T22:03:03Z</dcterms:created>
  <dcterms:modified xsi:type="dcterms:W3CDTF">2026-08-03T16:11:38Z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0x010100A06C72DEAF8D36419280DC55EE7CC221</vt:lpwstr>
  </property>
  <property fmtid="{D5CDD505-2E9C-101B-9397-08002B2CF9AE}" pid="3" name="MediaServiceImageTags">
    <vt:lpwstr/>
  </property>
</Properties>
</file>