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hidePivotFieldList="1"/>
  <mc:AlternateContent xmlns:mc="http://schemas.openxmlformats.org/markup-compatibility/2006">
    <mc:Choice Requires="x15">
      <x15ac:absPath xmlns:x15ac="http://schemas.microsoft.com/office/spreadsheetml/2010/11/ac" url="https://caixa-my.sharepoint.com/personal/c074265_corp_caixa_gov_br/Documents/Pessoal/Cursos/IA/Projeto de Planilha financeira/"/>
    </mc:Choice>
  </mc:AlternateContent>
  <xr:revisionPtr revIDLastSave="2463" documentId="13_ncr:1_{9FB081A3-201B-4711-B032-7B0F5B2DC743}" xr6:coauthVersionLast="47" xr6:coauthVersionMax="47" xr10:uidLastSave="{40E1270B-D465-4B61-B527-DA8020AD2591}"/>
  <bookViews>
    <workbookView xWindow="-110" yWindow="-110" windowWidth="19420" windowHeight="10300" tabRatio="0" firstSheet="10" activeTab="10" xr2:uid="{00000000-000D-0000-FFFF-FFFF00000000}"/>
  </bookViews>
  <sheets>
    <sheet name="   COMBUSTÍVEL" sheetId="1" r:id="rId1"/>
    <sheet name="       DIARIAS" sheetId="2" state="hidden" r:id="rId2"/>
    <sheet name="PRODUTOS" sheetId="3" state="hidden" r:id="rId3"/>
    <sheet name="SERVIÇOS" sheetId="4" state="hidden" r:id="rId4"/>
    <sheet name="SALÁRIOS" sheetId="5" state="hidden" r:id="rId5"/>
    <sheet name="ENERGIA" sheetId="6" state="hidden" r:id="rId6"/>
    <sheet name="FGTS e INSS" sheetId="7" state="hidden" r:id="rId7"/>
    <sheet name="ÁGUA" sheetId="8" state="hidden" r:id="rId8"/>
    <sheet name="TOTAL" sheetId="9" state="hidden" r:id="rId9"/>
    <sheet name="CONTROLER" sheetId="22" state="hidden" r:id="rId10"/>
    <sheet name="DASHBORD" sheetId="11" r:id="rId11"/>
  </sheets>
  <externalReferences>
    <externalReference r:id="rId12"/>
    <externalReference r:id="rId13"/>
  </externalReferences>
  <definedNames>
    <definedName name="_xlnm._FilterDatabase" localSheetId="1" hidden="1">'       DIARIAS'!$A$414:$H$546</definedName>
    <definedName name="_xlnm._FilterDatabase" localSheetId="2" hidden="1">PRODUTOS!$A$1:$A$1424</definedName>
    <definedName name="_xlnm._FilterDatabase" localSheetId="3" hidden="1">SERVIÇOS!$A$1:$A$378</definedName>
    <definedName name="SegmentaçãodeDados_PERÍODO">#N/A</definedName>
  </definedNames>
  <calcPr calcId="191028"/>
  <pivotCaches>
    <pivotCache cacheId="0" r:id="rId14"/>
  </pivotCaches>
  <extLst>
    <ext xmlns:x14="http://schemas.microsoft.com/office/spreadsheetml/2009/9/main" uri="{BBE1A952-AA13-448e-AADC-164F8A28A991}">
      <x14:slicerCaches>
        <x14:slicerCache r:id="rId15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49" i="9" l="1"/>
  <c r="I148" i="9"/>
  <c r="H149" i="9"/>
  <c r="F148" i="9"/>
  <c r="F236" i="5"/>
  <c r="D149" i="9"/>
  <c r="B149" i="9"/>
  <c r="E314" i="7"/>
  <c r="F312" i="7"/>
  <c r="F77" i="8"/>
  <c r="F72" i="8"/>
  <c r="F73" i="8"/>
  <c r="F74" i="8"/>
  <c r="G1442" i="3"/>
  <c r="G1441" i="3"/>
  <c r="G375" i="4"/>
  <c r="G1230" i="1"/>
  <c r="G1223" i="1"/>
  <c r="F1227" i="1"/>
  <c r="F1226" i="1"/>
  <c r="F1225" i="1"/>
  <c r="F1224" i="1"/>
  <c r="F1222" i="1"/>
  <c r="F1221" i="1"/>
  <c r="I147" i="9"/>
  <c r="I146" i="9"/>
  <c r="F308" i="7"/>
  <c r="G148" i="9"/>
  <c r="G147" i="9"/>
  <c r="G146" i="9"/>
  <c r="F235" i="5"/>
  <c r="F234" i="5"/>
  <c r="F147" i="9"/>
  <c r="F146" i="9"/>
  <c r="D148" i="9"/>
  <c r="D147" i="9"/>
  <c r="B148" i="9"/>
  <c r="B147" i="9"/>
  <c r="H125" i="6"/>
  <c r="H1440" i="3"/>
  <c r="F1220" i="1"/>
  <c r="F1219" i="1"/>
  <c r="F1218" i="1"/>
  <c r="F1217" i="1"/>
  <c r="F1215" i="1"/>
  <c r="F1214" i="1"/>
  <c r="F1213" i="1"/>
  <c r="F1212" i="1"/>
  <c r="G374" i="4"/>
  <c r="G373" i="4"/>
  <c r="H376" i="4" s="1"/>
  <c r="E149" i="9" s="1"/>
  <c r="G124" i="6"/>
  <c r="G371" i="4"/>
  <c r="G370" i="4"/>
  <c r="H372" i="4" s="1"/>
  <c r="E148" i="9" s="1"/>
  <c r="G123" i="6"/>
  <c r="H1436" i="3"/>
  <c r="G368" i="4"/>
  <c r="G367" i="4"/>
  <c r="F305" i="7"/>
  <c r="H147" i="9" s="1"/>
  <c r="F302" i="7"/>
  <c r="H146" i="9" s="1"/>
  <c r="F71" i="8"/>
  <c r="G122" i="6"/>
  <c r="G1433" i="3"/>
  <c r="G1429" i="3"/>
  <c r="H1432" i="3" s="1"/>
  <c r="D146" i="9" s="1"/>
  <c r="H1444" i="3" l="1"/>
  <c r="G1216" i="1"/>
  <c r="H369" i="4"/>
  <c r="E147" i="9" s="1"/>
  <c r="G1427" i="3" l="1"/>
  <c r="G121" i="6"/>
  <c r="I145" i="9"/>
  <c r="F145" i="9"/>
  <c r="F233" i="5"/>
  <c r="C232" i="5"/>
  <c r="G1420" i="3"/>
  <c r="G363" i="4"/>
  <c r="G365" i="4"/>
  <c r="G364" i="4"/>
  <c r="G1426" i="3"/>
  <c r="G1425" i="3"/>
  <c r="G1424" i="3"/>
  <c r="G1423" i="3"/>
  <c r="F70" i="8"/>
  <c r="G145" i="9"/>
  <c r="G120" i="6"/>
  <c r="G361" i="4"/>
  <c r="G360" i="4"/>
  <c r="H362" i="4" s="1"/>
  <c r="E145" i="9" s="1"/>
  <c r="F300" i="7"/>
  <c r="H145" i="9" s="1"/>
  <c r="F232" i="5"/>
  <c r="G1375" i="3"/>
  <c r="G1374" i="3"/>
  <c r="G1422" i="3"/>
  <c r="G1421" i="3"/>
  <c r="G1419" i="3"/>
  <c r="G1416" i="3"/>
  <c r="G1417" i="3"/>
  <c r="G1418" i="3"/>
  <c r="F1210" i="1"/>
  <c r="F1209" i="1"/>
  <c r="F1208" i="1"/>
  <c r="F1207" i="1"/>
  <c r="F1206" i="1"/>
  <c r="F1201" i="1"/>
  <c r="F1202" i="1"/>
  <c r="F1203" i="1"/>
  <c r="F1204" i="1"/>
  <c r="I143" i="9"/>
  <c r="I144" i="9"/>
  <c r="G143" i="9"/>
  <c r="G144" i="9"/>
  <c r="F144" i="9"/>
  <c r="F143" i="9"/>
  <c r="F67" i="8"/>
  <c r="F68" i="8"/>
  <c r="F69" i="8"/>
  <c r="G119" i="6"/>
  <c r="G116" i="6"/>
  <c r="G117" i="6"/>
  <c r="G118" i="6"/>
  <c r="G1412" i="3"/>
  <c r="F231" i="5"/>
  <c r="C231" i="5"/>
  <c r="F230" i="5"/>
  <c r="C230" i="5"/>
  <c r="G358" i="4"/>
  <c r="G357" i="4"/>
  <c r="H359" i="4" s="1"/>
  <c r="E144" i="9" s="1"/>
  <c r="G355" i="4"/>
  <c r="G354" i="4"/>
  <c r="H356" i="4" s="1"/>
  <c r="E143" i="9" s="1"/>
  <c r="F1200" i="1"/>
  <c r="F1198" i="1"/>
  <c r="F1197" i="1"/>
  <c r="F1196" i="1"/>
  <c r="F1195" i="1"/>
  <c r="G1415" i="3"/>
  <c r="G1414" i="3"/>
  <c r="H1428" i="3" s="1"/>
  <c r="G1406" i="3"/>
  <c r="G1411" i="3"/>
  <c r="G1410" i="3"/>
  <c r="G1409" i="3"/>
  <c r="G1408" i="3"/>
  <c r="G1405" i="3"/>
  <c r="G1404" i="3"/>
  <c r="G1403" i="3"/>
  <c r="G1402" i="3"/>
  <c r="F1193" i="1"/>
  <c r="F1192" i="1"/>
  <c r="F1191" i="1"/>
  <c r="F1190" i="1"/>
  <c r="F1189" i="1"/>
  <c r="F1188" i="1"/>
  <c r="F1187" i="1"/>
  <c r="F1186" i="1"/>
  <c r="G1388" i="3"/>
  <c r="I142" i="9"/>
  <c r="G142" i="9"/>
  <c r="F142" i="9"/>
  <c r="F229" i="5"/>
  <c r="C229" i="5"/>
  <c r="F295" i="7"/>
  <c r="H142" i="9" s="1"/>
  <c r="G1389" i="3"/>
  <c r="G352" i="4"/>
  <c r="F1179" i="1"/>
  <c r="F1180" i="1"/>
  <c r="F1181" i="1"/>
  <c r="F1182" i="1"/>
  <c r="F1183" i="1"/>
  <c r="F1184" i="1"/>
  <c r="G1401" i="3"/>
  <c r="G1400" i="3"/>
  <c r="G1399" i="3"/>
  <c r="G1398" i="3"/>
  <c r="G1397" i="3"/>
  <c r="G1396" i="3"/>
  <c r="G1394" i="3"/>
  <c r="G1393" i="3"/>
  <c r="G348" i="4"/>
  <c r="G351" i="4"/>
  <c r="G350" i="4"/>
  <c r="G349" i="4"/>
  <c r="G1392" i="3"/>
  <c r="G1391" i="3"/>
  <c r="G1390" i="3"/>
  <c r="G1387" i="3"/>
  <c r="F1178" i="1"/>
  <c r="F1177" i="1"/>
  <c r="G1205" i="1" l="1"/>
  <c r="B145" i="9" s="1"/>
  <c r="G1194" i="1"/>
  <c r="B143" i="9" s="1"/>
  <c r="H366" i="4"/>
  <c r="E146" i="9" s="1"/>
  <c r="H1395" i="3"/>
  <c r="D142" i="9" s="1"/>
  <c r="H1407" i="3"/>
  <c r="D143" i="9" s="1"/>
  <c r="H1413" i="3"/>
  <c r="D144" i="9" s="1"/>
  <c r="D145" i="9"/>
  <c r="G1211" i="1"/>
  <c r="B146" i="9" s="1"/>
  <c r="G1185" i="1"/>
  <c r="G1199" i="1"/>
  <c r="B144" i="9" s="1"/>
  <c r="H353" i="4"/>
  <c r="E142" i="9" s="1"/>
  <c r="B142" i="9"/>
  <c r="G1385" i="3" l="1"/>
  <c r="G1384" i="3"/>
  <c r="G344" i="4"/>
  <c r="F66" i="8"/>
  <c r="C228" i="5"/>
  <c r="F228" i="5" s="1"/>
  <c r="G1381" i="3"/>
  <c r="G1382" i="3"/>
  <c r="G1383" i="3"/>
  <c r="F1175" i="1"/>
  <c r="F1173" i="1"/>
  <c r="F1174" i="1"/>
  <c r="I141" i="9"/>
  <c r="I150" i="9" s="1"/>
  <c r="F290" i="7"/>
  <c r="H141" i="9" s="1"/>
  <c r="G141" i="9"/>
  <c r="G346" i="4"/>
  <c r="G345" i="4"/>
  <c r="G1380" i="3"/>
  <c r="G1379" i="3"/>
  <c r="G1378" i="3"/>
  <c r="G1377" i="3"/>
  <c r="F1172" i="1"/>
  <c r="F1171" i="1"/>
  <c r="F1170" i="1"/>
  <c r="G1373" i="3"/>
  <c r="G1365" i="3"/>
  <c r="G1366" i="3"/>
  <c r="G1367" i="3"/>
  <c r="G1368" i="3"/>
  <c r="G1369" i="3"/>
  <c r="G1370" i="3"/>
  <c r="G1371" i="3"/>
  <c r="G1372" i="3"/>
  <c r="I140" i="9"/>
  <c r="G140" i="9"/>
  <c r="F140" i="9"/>
  <c r="G115" i="6"/>
  <c r="F65" i="8"/>
  <c r="C227" i="5"/>
  <c r="F227" i="5"/>
  <c r="G341" i="4"/>
  <c r="G340" i="4"/>
  <c r="G338" i="4"/>
  <c r="G337" i="4"/>
  <c r="G336" i="4"/>
  <c r="F1165" i="1"/>
  <c r="F1166" i="1"/>
  <c r="F1167" i="1"/>
  <c r="F1168" i="1"/>
  <c r="I139" i="9"/>
  <c r="G139" i="9"/>
  <c r="F139" i="9"/>
  <c r="F226" i="5"/>
  <c r="C226" i="5"/>
  <c r="F1164" i="1"/>
  <c r="F1163" i="1"/>
  <c r="F1162" i="1"/>
  <c r="F1161" i="1"/>
  <c r="F287" i="7"/>
  <c r="H140" i="9" s="1"/>
  <c r="G114" i="6"/>
  <c r="D114" i="6"/>
  <c r="F64" i="8"/>
  <c r="G334" i="4"/>
  <c r="G333" i="4"/>
  <c r="G332" i="4"/>
  <c r="G1363" i="3"/>
  <c r="G1362" i="3"/>
  <c r="G127" i="6"/>
  <c r="I138" i="9"/>
  <c r="G138" i="9"/>
  <c r="F138" i="9"/>
  <c r="F225" i="5"/>
  <c r="G1361" i="3"/>
  <c r="G1360" i="3"/>
  <c r="G1359" i="3"/>
  <c r="G1358" i="3"/>
  <c r="G1357" i="3"/>
  <c r="G1356" i="3"/>
  <c r="G1354" i="3"/>
  <c r="G1353" i="3"/>
  <c r="F284" i="7"/>
  <c r="H138" i="9" s="1"/>
  <c r="F63" i="8"/>
  <c r="G76" i="8"/>
  <c r="G113" i="6"/>
  <c r="G330" i="4"/>
  <c r="G329" i="4"/>
  <c r="F1159" i="1"/>
  <c r="F1157" i="1"/>
  <c r="F1158" i="1"/>
  <c r="F1156" i="1"/>
  <c r="F1152" i="1"/>
  <c r="F1153" i="1"/>
  <c r="F1154" i="1"/>
  <c r="J142" i="9"/>
  <c r="J143" i="9"/>
  <c r="J144" i="9"/>
  <c r="J145" i="9"/>
  <c r="J146" i="9"/>
  <c r="J147" i="9"/>
  <c r="J148" i="9"/>
  <c r="J149" i="9"/>
  <c r="F1151" i="1"/>
  <c r="C150" i="9"/>
  <c r="G150" i="9"/>
  <c r="J152" i="9"/>
  <c r="G327" i="4"/>
  <c r="G326" i="4"/>
  <c r="G1352" i="3"/>
  <c r="G1351" i="3"/>
  <c r="G1343" i="3"/>
  <c r="G1350" i="3"/>
  <c r="G1349" i="3"/>
  <c r="G1348" i="3"/>
  <c r="G1346" i="3"/>
  <c r="G1345" i="3"/>
  <c r="G1344" i="3"/>
  <c r="F1149" i="1"/>
  <c r="I136" i="9"/>
  <c r="F61" i="8"/>
  <c r="G111" i="6"/>
  <c r="G135" i="9"/>
  <c r="F136" i="9"/>
  <c r="G224" i="5"/>
  <c r="F222" i="5"/>
  <c r="F223" i="5"/>
  <c r="G1342" i="3"/>
  <c r="G1341" i="3"/>
  <c r="G1340" i="3"/>
  <c r="G1339" i="3"/>
  <c r="G1338" i="3"/>
  <c r="F1146" i="1"/>
  <c r="F1147" i="1"/>
  <c r="F1148" i="1"/>
  <c r="G1326" i="3"/>
  <c r="G1337" i="3"/>
  <c r="G1336" i="3"/>
  <c r="F1145" i="1"/>
  <c r="G325" i="4"/>
  <c r="G324" i="4"/>
  <c r="G1333" i="3"/>
  <c r="G1334" i="3"/>
  <c r="G1335" i="3"/>
  <c r="G1332" i="3"/>
  <c r="G1331" i="3"/>
  <c r="F1144" i="1"/>
  <c r="G1325" i="3"/>
  <c r="G1329" i="3"/>
  <c r="F60" i="8"/>
  <c r="I135" i="9"/>
  <c r="G506" i="2"/>
  <c r="G322" i="4"/>
  <c r="G321" i="4"/>
  <c r="F221" i="5"/>
  <c r="F135" i="9"/>
  <c r="F220" i="5"/>
  <c r="G1310" i="3"/>
  <c r="G1328" i="3"/>
  <c r="G1327" i="3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30" i="1"/>
  <c r="F280" i="7"/>
  <c r="H135" i="9" s="1"/>
  <c r="G1324" i="3"/>
  <c r="G1323" i="3"/>
  <c r="G1322" i="3"/>
  <c r="G1321" i="3"/>
  <c r="G1320" i="3"/>
  <c r="G1319" i="3"/>
  <c r="G1318" i="3"/>
  <c r="G1317" i="3"/>
  <c r="G1316" i="3"/>
  <c r="G1315" i="3"/>
  <c r="G1314" i="3"/>
  <c r="F59" i="8"/>
  <c r="I134" i="9"/>
  <c r="G110" i="6"/>
  <c r="G134" i="9"/>
  <c r="G318" i="4"/>
  <c r="G319" i="4"/>
  <c r="G1311" i="3"/>
  <c r="G1309" i="3"/>
  <c r="G1302" i="3"/>
  <c r="G1312" i="3"/>
  <c r="G3" i="3"/>
  <c r="G5" i="3"/>
  <c r="H6" i="3" s="1"/>
  <c r="G10" i="3"/>
  <c r="G11" i="3"/>
  <c r="G18" i="3"/>
  <c r="H19" i="3" s="1"/>
  <c r="G20" i="3"/>
  <c r="H21" i="3" s="1"/>
  <c r="G22" i="3"/>
  <c r="H23" i="3" s="1"/>
  <c r="G24" i="3"/>
  <c r="G25" i="3"/>
  <c r="G27" i="3"/>
  <c r="H28" i="3" s="1"/>
  <c r="G29" i="3"/>
  <c r="G30" i="3"/>
  <c r="G32" i="3"/>
  <c r="G33" i="3"/>
  <c r="G34" i="3"/>
  <c r="D37" i="3"/>
  <c r="G37" i="3" s="1"/>
  <c r="H38" i="3" s="1"/>
  <c r="G42" i="3"/>
  <c r="G43" i="3"/>
  <c r="G44" i="3"/>
  <c r="G45" i="3"/>
  <c r="G46" i="3"/>
  <c r="G48" i="3"/>
  <c r="D49" i="3"/>
  <c r="G49" i="3" s="1"/>
  <c r="G51" i="3"/>
  <c r="G52" i="3"/>
  <c r="G53" i="3"/>
  <c r="G55" i="3"/>
  <c r="D56" i="3"/>
  <c r="G56" i="3" s="1"/>
  <c r="G58" i="3"/>
  <c r="G59" i="3"/>
  <c r="G60" i="3"/>
  <c r="G61" i="3"/>
  <c r="G62" i="3"/>
  <c r="G63" i="3"/>
  <c r="G65" i="3"/>
  <c r="G66" i="3"/>
  <c r="G67" i="3"/>
  <c r="G68" i="3"/>
  <c r="G70" i="3"/>
  <c r="G71" i="3"/>
  <c r="G72" i="3"/>
  <c r="G73" i="3"/>
  <c r="G74" i="3"/>
  <c r="G75" i="3"/>
  <c r="G76" i="3"/>
  <c r="G78" i="3"/>
  <c r="G79" i="3"/>
  <c r="G81" i="3"/>
  <c r="G82" i="3"/>
  <c r="G83" i="3"/>
  <c r="G84" i="3"/>
  <c r="G85" i="3"/>
  <c r="G87" i="3"/>
  <c r="H88" i="3" s="1"/>
  <c r="G89" i="3"/>
  <c r="G90" i="3"/>
  <c r="G91" i="3"/>
  <c r="G92" i="3"/>
  <c r="G93" i="3"/>
  <c r="G94" i="3"/>
  <c r="G95" i="3"/>
  <c r="G96" i="3"/>
  <c r="G97" i="3"/>
  <c r="G98" i="3"/>
  <c r="G100" i="3"/>
  <c r="G101" i="3"/>
  <c r="G102" i="3"/>
  <c r="G103" i="3"/>
  <c r="G104" i="3"/>
  <c r="G106" i="3"/>
  <c r="G107" i="3"/>
  <c r="G108" i="3"/>
  <c r="G109" i="3"/>
  <c r="G110" i="3"/>
  <c r="G111" i="3"/>
  <c r="G112" i="3"/>
  <c r="G113" i="3"/>
  <c r="G114" i="3"/>
  <c r="G116" i="3"/>
  <c r="H117" i="3" s="1"/>
  <c r="G118" i="3"/>
  <c r="H119" i="3" s="1"/>
  <c r="G120" i="3"/>
  <c r="G121" i="3"/>
  <c r="G122" i="3"/>
  <c r="G124" i="3"/>
  <c r="G125" i="3"/>
  <c r="G126" i="3"/>
  <c r="G128" i="3"/>
  <c r="G129" i="3"/>
  <c r="G130" i="3"/>
  <c r="G135" i="3"/>
  <c r="G136" i="3"/>
  <c r="G137" i="3"/>
  <c r="G138" i="3"/>
  <c r="G139" i="3"/>
  <c r="G141" i="3"/>
  <c r="H142" i="3" s="1"/>
  <c r="D4" i="9" s="1"/>
  <c r="G143" i="3"/>
  <c r="G144" i="3"/>
  <c r="G146" i="3"/>
  <c r="H147" i="3" s="1"/>
  <c r="D8" i="9" s="1"/>
  <c r="G148" i="3"/>
  <c r="H149" i="3" s="1"/>
  <c r="D9" i="9" s="1"/>
  <c r="G150" i="3"/>
  <c r="G151" i="3"/>
  <c r="G152" i="3"/>
  <c r="G153" i="3"/>
  <c r="G157" i="3"/>
  <c r="G158" i="3"/>
  <c r="G159" i="3"/>
  <c r="G161" i="3"/>
  <c r="G162" i="3"/>
  <c r="G163" i="3"/>
  <c r="G164" i="3"/>
  <c r="G165" i="3"/>
  <c r="G166" i="3"/>
  <c r="G167" i="3"/>
  <c r="G168" i="3"/>
  <c r="G169" i="3"/>
  <c r="G170" i="3"/>
  <c r="G171" i="3"/>
  <c r="D173" i="3"/>
  <c r="G173" i="3" s="1"/>
  <c r="H174" i="3" s="1"/>
  <c r="G175" i="3"/>
  <c r="D176" i="3"/>
  <c r="G176" i="3" s="1"/>
  <c r="D177" i="3"/>
  <c r="G177" i="3" s="1"/>
  <c r="G179" i="3"/>
  <c r="G181" i="3"/>
  <c r="G183" i="3"/>
  <c r="G184" i="3"/>
  <c r="G185" i="3"/>
  <c r="G186" i="3"/>
  <c r="G187" i="3"/>
  <c r="G189" i="3"/>
  <c r="G190" i="3"/>
  <c r="G191" i="3"/>
  <c r="G193" i="3"/>
  <c r="G194" i="3"/>
  <c r="G196" i="3"/>
  <c r="G197" i="3"/>
  <c r="G199" i="3"/>
  <c r="G200" i="3"/>
  <c r="G202" i="3"/>
  <c r="G203" i="3"/>
  <c r="G204" i="3"/>
  <c r="G205" i="3"/>
  <c r="G206" i="3"/>
  <c r="G207" i="3"/>
  <c r="G208" i="3"/>
  <c r="G210" i="3"/>
  <c r="G211" i="3"/>
  <c r="G212" i="3"/>
  <c r="G214" i="3"/>
  <c r="H215" i="3" s="1"/>
  <c r="G216" i="3"/>
  <c r="H217" i="3" s="1"/>
  <c r="G218" i="3"/>
  <c r="H219" i="3" s="1"/>
  <c r="G226" i="3"/>
  <c r="G227" i="3"/>
  <c r="G228" i="3"/>
  <c r="G229" i="3"/>
  <c r="G231" i="3"/>
  <c r="H232" i="3" s="1"/>
  <c r="G233" i="3"/>
  <c r="H234" i="3" s="1"/>
  <c r="G235" i="3"/>
  <c r="H236" i="3" s="1"/>
  <c r="G237" i="3"/>
  <c r="G238" i="3"/>
  <c r="G239" i="3"/>
  <c r="G240" i="3"/>
  <c r="G241" i="3"/>
  <c r="G243" i="3"/>
  <c r="G244" i="3"/>
  <c r="G245" i="3"/>
  <c r="G247" i="3"/>
  <c r="G248" i="3"/>
  <c r="G249" i="3"/>
  <c r="G250" i="3"/>
  <c r="G251" i="3"/>
  <c r="G253" i="3"/>
  <c r="G254" i="3"/>
  <c r="G255" i="3"/>
  <c r="G256" i="3"/>
  <c r="G258" i="3"/>
  <c r="G259" i="3"/>
  <c r="G260" i="3"/>
  <c r="G262" i="3"/>
  <c r="G263" i="3"/>
  <c r="G264" i="3"/>
  <c r="G265" i="3"/>
  <c r="G267" i="3"/>
  <c r="G268" i="3"/>
  <c r="G269" i="3"/>
  <c r="G271" i="3"/>
  <c r="G272" i="3"/>
  <c r="G273" i="3"/>
  <c r="G274" i="3"/>
  <c r="G276" i="3"/>
  <c r="G277" i="3"/>
  <c r="G278" i="3"/>
  <c r="G279" i="3"/>
  <c r="G281" i="3"/>
  <c r="G282" i="3"/>
  <c r="G283" i="3"/>
  <c r="G284" i="3"/>
  <c r="G285" i="3"/>
  <c r="G287" i="3"/>
  <c r="G288" i="3"/>
  <c r="G289" i="3"/>
  <c r="G290" i="3"/>
  <c r="G291" i="3"/>
  <c r="G292" i="3"/>
  <c r="G293" i="3"/>
  <c r="G294" i="3"/>
  <c r="G295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10" i="3"/>
  <c r="G311" i="3"/>
  <c r="G312" i="3"/>
  <c r="G313" i="3"/>
  <c r="G315" i="3"/>
  <c r="G316" i="3"/>
  <c r="G318" i="3"/>
  <c r="G319" i="3"/>
  <c r="G320" i="3"/>
  <c r="G321" i="3"/>
  <c r="G323" i="3"/>
  <c r="G324" i="3"/>
  <c r="G325" i="3"/>
  <c r="G326" i="3"/>
  <c r="G327" i="3"/>
  <c r="G328" i="3"/>
  <c r="G329" i="3"/>
  <c r="G331" i="3"/>
  <c r="G332" i="3"/>
  <c r="G333" i="3"/>
  <c r="G334" i="3"/>
  <c r="G335" i="3"/>
  <c r="G336" i="3"/>
  <c r="G337" i="3"/>
  <c r="G339" i="3"/>
  <c r="G340" i="3"/>
  <c r="G342" i="3"/>
  <c r="G343" i="3"/>
  <c r="G344" i="3"/>
  <c r="G346" i="3"/>
  <c r="G347" i="3"/>
  <c r="G348" i="3"/>
  <c r="G349" i="3"/>
  <c r="G351" i="3"/>
  <c r="G352" i="3"/>
  <c r="G353" i="3"/>
  <c r="G355" i="3"/>
  <c r="H357" i="3" s="1"/>
  <c r="D47" i="9" s="1"/>
  <c r="G358" i="3"/>
  <c r="G359" i="3"/>
  <c r="G360" i="3"/>
  <c r="G362" i="3"/>
  <c r="G363" i="3"/>
  <c r="G364" i="3"/>
  <c r="G365" i="3"/>
  <c r="G367" i="3"/>
  <c r="G368" i="3"/>
  <c r="G369" i="3"/>
  <c r="G370" i="3"/>
  <c r="G371" i="3"/>
  <c r="G372" i="3"/>
  <c r="G373" i="3"/>
  <c r="G374" i="3"/>
  <c r="G375" i="3"/>
  <c r="G377" i="3"/>
  <c r="G378" i="3"/>
  <c r="G379" i="3"/>
  <c r="G380" i="3"/>
  <c r="G381" i="3"/>
  <c r="G382" i="3"/>
  <c r="G383" i="3"/>
  <c r="G384" i="3"/>
  <c r="G385" i="3"/>
  <c r="G388" i="3"/>
  <c r="G389" i="3"/>
  <c r="G390" i="3"/>
  <c r="G391" i="3"/>
  <c r="G392" i="3"/>
  <c r="G393" i="3"/>
  <c r="G395" i="3"/>
  <c r="G396" i="3"/>
  <c r="G397" i="3"/>
  <c r="G398" i="3"/>
  <c r="G399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4" i="3"/>
  <c r="G415" i="3"/>
  <c r="G416" i="3"/>
  <c r="G417" i="3"/>
  <c r="G418" i="3"/>
  <c r="G419" i="3"/>
  <c r="G420" i="3"/>
  <c r="G421" i="3"/>
  <c r="G422" i="3"/>
  <c r="G423" i="3"/>
  <c r="G424" i="3"/>
  <c r="G426" i="3"/>
  <c r="G427" i="3"/>
  <c r="G428" i="3"/>
  <c r="G429" i="3"/>
  <c r="G430" i="3"/>
  <c r="G431" i="3"/>
  <c r="G432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D469" i="3"/>
  <c r="G469" i="3" s="1"/>
  <c r="G470" i="3"/>
  <c r="G471" i="3"/>
  <c r="G472" i="3"/>
  <c r="G473" i="3"/>
  <c r="G474" i="3"/>
  <c r="G475" i="3"/>
  <c r="G476" i="3"/>
  <c r="G478" i="3"/>
  <c r="G479" i="3"/>
  <c r="G480" i="3"/>
  <c r="G481" i="3"/>
  <c r="G482" i="3"/>
  <c r="G484" i="3"/>
  <c r="G485" i="3"/>
  <c r="G486" i="3"/>
  <c r="G487" i="3"/>
  <c r="G488" i="3"/>
  <c r="G489" i="3"/>
  <c r="G490" i="3"/>
  <c r="G491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7" i="3"/>
  <c r="G538" i="3"/>
  <c r="G539" i="3"/>
  <c r="G540" i="3"/>
  <c r="G541" i="3"/>
  <c r="G542" i="3"/>
  <c r="G543" i="3"/>
  <c r="G544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9" i="3"/>
  <c r="G560" i="3"/>
  <c r="G561" i="3"/>
  <c r="G562" i="3"/>
  <c r="G563" i="3"/>
  <c r="G565" i="3"/>
  <c r="G566" i="3"/>
  <c r="G567" i="3"/>
  <c r="G569" i="3"/>
  <c r="H571" i="3" s="1"/>
  <c r="D70" i="9" s="1"/>
  <c r="G572" i="3"/>
  <c r="G573" i="3"/>
  <c r="G574" i="3"/>
  <c r="G575" i="3"/>
  <c r="G576" i="3"/>
  <c r="G577" i="3"/>
  <c r="G578" i="3"/>
  <c r="G580" i="3"/>
  <c r="G581" i="3"/>
  <c r="G582" i="3"/>
  <c r="G583" i="3"/>
  <c r="G584" i="3"/>
  <c r="G585" i="3"/>
  <c r="G586" i="3"/>
  <c r="G587" i="3"/>
  <c r="G588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7" i="3"/>
  <c r="G638" i="3"/>
  <c r="G639" i="3"/>
  <c r="G640" i="3"/>
  <c r="G641" i="3"/>
  <c r="G642" i="3"/>
  <c r="G643" i="3"/>
  <c r="G645" i="3"/>
  <c r="G646" i="3"/>
  <c r="G647" i="3"/>
  <c r="G648" i="3"/>
  <c r="G649" i="3"/>
  <c r="G650" i="3"/>
  <c r="G651" i="3"/>
  <c r="G653" i="3"/>
  <c r="G654" i="3"/>
  <c r="G655" i="3"/>
  <c r="G656" i="3"/>
  <c r="G657" i="3"/>
  <c r="G658" i="3"/>
  <c r="G659" i="3"/>
  <c r="G660" i="3"/>
  <c r="G661" i="3"/>
  <c r="G663" i="3"/>
  <c r="G664" i="3"/>
  <c r="G665" i="3"/>
  <c r="G666" i="3"/>
  <c r="G667" i="3"/>
  <c r="G668" i="3"/>
  <c r="G669" i="3"/>
  <c r="G671" i="3"/>
  <c r="G672" i="3"/>
  <c r="G673" i="3"/>
  <c r="G674" i="3"/>
  <c r="G675" i="3"/>
  <c r="G676" i="3"/>
  <c r="G678" i="3"/>
  <c r="G679" i="3"/>
  <c r="G680" i="3"/>
  <c r="G681" i="3"/>
  <c r="G682" i="3"/>
  <c r="G683" i="3"/>
  <c r="G684" i="3"/>
  <c r="G685" i="3"/>
  <c r="G686" i="3"/>
  <c r="G688" i="3"/>
  <c r="G689" i="3"/>
  <c r="G690" i="3"/>
  <c r="G691" i="3"/>
  <c r="G692" i="3"/>
  <c r="G693" i="3"/>
  <c r="G694" i="3"/>
  <c r="G695" i="3"/>
  <c r="G696" i="3"/>
  <c r="G697" i="3"/>
  <c r="G698" i="3"/>
  <c r="G700" i="3"/>
  <c r="G701" i="3"/>
  <c r="G702" i="3"/>
  <c r="G703" i="3"/>
  <c r="G704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2" i="3"/>
  <c r="G723" i="3"/>
  <c r="G724" i="3"/>
  <c r="G725" i="3"/>
  <c r="G726" i="3"/>
  <c r="G727" i="3"/>
  <c r="G728" i="3"/>
  <c r="G729" i="3"/>
  <c r="G730" i="3"/>
  <c r="G731" i="3"/>
  <c r="G732" i="3"/>
  <c r="G734" i="3"/>
  <c r="G735" i="3"/>
  <c r="G736" i="3"/>
  <c r="G737" i="3"/>
  <c r="G738" i="3"/>
  <c r="G740" i="3"/>
  <c r="G741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6" i="3"/>
  <c r="G757" i="3"/>
  <c r="G758" i="3"/>
  <c r="G759" i="3"/>
  <c r="G760" i="3"/>
  <c r="G761" i="3"/>
  <c r="G762" i="3"/>
  <c r="G763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5" i="3"/>
  <c r="G796" i="3"/>
  <c r="G797" i="3"/>
  <c r="G798" i="3"/>
  <c r="G799" i="3"/>
  <c r="G800" i="3"/>
  <c r="G801" i="3"/>
  <c r="G802" i="3"/>
  <c r="G803" i="3"/>
  <c r="G804" i="3"/>
  <c r="G805" i="3"/>
  <c r="G807" i="3"/>
  <c r="G808" i="3"/>
  <c r="G809" i="3"/>
  <c r="G810" i="3"/>
  <c r="G811" i="3"/>
  <c r="G812" i="3"/>
  <c r="G813" i="3"/>
  <c r="G814" i="3"/>
  <c r="G815" i="3"/>
  <c r="G816" i="3"/>
  <c r="G817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3" i="3"/>
  <c r="G834" i="3"/>
  <c r="G835" i="3"/>
  <c r="G836" i="3"/>
  <c r="G837" i="3"/>
  <c r="G838" i="3"/>
  <c r="G839" i="3"/>
  <c r="G840" i="3"/>
  <c r="G841" i="3"/>
  <c r="G842" i="3"/>
  <c r="G843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6" i="3"/>
  <c r="G867" i="3"/>
  <c r="G868" i="3"/>
  <c r="G869" i="3"/>
  <c r="G870" i="3"/>
  <c r="G871" i="3"/>
  <c r="G872" i="3"/>
  <c r="G873" i="3"/>
  <c r="G874" i="3"/>
  <c r="G875" i="3"/>
  <c r="G877" i="3"/>
  <c r="G878" i="3"/>
  <c r="G880" i="3"/>
  <c r="G881" i="3"/>
  <c r="G882" i="3"/>
  <c r="G883" i="3"/>
  <c r="G884" i="3"/>
  <c r="G885" i="3"/>
  <c r="G886" i="3"/>
  <c r="G887" i="3"/>
  <c r="G888" i="3"/>
  <c r="G889" i="3"/>
  <c r="G890" i="3"/>
  <c r="G891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9" i="3"/>
  <c r="G910" i="3"/>
  <c r="G911" i="3"/>
  <c r="G912" i="3"/>
  <c r="G913" i="3"/>
  <c r="G914" i="3"/>
  <c r="G915" i="3"/>
  <c r="G916" i="3"/>
  <c r="G917" i="3"/>
  <c r="G918" i="3"/>
  <c r="G919" i="3"/>
  <c r="G920" i="3"/>
  <c r="G921" i="3"/>
  <c r="G922" i="3"/>
  <c r="G923" i="3"/>
  <c r="G924" i="3"/>
  <c r="G926" i="3"/>
  <c r="G927" i="3"/>
  <c r="G928" i="3"/>
  <c r="G929" i="3"/>
  <c r="G930" i="3"/>
  <c r="G931" i="3"/>
  <c r="G932" i="3"/>
  <c r="G933" i="3"/>
  <c r="G935" i="3"/>
  <c r="G936" i="3"/>
  <c r="G937" i="3"/>
  <c r="G938" i="3"/>
  <c r="G939" i="3"/>
  <c r="G940" i="3"/>
  <c r="G941" i="3"/>
  <c r="G942" i="3"/>
  <c r="G943" i="3"/>
  <c r="G944" i="3"/>
  <c r="G945" i="3"/>
  <c r="G946" i="3"/>
  <c r="G947" i="3"/>
  <c r="G948" i="3"/>
  <c r="G949" i="3"/>
  <c r="G950" i="3"/>
  <c r="G951" i="3"/>
  <c r="G952" i="3"/>
  <c r="G953" i="3"/>
  <c r="G954" i="3"/>
  <c r="G955" i="3"/>
  <c r="G956" i="3"/>
  <c r="G958" i="3"/>
  <c r="G959" i="3"/>
  <c r="G960" i="3"/>
  <c r="G961" i="3"/>
  <c r="G962" i="3"/>
  <c r="G963" i="3"/>
  <c r="G964" i="3"/>
  <c r="G965" i="3"/>
  <c r="G966" i="3"/>
  <c r="G967" i="3"/>
  <c r="G968" i="3"/>
  <c r="G970" i="3"/>
  <c r="G971" i="3"/>
  <c r="G972" i="3"/>
  <c r="G973" i="3"/>
  <c r="G974" i="3"/>
  <c r="G975" i="3"/>
  <c r="G977" i="3"/>
  <c r="G978" i="3"/>
  <c r="G979" i="3"/>
  <c r="G980" i="3"/>
  <c r="G981" i="3"/>
  <c r="G983" i="3"/>
  <c r="G984" i="3"/>
  <c r="G985" i="3"/>
  <c r="G986" i="3"/>
  <c r="G987" i="3"/>
  <c r="G988" i="3"/>
  <c r="G989" i="3"/>
  <c r="G990" i="3"/>
  <c r="G991" i="3"/>
  <c r="G993" i="3"/>
  <c r="G994" i="3"/>
  <c r="G995" i="3"/>
  <c r="G996" i="3"/>
  <c r="G997" i="3"/>
  <c r="G998" i="3"/>
  <c r="G999" i="3"/>
  <c r="G1001" i="3"/>
  <c r="G1002" i="3"/>
  <c r="G1003" i="3"/>
  <c r="G1004" i="3"/>
  <c r="G1005" i="3"/>
  <c r="G1006" i="3"/>
  <c r="G1007" i="3"/>
  <c r="G1008" i="3"/>
  <c r="G1009" i="3"/>
  <c r="G1010" i="3"/>
  <c r="G1011" i="3"/>
  <c r="G1012" i="3"/>
  <c r="G1013" i="3"/>
  <c r="G1014" i="3"/>
  <c r="G1015" i="3"/>
  <c r="G1016" i="3"/>
  <c r="G1017" i="3"/>
  <c r="G1018" i="3"/>
  <c r="G1019" i="3"/>
  <c r="G1021" i="3"/>
  <c r="G1022" i="3"/>
  <c r="G1023" i="3"/>
  <c r="G1024" i="3"/>
  <c r="G1025" i="3"/>
  <c r="G1026" i="3"/>
  <c r="G1027" i="3"/>
  <c r="G1028" i="3"/>
  <c r="G1029" i="3"/>
  <c r="G1030" i="3"/>
  <c r="G1031" i="3"/>
  <c r="G1032" i="3"/>
  <c r="G1033" i="3"/>
  <c r="G1034" i="3"/>
  <c r="G1035" i="3"/>
  <c r="G1036" i="3"/>
  <c r="G1037" i="3"/>
  <c r="G1039" i="3"/>
  <c r="G1040" i="3"/>
  <c r="G1041" i="3"/>
  <c r="G1042" i="3"/>
  <c r="G1043" i="3"/>
  <c r="G1044" i="3"/>
  <c r="G1045" i="3"/>
  <c r="G1046" i="3"/>
  <c r="G1047" i="3"/>
  <c r="G1048" i="3"/>
  <c r="G1049" i="3"/>
  <c r="G1050" i="3"/>
  <c r="G1051" i="3"/>
  <c r="G1052" i="3"/>
  <c r="G1053" i="3"/>
  <c r="G1054" i="3"/>
  <c r="G1056" i="3"/>
  <c r="G1057" i="3"/>
  <c r="G1058" i="3"/>
  <c r="G1059" i="3"/>
  <c r="G1060" i="3"/>
  <c r="G1061" i="3"/>
  <c r="G1062" i="3"/>
  <c r="G1063" i="3"/>
  <c r="G1064" i="3"/>
  <c r="G1065" i="3"/>
  <c r="G1066" i="3"/>
  <c r="G1067" i="3"/>
  <c r="G1068" i="3"/>
  <c r="G1069" i="3"/>
  <c r="G1070" i="3"/>
  <c r="G1072" i="3"/>
  <c r="G1073" i="3"/>
  <c r="G1074" i="3"/>
  <c r="G1075" i="3"/>
  <c r="G1076" i="3"/>
  <c r="G1077" i="3"/>
  <c r="G1079" i="3"/>
  <c r="G1080" i="3"/>
  <c r="G1081" i="3"/>
  <c r="G1082" i="3"/>
  <c r="G1083" i="3"/>
  <c r="G1084" i="3"/>
  <c r="G1085" i="3"/>
  <c r="G1086" i="3"/>
  <c r="G1087" i="3"/>
  <c r="G1088" i="3"/>
  <c r="G1089" i="3"/>
  <c r="G1090" i="3"/>
  <c r="G1091" i="3"/>
  <c r="G1092" i="3"/>
  <c r="G1093" i="3"/>
  <c r="G1094" i="3"/>
  <c r="G1095" i="3"/>
  <c r="G1096" i="3"/>
  <c r="G1097" i="3"/>
  <c r="G1098" i="3"/>
  <c r="G1099" i="3"/>
  <c r="G1100" i="3"/>
  <c r="G1102" i="3"/>
  <c r="G1103" i="3"/>
  <c r="G1104" i="3"/>
  <c r="G1105" i="3"/>
  <c r="G1106" i="3"/>
  <c r="G1107" i="3"/>
  <c r="G1108" i="3"/>
  <c r="G1109" i="3"/>
  <c r="G1110" i="3"/>
  <c r="G1111" i="3"/>
  <c r="G1112" i="3"/>
  <c r="G1113" i="3"/>
  <c r="G1114" i="3"/>
  <c r="G1115" i="3"/>
  <c r="G1116" i="3"/>
  <c r="G1117" i="3"/>
  <c r="G1119" i="3"/>
  <c r="G1120" i="3"/>
  <c r="G1121" i="3"/>
  <c r="G1122" i="3"/>
  <c r="G1123" i="3"/>
  <c r="G1124" i="3"/>
  <c r="G1125" i="3"/>
  <c r="G1126" i="3"/>
  <c r="G1127" i="3"/>
  <c r="G1128" i="3"/>
  <c r="G1130" i="3"/>
  <c r="G1131" i="3"/>
  <c r="G1132" i="3"/>
  <c r="G1133" i="3"/>
  <c r="G1134" i="3"/>
  <c r="G1136" i="3"/>
  <c r="G1137" i="3"/>
  <c r="G1138" i="3"/>
  <c r="G1139" i="3"/>
  <c r="G1140" i="3"/>
  <c r="G1141" i="3"/>
  <c r="G1142" i="3"/>
  <c r="G1143" i="3"/>
  <c r="G1144" i="3"/>
  <c r="G1146" i="3"/>
  <c r="G1147" i="3"/>
  <c r="G1148" i="3"/>
  <c r="G1149" i="3"/>
  <c r="G1150" i="3"/>
  <c r="G1151" i="3"/>
  <c r="G1152" i="3"/>
  <c r="G1153" i="3"/>
  <c r="G1154" i="3"/>
  <c r="G1155" i="3"/>
  <c r="G1156" i="3"/>
  <c r="G1157" i="3"/>
  <c r="G1158" i="3"/>
  <c r="G1160" i="3"/>
  <c r="G1161" i="3"/>
  <c r="G1162" i="3"/>
  <c r="G1163" i="3"/>
  <c r="G1164" i="3"/>
  <c r="G1165" i="3"/>
  <c r="G1166" i="3"/>
  <c r="G1167" i="3"/>
  <c r="G1168" i="3"/>
  <c r="G1169" i="3"/>
  <c r="G1170" i="3"/>
  <c r="G1171" i="3"/>
  <c r="G1172" i="3"/>
  <c r="G1173" i="3"/>
  <c r="G1174" i="3"/>
  <c r="G1175" i="3"/>
  <c r="G1177" i="3"/>
  <c r="G1178" i="3"/>
  <c r="G1179" i="3"/>
  <c r="G1180" i="3"/>
  <c r="G1181" i="3"/>
  <c r="G1182" i="3"/>
  <c r="G1183" i="3"/>
  <c r="G1184" i="3"/>
  <c r="G1185" i="3"/>
  <c r="G1186" i="3"/>
  <c r="G1187" i="3"/>
  <c r="G1188" i="3"/>
  <c r="G1189" i="3"/>
  <c r="G1190" i="3"/>
  <c r="G1191" i="3"/>
  <c r="G1192" i="3"/>
  <c r="G1193" i="3"/>
  <c r="G1195" i="3"/>
  <c r="G1196" i="3"/>
  <c r="G1197" i="3"/>
  <c r="G1198" i="3"/>
  <c r="G1199" i="3"/>
  <c r="G1200" i="3"/>
  <c r="G1201" i="3"/>
  <c r="G1202" i="3"/>
  <c r="G1203" i="3"/>
  <c r="G1204" i="3"/>
  <c r="G1206" i="3"/>
  <c r="G1207" i="3"/>
  <c r="G1208" i="3"/>
  <c r="G1210" i="3"/>
  <c r="G1211" i="3"/>
  <c r="G1212" i="3"/>
  <c r="G1213" i="3"/>
  <c r="G1214" i="3"/>
  <c r="G1215" i="3"/>
  <c r="G1216" i="3"/>
  <c r="G1217" i="3"/>
  <c r="G1218" i="3"/>
  <c r="G1219" i="3"/>
  <c r="G1220" i="3"/>
  <c r="G1221" i="3"/>
  <c r="G1222" i="3"/>
  <c r="G1224" i="3"/>
  <c r="G1225" i="3"/>
  <c r="G1226" i="3"/>
  <c r="G1227" i="3"/>
  <c r="G1228" i="3"/>
  <c r="G1229" i="3"/>
  <c r="G1230" i="3"/>
  <c r="G1231" i="3"/>
  <c r="G1233" i="3"/>
  <c r="G1234" i="3"/>
  <c r="G1235" i="3"/>
  <c r="G1236" i="3"/>
  <c r="G1237" i="3"/>
  <c r="G1238" i="3"/>
  <c r="G1239" i="3"/>
  <c r="G1240" i="3"/>
  <c r="G1241" i="3"/>
  <c r="G1242" i="3"/>
  <c r="G1243" i="3"/>
  <c r="G1244" i="3"/>
  <c r="G1245" i="3"/>
  <c r="G1246" i="3"/>
  <c r="G1247" i="3"/>
  <c r="G1248" i="3"/>
  <c r="G1249" i="3"/>
  <c r="G1251" i="3"/>
  <c r="G1252" i="3"/>
  <c r="G1253" i="3"/>
  <c r="G1254" i="3"/>
  <c r="G1255" i="3"/>
  <c r="G1256" i="3"/>
  <c r="G1257" i="3"/>
  <c r="G1258" i="3"/>
  <c r="G1259" i="3"/>
  <c r="G1260" i="3"/>
  <c r="G1261" i="3"/>
  <c r="G1262" i="3"/>
  <c r="G1263" i="3"/>
  <c r="G1264" i="3"/>
  <c r="G1265" i="3"/>
  <c r="G1266" i="3"/>
  <c r="G1267" i="3"/>
  <c r="G1268" i="3"/>
  <c r="G1269" i="3"/>
  <c r="G1270" i="3"/>
  <c r="G1271" i="3"/>
  <c r="G1272" i="3"/>
  <c r="G1274" i="3"/>
  <c r="G1275" i="3"/>
  <c r="G1276" i="3"/>
  <c r="G1277" i="3"/>
  <c r="G1278" i="3"/>
  <c r="G1279" i="3"/>
  <c r="G1280" i="3"/>
  <c r="G1281" i="3"/>
  <c r="G1282" i="3"/>
  <c r="G1283" i="3"/>
  <c r="G1284" i="3"/>
  <c r="G1285" i="3"/>
  <c r="G1286" i="3"/>
  <c r="G1287" i="3"/>
  <c r="G1288" i="3"/>
  <c r="G1289" i="3"/>
  <c r="G1290" i="3"/>
  <c r="G1291" i="3"/>
  <c r="G1292" i="3"/>
  <c r="G1294" i="3"/>
  <c r="G1295" i="3"/>
  <c r="G1296" i="3"/>
  <c r="G1297" i="3"/>
  <c r="G1298" i="3"/>
  <c r="G1299" i="3"/>
  <c r="G1300" i="3"/>
  <c r="G1301" i="3"/>
  <c r="G1303" i="3"/>
  <c r="G1304" i="3"/>
  <c r="G1305" i="3"/>
  <c r="G1306" i="3"/>
  <c r="G1307" i="3"/>
  <c r="G1308" i="3"/>
  <c r="G108" i="2"/>
  <c r="H109" i="2" s="1"/>
  <c r="G110" i="2"/>
  <c r="G111" i="2"/>
  <c r="G113" i="2"/>
  <c r="H114" i="2" s="1"/>
  <c r="C14" i="9" s="1"/>
  <c r="G115" i="2"/>
  <c r="H116" i="2"/>
  <c r="G117" i="2"/>
  <c r="G118" i="2"/>
  <c r="G119" i="2"/>
  <c r="G121" i="2"/>
  <c r="H122" i="2" s="1"/>
  <c r="C24" i="9" s="1"/>
  <c r="G123" i="2"/>
  <c r="H124" i="2" s="1"/>
  <c r="G125" i="2"/>
  <c r="G126" i="2"/>
  <c r="G127" i="2"/>
  <c r="G128" i="2"/>
  <c r="G129" i="2"/>
  <c r="G130" i="2"/>
  <c r="G131" i="2"/>
  <c r="G133" i="2"/>
  <c r="G134" i="2"/>
  <c r="G136" i="2"/>
  <c r="G137" i="2"/>
  <c r="G138" i="2"/>
  <c r="G139" i="2"/>
  <c r="G140" i="2"/>
  <c r="G142" i="2"/>
  <c r="G143" i="2"/>
  <c r="G144" i="2"/>
  <c r="G145" i="2"/>
  <c r="H146" i="2"/>
  <c r="G147" i="2"/>
  <c r="G148" i="2"/>
  <c r="G149" i="2"/>
  <c r="G150" i="2"/>
  <c r="G152" i="2"/>
  <c r="G153" i="2"/>
  <c r="G154" i="2"/>
  <c r="G155" i="2"/>
  <c r="G156" i="2"/>
  <c r="G158" i="2"/>
  <c r="G159" i="2"/>
  <c r="G161" i="2"/>
  <c r="G162" i="2"/>
  <c r="G163" i="2"/>
  <c r="G164" i="2"/>
  <c r="G165" i="2"/>
  <c r="G166" i="2"/>
  <c r="G168" i="2"/>
  <c r="G169" i="2"/>
  <c r="G170" i="2"/>
  <c r="G171" i="2"/>
  <c r="G172" i="2"/>
  <c r="G173" i="2"/>
  <c r="G175" i="2"/>
  <c r="G176" i="2"/>
  <c r="G177" i="2"/>
  <c r="G178" i="2"/>
  <c r="G180" i="2"/>
  <c r="G181" i="2"/>
  <c r="G182" i="2"/>
  <c r="G183" i="2"/>
  <c r="G184" i="2"/>
  <c r="G185" i="2"/>
  <c r="G187" i="2"/>
  <c r="G188" i="2"/>
  <c r="G189" i="2"/>
  <c r="G191" i="2"/>
  <c r="G192" i="2"/>
  <c r="C193" i="2"/>
  <c r="G193" i="2" s="1"/>
  <c r="G194" i="2"/>
  <c r="G196" i="2"/>
  <c r="G197" i="2"/>
  <c r="G198" i="2"/>
  <c r="G199" i="2"/>
  <c r="G200" i="2"/>
  <c r="G202" i="2"/>
  <c r="G203" i="2"/>
  <c r="G204" i="2"/>
  <c r="G205" i="2"/>
  <c r="G206" i="2"/>
  <c r="G208" i="2"/>
  <c r="G209" i="2"/>
  <c r="G210" i="2"/>
  <c r="G211" i="2"/>
  <c r="G212" i="2"/>
  <c r="G214" i="2"/>
  <c r="G215" i="2"/>
  <c r="G216" i="2"/>
  <c r="G217" i="2"/>
  <c r="G218" i="2"/>
  <c r="G220" i="2"/>
  <c r="G221" i="2"/>
  <c r="G222" i="2"/>
  <c r="G224" i="2"/>
  <c r="G225" i="2"/>
  <c r="G226" i="2"/>
  <c r="G227" i="2"/>
  <c r="G228" i="2"/>
  <c r="G230" i="2"/>
  <c r="G231" i="2"/>
  <c r="G232" i="2"/>
  <c r="G234" i="2"/>
  <c r="G235" i="2"/>
  <c r="G236" i="2"/>
  <c r="G237" i="2"/>
  <c r="G238" i="2"/>
  <c r="G239" i="2"/>
  <c r="G241" i="2"/>
  <c r="G242" i="2"/>
  <c r="G243" i="2"/>
  <c r="G244" i="2"/>
  <c r="G245" i="2"/>
  <c r="G247" i="2"/>
  <c r="G248" i="2"/>
  <c r="G249" i="2"/>
  <c r="G250" i="2"/>
  <c r="G251" i="2"/>
  <c r="G252" i="2"/>
  <c r="G253" i="2"/>
  <c r="G255" i="2"/>
  <c r="G256" i="2"/>
  <c r="G257" i="2"/>
  <c r="G258" i="2"/>
  <c r="G259" i="2"/>
  <c r="G261" i="2"/>
  <c r="G262" i="2"/>
  <c r="D263" i="2"/>
  <c r="G263" i="2"/>
  <c r="G264" i="2"/>
  <c r="G265" i="2"/>
  <c r="G266" i="2"/>
  <c r="G267" i="2"/>
  <c r="G268" i="2"/>
  <c r="G269" i="2"/>
  <c r="G271" i="2"/>
  <c r="G272" i="2"/>
  <c r="D273" i="2"/>
  <c r="G273" i="2" s="1"/>
  <c r="G274" i="2"/>
  <c r="G275" i="2"/>
  <c r="G277" i="2"/>
  <c r="G278" i="2"/>
  <c r="G279" i="2"/>
  <c r="G280" i="2"/>
  <c r="G282" i="2"/>
  <c r="G283" i="2"/>
  <c r="G284" i="2"/>
  <c r="G285" i="2"/>
  <c r="G286" i="2"/>
  <c r="G287" i="2"/>
  <c r="G289" i="2"/>
  <c r="G291" i="2"/>
  <c r="G292" i="2"/>
  <c r="G293" i="2"/>
  <c r="G295" i="2"/>
  <c r="G296" i="2"/>
  <c r="G297" i="2"/>
  <c r="G298" i="2"/>
  <c r="G300" i="2"/>
  <c r="G301" i="2"/>
  <c r="G302" i="2"/>
  <c r="G304" i="2"/>
  <c r="H305" i="2"/>
  <c r="C61" i="9" s="1"/>
  <c r="G306" i="2"/>
  <c r="H307" i="2" s="1"/>
  <c r="C62" i="9" s="1"/>
  <c r="G308" i="2"/>
  <c r="G309" i="2"/>
  <c r="G311" i="2"/>
  <c r="G312" i="2"/>
  <c r="G313" i="2"/>
  <c r="G315" i="2"/>
  <c r="G316" i="2"/>
  <c r="G317" i="2"/>
  <c r="G319" i="2"/>
  <c r="H320" i="2" s="1"/>
  <c r="C71" i="9" s="1"/>
  <c r="G321" i="2"/>
  <c r="H322" i="2"/>
  <c r="C73" i="9" s="1"/>
  <c r="G323" i="2"/>
  <c r="H324" i="2" s="1"/>
  <c r="C75" i="9" s="1"/>
  <c r="G325" i="2"/>
  <c r="H326" i="2" s="1"/>
  <c r="C76" i="9" s="1"/>
  <c r="G327" i="2"/>
  <c r="H328" i="2"/>
  <c r="C77" i="9"/>
  <c r="G329" i="2"/>
  <c r="H330" i="2" s="1"/>
  <c r="C79" i="9" s="1"/>
  <c r="G331" i="2"/>
  <c r="G332" i="2"/>
  <c r="G333" i="2"/>
  <c r="G334" i="2"/>
  <c r="G336" i="2"/>
  <c r="G337" i="2"/>
  <c r="G338" i="2"/>
  <c r="G340" i="2"/>
  <c r="G341" i="2"/>
  <c r="G342" i="2"/>
  <c r="G343" i="2"/>
  <c r="G345" i="2"/>
  <c r="G346" i="2"/>
  <c r="G347" i="2"/>
  <c r="G348" i="2"/>
  <c r="G349" i="2"/>
  <c r="G351" i="2"/>
  <c r="G352" i="2"/>
  <c r="G353" i="2"/>
  <c r="G355" i="2"/>
  <c r="G356" i="2"/>
  <c r="G358" i="2"/>
  <c r="G359" i="2"/>
  <c r="G360" i="2"/>
  <c r="G362" i="2"/>
  <c r="G363" i="2"/>
  <c r="G364" i="2"/>
  <c r="G365" i="2"/>
  <c r="G367" i="2"/>
  <c r="G368" i="2"/>
  <c r="G369" i="2"/>
  <c r="G370" i="2"/>
  <c r="G371" i="2"/>
  <c r="G373" i="2"/>
  <c r="G374" i="2"/>
  <c r="G375" i="2"/>
  <c r="G376" i="2"/>
  <c r="G377" i="2"/>
  <c r="G379" i="2"/>
  <c r="G380" i="2"/>
  <c r="G381" i="2"/>
  <c r="G382" i="2"/>
  <c r="G384" i="2"/>
  <c r="G385" i="2"/>
  <c r="G386" i="2"/>
  <c r="G388" i="2"/>
  <c r="G389" i="2"/>
  <c r="G391" i="2"/>
  <c r="G392" i="2"/>
  <c r="G393" i="2"/>
  <c r="G394" i="2"/>
  <c r="G396" i="2"/>
  <c r="G397" i="2"/>
  <c r="G398" i="2"/>
  <c r="G399" i="2"/>
  <c r="G400" i="2"/>
  <c r="G402" i="2"/>
  <c r="G403" i="2"/>
  <c r="G404" i="2"/>
  <c r="G406" i="2"/>
  <c r="G407" i="2"/>
  <c r="G409" i="2"/>
  <c r="H411" i="2" s="1"/>
  <c r="C99" i="9" s="1"/>
  <c r="G410" i="2"/>
  <c r="G412" i="2"/>
  <c r="H414" i="2" s="1"/>
  <c r="C100" i="9" s="1"/>
  <c r="G415" i="2"/>
  <c r="G416" i="2"/>
  <c r="G417" i="2"/>
  <c r="G418" i="2"/>
  <c r="G420" i="2"/>
  <c r="G421" i="2"/>
  <c r="G423" i="2"/>
  <c r="G424" i="2"/>
  <c r="G426" i="2"/>
  <c r="G427" i="2"/>
  <c r="G429" i="2"/>
  <c r="G430" i="2"/>
  <c r="G432" i="2"/>
  <c r="G433" i="2"/>
  <c r="H434" i="2" s="1"/>
  <c r="C106" i="9" s="1"/>
  <c r="G435" i="2"/>
  <c r="G436" i="2"/>
  <c r="G438" i="2"/>
  <c r="G439" i="2"/>
  <c r="G441" i="2"/>
  <c r="G442" i="2"/>
  <c r="G444" i="2"/>
  <c r="G445" i="2"/>
  <c r="G447" i="2"/>
  <c r="G448" i="2"/>
  <c r="G450" i="2"/>
  <c r="G451" i="2"/>
  <c r="G452" i="2"/>
  <c r="G453" i="2"/>
  <c r="G455" i="2"/>
  <c r="G456" i="2"/>
  <c r="G457" i="2"/>
  <c r="G459" i="2"/>
  <c r="G460" i="2"/>
  <c r="G461" i="2"/>
  <c r="G463" i="2"/>
  <c r="G464" i="2"/>
  <c r="G465" i="2"/>
  <c r="G467" i="2"/>
  <c r="G468" i="2"/>
  <c r="D469" i="2"/>
  <c r="G469" i="2" s="1"/>
  <c r="G471" i="2"/>
  <c r="G472" i="2"/>
  <c r="G473" i="2"/>
  <c r="G474" i="2"/>
  <c r="G475" i="2"/>
  <c r="D477" i="2"/>
  <c r="G477" i="2" s="1"/>
  <c r="G478" i="2"/>
  <c r="G479" i="2"/>
  <c r="G480" i="2"/>
  <c r="G482" i="2"/>
  <c r="H483" i="2" s="1"/>
  <c r="C122" i="9" s="1"/>
  <c r="G484" i="2"/>
  <c r="H485" i="2" s="1"/>
  <c r="C123" i="9" s="1"/>
  <c r="G486" i="2"/>
  <c r="G487" i="2"/>
  <c r="G489" i="2"/>
  <c r="G490" i="2"/>
  <c r="G492" i="2"/>
  <c r="H493" i="2" s="1"/>
  <c r="C128" i="9" s="1"/>
  <c r="G494" i="2"/>
  <c r="H495" i="2" s="1"/>
  <c r="C129" i="9" s="1"/>
  <c r="G496" i="2"/>
  <c r="G497" i="2"/>
  <c r="G499" i="2"/>
  <c r="H500" i="2" s="1"/>
  <c r="C131" i="9" s="1"/>
  <c r="G501" i="2"/>
  <c r="H502" i="2" s="1"/>
  <c r="C132" i="9" s="1"/>
  <c r="G503" i="2"/>
  <c r="H504" i="2" s="1"/>
  <c r="C133" i="9" s="1"/>
  <c r="G505" i="2"/>
  <c r="H507" i="2" s="1"/>
  <c r="C135" i="9" s="1"/>
  <c r="F1128" i="1"/>
  <c r="F1127" i="1"/>
  <c r="F1126" i="1"/>
  <c r="F277" i="7"/>
  <c r="H134" i="9" s="1"/>
  <c r="E202" i="7"/>
  <c r="E203" i="7"/>
  <c r="F219" i="5"/>
  <c r="F134" i="9"/>
  <c r="F208" i="5"/>
  <c r="F209" i="5"/>
  <c r="F126" i="9"/>
  <c r="F212" i="5"/>
  <c r="F213" i="5"/>
  <c r="F129" i="9"/>
  <c r="F214" i="5"/>
  <c r="F215" i="5"/>
  <c r="F216" i="5"/>
  <c r="F132" i="9"/>
  <c r="F217" i="5"/>
  <c r="F133" i="9"/>
  <c r="F218" i="5"/>
  <c r="F1125" i="1"/>
  <c r="F1124" i="1"/>
  <c r="F1123" i="1"/>
  <c r="F1122" i="1"/>
  <c r="F58" i="8"/>
  <c r="I133" i="9"/>
  <c r="G109" i="6"/>
  <c r="G133" i="9"/>
  <c r="G316" i="4"/>
  <c r="F50" i="8"/>
  <c r="F51" i="8"/>
  <c r="G62" i="8"/>
  <c r="F52" i="8"/>
  <c r="F53" i="8"/>
  <c r="F54" i="8"/>
  <c r="F55" i="8"/>
  <c r="F56" i="8"/>
  <c r="F57" i="8"/>
  <c r="G315" i="4"/>
  <c r="G314" i="4"/>
  <c r="G313" i="4"/>
  <c r="G4" i="2"/>
  <c r="G8" i="2"/>
  <c r="G9" i="2"/>
  <c r="G10" i="2"/>
  <c r="G14" i="2"/>
  <c r="H15" i="2" s="1"/>
  <c r="G16" i="2"/>
  <c r="H17" i="2" s="1"/>
  <c r="G18" i="2"/>
  <c r="G19" i="2"/>
  <c r="G21" i="2"/>
  <c r="G22" i="2"/>
  <c r="G24" i="2"/>
  <c r="G25" i="2"/>
  <c r="G26" i="2"/>
  <c r="G28" i="2"/>
  <c r="G29" i="2"/>
  <c r="G30" i="2"/>
  <c r="G31" i="2"/>
  <c r="G32" i="2"/>
  <c r="G33" i="2"/>
  <c r="G34" i="2"/>
  <c r="G35" i="2"/>
  <c r="G36" i="2"/>
  <c r="G38" i="2"/>
  <c r="G39" i="2"/>
  <c r="G40" i="2"/>
  <c r="G42" i="2"/>
  <c r="H45" i="2" s="1"/>
  <c r="G46" i="2"/>
  <c r="H47" i="2" s="1"/>
  <c r="G48" i="2"/>
  <c r="G49" i="2"/>
  <c r="G50" i="2"/>
  <c r="G51" i="2"/>
  <c r="G53" i="2"/>
  <c r="G54" i="2"/>
  <c r="G55" i="2"/>
  <c r="G60" i="2"/>
  <c r="H61" i="2" s="1"/>
  <c r="G62" i="2"/>
  <c r="H63" i="2" s="1"/>
  <c r="C22" i="9" s="1"/>
  <c r="G64" i="2"/>
  <c r="H65" i="2" s="1"/>
  <c r="G66" i="2"/>
  <c r="G67" i="2"/>
  <c r="G68" i="2"/>
  <c r="G69" i="2"/>
  <c r="G70" i="2"/>
  <c r="G72" i="2"/>
  <c r="H75" i="2" s="1"/>
  <c r="G78" i="2"/>
  <c r="H79" i="2" s="1"/>
  <c r="G80" i="2"/>
  <c r="G81" i="2"/>
  <c r="G82" i="2"/>
  <c r="G84" i="2"/>
  <c r="H85" i="2" s="1"/>
  <c r="G86" i="2"/>
  <c r="G87" i="2"/>
  <c r="G88" i="2"/>
  <c r="G89" i="2"/>
  <c r="G90" i="2"/>
  <c r="G92" i="2"/>
  <c r="G93" i="2"/>
  <c r="H94" i="2" s="1"/>
  <c r="G95" i="2"/>
  <c r="H96" i="2" s="1"/>
  <c r="G99" i="2"/>
  <c r="H100" i="2" s="1"/>
  <c r="C10" i="9" s="1"/>
  <c r="G101" i="2"/>
  <c r="G102" i="2"/>
  <c r="G104" i="2"/>
  <c r="H105" i="2" s="1"/>
  <c r="C15" i="9" s="1"/>
  <c r="F1116" i="1"/>
  <c r="F1117" i="1"/>
  <c r="F1118" i="1"/>
  <c r="F1119" i="1"/>
  <c r="F1120" i="1"/>
  <c r="F1115" i="1"/>
  <c r="F1114" i="1"/>
  <c r="F1113" i="1"/>
  <c r="F274" i="7"/>
  <c r="H132" i="9" s="1"/>
  <c r="G311" i="4"/>
  <c r="G310" i="4"/>
  <c r="F1111" i="1"/>
  <c r="F1110" i="1"/>
  <c r="F1109" i="1"/>
  <c r="I132" i="9"/>
  <c r="G108" i="6"/>
  <c r="G132" i="9"/>
  <c r="G309" i="4"/>
  <c r="G308" i="4"/>
  <c r="G307" i="4"/>
  <c r="F1108" i="1"/>
  <c r="F1107" i="1"/>
  <c r="F1106" i="1"/>
  <c r="F1105" i="1"/>
  <c r="F1104" i="1"/>
  <c r="F1103" i="1"/>
  <c r="F1102" i="1"/>
  <c r="F131" i="9"/>
  <c r="F270" i="7"/>
  <c r="H131" i="9" s="1"/>
  <c r="G305" i="4"/>
  <c r="G304" i="4"/>
  <c r="F1100" i="1"/>
  <c r="I131" i="9"/>
  <c r="G107" i="6"/>
  <c r="G131" i="9"/>
  <c r="G101" i="6"/>
  <c r="G102" i="6"/>
  <c r="H112" i="6"/>
  <c r="G103" i="6"/>
  <c r="G104" i="6"/>
  <c r="G105" i="6"/>
  <c r="G129" i="9"/>
  <c r="G106" i="6"/>
  <c r="G130" i="9"/>
  <c r="G303" i="4"/>
  <c r="F1097" i="1"/>
  <c r="F1098" i="1"/>
  <c r="F1099" i="1"/>
  <c r="G302" i="4"/>
  <c r="G300" i="4"/>
  <c r="F1095" i="1"/>
  <c r="F1096" i="1"/>
  <c r="F130" i="9"/>
  <c r="F1094" i="1"/>
  <c r="I130" i="9"/>
  <c r="G299" i="4"/>
  <c r="F1089" i="1"/>
  <c r="F1090" i="1"/>
  <c r="F1091" i="1"/>
  <c r="F1092" i="1"/>
  <c r="G297" i="4"/>
  <c r="F1088" i="1"/>
  <c r="I129" i="9"/>
  <c r="F266" i="7"/>
  <c r="H129" i="9" s="1"/>
  <c r="G296" i="4"/>
  <c r="F1082" i="1"/>
  <c r="F1083" i="1"/>
  <c r="F1084" i="1"/>
  <c r="F1085" i="1"/>
  <c r="F1086" i="1"/>
  <c r="G295" i="4"/>
  <c r="F249" i="7"/>
  <c r="H122" i="9"/>
  <c r="F263" i="7"/>
  <c r="H128" i="9" s="1"/>
  <c r="G293" i="4"/>
  <c r="I128" i="9"/>
  <c r="G128" i="9"/>
  <c r="F1081" i="1"/>
  <c r="F1079" i="1"/>
  <c r="F1078" i="1"/>
  <c r="G292" i="4"/>
  <c r="G291" i="4"/>
  <c r="G290" i="4"/>
  <c r="F1075" i="1"/>
  <c r="F1076" i="1"/>
  <c r="F1077" i="1"/>
  <c r="F127" i="9"/>
  <c r="F260" i="7"/>
  <c r="H127" i="9" s="1"/>
  <c r="F1074" i="1"/>
  <c r="F1073" i="1"/>
  <c r="G288" i="4"/>
  <c r="G275" i="4"/>
  <c r="I127" i="9"/>
  <c r="G3" i="6"/>
  <c r="G4" i="6"/>
  <c r="G6" i="6"/>
  <c r="G7" i="6"/>
  <c r="G8" i="6"/>
  <c r="G9" i="6"/>
  <c r="G10" i="6"/>
  <c r="G12" i="6"/>
  <c r="H24" i="6"/>
  <c r="G13" i="6"/>
  <c r="G14" i="6"/>
  <c r="G15" i="6"/>
  <c r="G16" i="6"/>
  <c r="G40" i="9"/>
  <c r="G17" i="6"/>
  <c r="G18" i="6"/>
  <c r="G19" i="6"/>
  <c r="G20" i="6"/>
  <c r="G21" i="6"/>
  <c r="G22" i="6"/>
  <c r="G23" i="6"/>
  <c r="G25" i="6"/>
  <c r="H36" i="6"/>
  <c r="G26" i="6"/>
  <c r="G27" i="6"/>
  <c r="G30" i="6"/>
  <c r="G31" i="6"/>
  <c r="G53" i="9"/>
  <c r="G32" i="6"/>
  <c r="G33" i="6"/>
  <c r="G34" i="6"/>
  <c r="G37" i="6"/>
  <c r="H49" i="6"/>
  <c r="G38" i="6"/>
  <c r="G39" i="6"/>
  <c r="D40" i="6"/>
  <c r="G40" i="6"/>
  <c r="G63" i="9"/>
  <c r="G41" i="6"/>
  <c r="G42" i="6"/>
  <c r="G43" i="6"/>
  <c r="G44" i="6"/>
  <c r="G67" i="9"/>
  <c r="G45" i="6"/>
  <c r="G46" i="6"/>
  <c r="G47" i="6"/>
  <c r="G48" i="6"/>
  <c r="G71" i="9"/>
  <c r="G50" i="6"/>
  <c r="G51" i="6"/>
  <c r="G52" i="6"/>
  <c r="G53" i="6"/>
  <c r="H62" i="6"/>
  <c r="G54" i="6"/>
  <c r="G55" i="6"/>
  <c r="G56" i="6"/>
  <c r="G57" i="6"/>
  <c r="G81" i="9"/>
  <c r="G58" i="6"/>
  <c r="G59" i="6"/>
  <c r="G60" i="6"/>
  <c r="G63" i="6"/>
  <c r="H75" i="6"/>
  <c r="G64" i="6"/>
  <c r="G66" i="6"/>
  <c r="G67" i="6"/>
  <c r="G68" i="6"/>
  <c r="G69" i="6"/>
  <c r="G70" i="6"/>
  <c r="G71" i="6"/>
  <c r="G72" i="6"/>
  <c r="G73" i="6"/>
  <c r="G74" i="6"/>
  <c r="G76" i="6"/>
  <c r="G77" i="6"/>
  <c r="H87" i="6"/>
  <c r="G78" i="6"/>
  <c r="G79" i="6"/>
  <c r="G80" i="6"/>
  <c r="G81" i="6"/>
  <c r="G105" i="9"/>
  <c r="G82" i="6"/>
  <c r="G83" i="6"/>
  <c r="G84" i="6"/>
  <c r="G85" i="6"/>
  <c r="G109" i="9"/>
  <c r="G86" i="6"/>
  <c r="G88" i="6"/>
  <c r="G89" i="6"/>
  <c r="G90" i="6"/>
  <c r="H100" i="6"/>
  <c r="G91" i="6"/>
  <c r="G92" i="6"/>
  <c r="G93" i="6"/>
  <c r="G94" i="6"/>
  <c r="G95" i="6"/>
  <c r="G96" i="6"/>
  <c r="G97" i="6"/>
  <c r="G98" i="6"/>
  <c r="G122" i="9"/>
  <c r="G99" i="6"/>
  <c r="G127" i="9"/>
  <c r="G287" i="4"/>
  <c r="F1069" i="1"/>
  <c r="F1070" i="1"/>
  <c r="F1071" i="1"/>
  <c r="G283" i="4"/>
  <c r="G286" i="4"/>
  <c r="F257" i="7"/>
  <c r="H126" i="9" s="1"/>
  <c r="G285" i="4"/>
  <c r="G284" i="4"/>
  <c r="F1068" i="1"/>
  <c r="F1067" i="1"/>
  <c r="F1066" i="1"/>
  <c r="G280" i="4"/>
  <c r="I126" i="9"/>
  <c r="G281" i="4"/>
  <c r="F1063" i="1"/>
  <c r="F1064" i="1"/>
  <c r="F1062" i="1"/>
  <c r="G278" i="4"/>
  <c r="G277" i="4"/>
  <c r="G276" i="4"/>
  <c r="G125" i="9"/>
  <c r="F252" i="7"/>
  <c r="H125" i="9" s="1"/>
  <c r="I125" i="9"/>
  <c r="F3" i="8"/>
  <c r="F4" i="8"/>
  <c r="F5" i="8"/>
  <c r="F6" i="8"/>
  <c r="F8" i="8"/>
  <c r="F9" i="8"/>
  <c r="F10" i="8"/>
  <c r="F13" i="8"/>
  <c r="F14" i="8"/>
  <c r="F15" i="8"/>
  <c r="F16" i="8"/>
  <c r="F17" i="8"/>
  <c r="F18" i="8"/>
  <c r="F19" i="8"/>
  <c r="F20" i="8"/>
  <c r="F21" i="8"/>
  <c r="F24" i="8"/>
  <c r="F25" i="8"/>
  <c r="F26" i="8"/>
  <c r="F27" i="8"/>
  <c r="F28" i="8"/>
  <c r="F29" i="8"/>
  <c r="F30" i="8"/>
  <c r="F31" i="8"/>
  <c r="F32" i="8"/>
  <c r="F33" i="8"/>
  <c r="F34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1061" i="1"/>
  <c r="F1059" i="1"/>
  <c r="F1058" i="1"/>
  <c r="F201" i="5"/>
  <c r="F202" i="5"/>
  <c r="F203" i="5"/>
  <c r="F125" i="9"/>
  <c r="F3" i="5"/>
  <c r="F4" i="5"/>
  <c r="F4" i="9"/>
  <c r="F5" i="5"/>
  <c r="F6" i="5"/>
  <c r="F7" i="5"/>
  <c r="F8" i="5"/>
  <c r="F10" i="5"/>
  <c r="F11" i="5"/>
  <c r="F12" i="5"/>
  <c r="C13" i="5"/>
  <c r="F13" i="5"/>
  <c r="F14" i="5"/>
  <c r="F10" i="9"/>
  <c r="F15" i="5"/>
  <c r="F16" i="5"/>
  <c r="F17" i="5"/>
  <c r="F18" i="5"/>
  <c r="F19" i="5"/>
  <c r="F20" i="5"/>
  <c r="F21" i="5"/>
  <c r="F14" i="9"/>
  <c r="F22" i="5"/>
  <c r="F23" i="5"/>
  <c r="F24" i="5"/>
  <c r="F25" i="5"/>
  <c r="F26" i="5"/>
  <c r="F27" i="5"/>
  <c r="F28" i="5"/>
  <c r="F29" i="5"/>
  <c r="F30" i="5"/>
  <c r="F18" i="9"/>
  <c r="F31" i="5"/>
  <c r="F32" i="5"/>
  <c r="F33" i="5"/>
  <c r="F35" i="5"/>
  <c r="F36" i="5"/>
  <c r="F37" i="5"/>
  <c r="F38" i="5"/>
  <c r="F39" i="5"/>
  <c r="F22" i="9"/>
  <c r="F40" i="5"/>
  <c r="F41" i="5"/>
  <c r="F42" i="5"/>
  <c r="F43" i="5"/>
  <c r="F24" i="9"/>
  <c r="F44" i="5"/>
  <c r="F45" i="5"/>
  <c r="F46" i="5"/>
  <c r="F47" i="5"/>
  <c r="F26" i="9"/>
  <c r="F48" i="5"/>
  <c r="F49" i="5"/>
  <c r="F51" i="5"/>
  <c r="F28" i="9"/>
  <c r="F52" i="5"/>
  <c r="F54" i="5"/>
  <c r="F55" i="5"/>
  <c r="F56" i="5"/>
  <c r="F58" i="5"/>
  <c r="F59" i="5"/>
  <c r="F60" i="5"/>
  <c r="F61" i="5"/>
  <c r="F63" i="5"/>
  <c r="F64" i="5"/>
  <c r="F66" i="5"/>
  <c r="F67" i="5"/>
  <c r="F35" i="9"/>
  <c r="F68" i="5"/>
  <c r="G84" i="5"/>
  <c r="F69" i="5"/>
  <c r="F70" i="5"/>
  <c r="F71" i="5"/>
  <c r="F38" i="9"/>
  <c r="F72" i="5"/>
  <c r="F73" i="5"/>
  <c r="F74" i="5"/>
  <c r="F75" i="5"/>
  <c r="F40" i="9"/>
  <c r="F76" i="5"/>
  <c r="F41" i="9"/>
  <c r="F77" i="5"/>
  <c r="F42" i="9"/>
  <c r="F79" i="5"/>
  <c r="F80" i="5"/>
  <c r="F44" i="9"/>
  <c r="F81" i="5"/>
  <c r="F82" i="5"/>
  <c r="F83" i="5"/>
  <c r="F85" i="5"/>
  <c r="F86" i="5"/>
  <c r="F48" i="9"/>
  <c r="F87" i="5"/>
  <c r="F88" i="5"/>
  <c r="F89" i="5"/>
  <c r="F51" i="9"/>
  <c r="F90" i="5"/>
  <c r="F52" i="9"/>
  <c r="F91" i="5"/>
  <c r="F92" i="5"/>
  <c r="F93" i="5"/>
  <c r="F94" i="5"/>
  <c r="F55" i="9"/>
  <c r="F95" i="5"/>
  <c r="F96" i="5"/>
  <c r="F56" i="9"/>
  <c r="F97" i="5"/>
  <c r="F98" i="5"/>
  <c r="F57" i="9"/>
  <c r="F99" i="5"/>
  <c r="F100" i="5"/>
  <c r="F58" i="9"/>
  <c r="F102" i="5"/>
  <c r="F60" i="9"/>
  <c r="C104" i="5"/>
  <c r="F104" i="5"/>
  <c r="F62" i="9"/>
  <c r="C105" i="5"/>
  <c r="F105" i="5"/>
  <c r="C106" i="5"/>
  <c r="F106" i="5"/>
  <c r="F64" i="9"/>
  <c r="C107" i="5"/>
  <c r="F107" i="5"/>
  <c r="F65" i="9"/>
  <c r="C108" i="5"/>
  <c r="F108" i="5"/>
  <c r="F109" i="5"/>
  <c r="F110" i="5"/>
  <c r="F67" i="9"/>
  <c r="F111" i="5"/>
  <c r="F112" i="5"/>
  <c r="F113" i="5"/>
  <c r="F68" i="9"/>
  <c r="F114" i="5"/>
  <c r="F115" i="5"/>
  <c r="C116" i="5"/>
  <c r="F116" i="5"/>
  <c r="F117" i="5"/>
  <c r="F118" i="5"/>
  <c r="F120" i="5"/>
  <c r="F73" i="9"/>
  <c r="C121" i="5"/>
  <c r="F121" i="5"/>
  <c r="F74" i="9"/>
  <c r="C122" i="5"/>
  <c r="F122" i="5"/>
  <c r="F123" i="5"/>
  <c r="C124" i="5"/>
  <c r="F124" i="5"/>
  <c r="F76" i="9"/>
  <c r="C125" i="5"/>
  <c r="F125" i="5"/>
  <c r="F77" i="9"/>
  <c r="C126" i="5"/>
  <c r="F126" i="5"/>
  <c r="F78" i="9"/>
  <c r="F127" i="5"/>
  <c r="C128" i="5"/>
  <c r="F128" i="5"/>
  <c r="F129" i="5"/>
  <c r="F130" i="5"/>
  <c r="F80" i="9"/>
  <c r="F131" i="5"/>
  <c r="C132" i="5"/>
  <c r="F132" i="5"/>
  <c r="F82" i="9"/>
  <c r="F133" i="5"/>
  <c r="F83" i="9"/>
  <c r="F134" i="5"/>
  <c r="F136" i="5"/>
  <c r="F137" i="5"/>
  <c r="F87" i="9"/>
  <c r="F138" i="5"/>
  <c r="F139" i="5"/>
  <c r="F140" i="5"/>
  <c r="F90" i="9"/>
  <c r="F141" i="5"/>
  <c r="F142" i="5"/>
  <c r="F92" i="9"/>
  <c r="F143" i="5"/>
  <c r="F144" i="5"/>
  <c r="F94" i="9"/>
  <c r="F145" i="5"/>
  <c r="F146" i="5"/>
  <c r="F147" i="5"/>
  <c r="F148" i="5"/>
  <c r="F149" i="5"/>
  <c r="F150" i="5"/>
  <c r="F151" i="5"/>
  <c r="F152" i="5"/>
  <c r="F155" i="5"/>
  <c r="F156" i="5"/>
  <c r="F157" i="5"/>
  <c r="F158" i="5"/>
  <c r="F100" i="9"/>
  <c r="F159" i="5"/>
  <c r="F160" i="5"/>
  <c r="F161" i="5"/>
  <c r="F162" i="5"/>
  <c r="F163" i="5"/>
  <c r="F164" i="5"/>
  <c r="F165" i="5"/>
  <c r="F166" i="5"/>
  <c r="F167" i="5"/>
  <c r="F105" i="9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4" i="5"/>
  <c r="F185" i="5"/>
  <c r="F186" i="5"/>
  <c r="F187" i="5"/>
  <c r="F188" i="5"/>
  <c r="F189" i="5"/>
  <c r="F190" i="5"/>
  <c r="F191" i="5"/>
  <c r="F194" i="5"/>
  <c r="F119" i="9"/>
  <c r="F195" i="5"/>
  <c r="F196" i="5"/>
  <c r="F197" i="5"/>
  <c r="F198" i="5"/>
  <c r="F121" i="9"/>
  <c r="F199" i="5"/>
  <c r="F200" i="5"/>
  <c r="F1057" i="1"/>
  <c r="G274" i="4"/>
  <c r="I123" i="9"/>
  <c r="G123" i="9"/>
  <c r="F1055" i="1"/>
  <c r="F1054" i="1"/>
  <c r="G272" i="4"/>
  <c r="G270" i="4"/>
  <c r="F1053" i="1"/>
  <c r="I122" i="9"/>
  <c r="G269" i="4"/>
  <c r="F246" i="7"/>
  <c r="H121" i="9" s="1"/>
  <c r="G267" i="4"/>
  <c r="F1048" i="1"/>
  <c r="F1051" i="1"/>
  <c r="F1050" i="1"/>
  <c r="F1049" i="1"/>
  <c r="F1047" i="1"/>
  <c r="F1046" i="1"/>
  <c r="F1045" i="1"/>
  <c r="G121" i="9"/>
  <c r="I121" i="9"/>
  <c r="G266" i="4"/>
  <c r="F1041" i="1"/>
  <c r="F1042" i="1"/>
  <c r="F1043" i="1"/>
  <c r="F1039" i="1"/>
  <c r="F1040" i="1"/>
  <c r="G264" i="4"/>
  <c r="F1038" i="1"/>
  <c r="F1037" i="1"/>
  <c r="F1036" i="1"/>
  <c r="I120" i="9"/>
  <c r="G120" i="9"/>
  <c r="G262" i="4"/>
  <c r="G263" i="4"/>
  <c r="G261" i="4"/>
  <c r="F1030" i="1"/>
  <c r="F1031" i="1"/>
  <c r="F1032" i="1"/>
  <c r="F1033" i="1"/>
  <c r="F1034" i="1"/>
  <c r="G260" i="4"/>
  <c r="G259" i="4"/>
  <c r="F1027" i="1"/>
  <c r="F1028" i="1"/>
  <c r="F1029" i="1"/>
  <c r="F1026" i="1"/>
  <c r="G257" i="4"/>
  <c r="G256" i="4"/>
  <c r="F241" i="7"/>
  <c r="H119" i="9" s="1"/>
  <c r="F1021" i="1"/>
  <c r="F1022" i="1"/>
  <c r="F1023" i="1"/>
  <c r="F1024" i="1"/>
  <c r="F1020" i="1"/>
  <c r="F1019" i="1"/>
  <c r="F1018" i="1"/>
  <c r="F1017" i="1"/>
  <c r="I118" i="9"/>
  <c r="G254" i="4"/>
  <c r="F239" i="7"/>
  <c r="H118" i="9" s="1"/>
  <c r="G118" i="9"/>
  <c r="F118" i="9"/>
  <c r="F1014" i="1"/>
  <c r="F1015" i="1"/>
  <c r="F1012" i="1"/>
  <c r="F1013" i="1"/>
  <c r="F1009" i="1"/>
  <c r="F1010" i="1"/>
  <c r="F1011" i="1"/>
  <c r="F1003" i="1"/>
  <c r="F1004" i="1"/>
  <c r="F1005" i="1"/>
  <c r="F1006" i="1"/>
  <c r="F1007" i="1"/>
  <c r="F1008" i="1"/>
  <c r="F1002" i="1"/>
  <c r="G252" i="4"/>
  <c r="G253" i="4"/>
  <c r="F998" i="1"/>
  <c r="F999" i="1"/>
  <c r="F1000" i="1"/>
  <c r="F1001" i="1"/>
  <c r="F997" i="1"/>
  <c r="F117" i="9"/>
  <c r="F996" i="1"/>
  <c r="F994" i="1"/>
  <c r="I117" i="9"/>
  <c r="F992" i="1"/>
  <c r="F993" i="1"/>
  <c r="F989" i="1"/>
  <c r="F990" i="1"/>
  <c r="F991" i="1"/>
  <c r="G250" i="4"/>
  <c r="F236" i="7"/>
  <c r="H117" i="9" s="1"/>
  <c r="F233" i="7"/>
  <c r="G249" i="4"/>
  <c r="I116" i="9"/>
  <c r="G116" i="9"/>
  <c r="F116" i="9"/>
  <c r="G247" i="4"/>
  <c r="F988" i="1"/>
  <c r="F986" i="1"/>
  <c r="F985" i="1"/>
  <c r="F984" i="1"/>
  <c r="F115" i="9"/>
  <c r="F983" i="1"/>
  <c r="F982" i="1"/>
  <c r="G246" i="4"/>
  <c r="F981" i="1"/>
  <c r="F980" i="1"/>
  <c r="F979" i="1"/>
  <c r="F978" i="1"/>
  <c r="F977" i="1"/>
  <c r="G244" i="4"/>
  <c r="G243" i="4"/>
  <c r="G242" i="4"/>
  <c r="I115" i="9"/>
  <c r="G241" i="4"/>
  <c r="G115" i="9"/>
  <c r="F975" i="1"/>
  <c r="F972" i="1"/>
  <c r="F973" i="1"/>
  <c r="F974" i="1"/>
  <c r="G239" i="4"/>
  <c r="G240" i="4"/>
  <c r="F971" i="1"/>
  <c r="F970" i="1"/>
  <c r="F230" i="7"/>
  <c r="H115" i="9" s="1"/>
  <c r="G238" i="4"/>
  <c r="F969" i="1"/>
  <c r="F968" i="1"/>
  <c r="G236" i="4"/>
  <c r="I114" i="9"/>
  <c r="G49" i="8"/>
  <c r="F965" i="1"/>
  <c r="F964" i="1"/>
  <c r="F227" i="7"/>
  <c r="H114" i="9" s="1"/>
  <c r="G234" i="4"/>
  <c r="F963" i="1"/>
  <c r="F962" i="1"/>
  <c r="F961" i="1"/>
  <c r="F960" i="1"/>
  <c r="F959" i="1"/>
  <c r="F113" i="9"/>
  <c r="G235" i="4"/>
  <c r="G231" i="4"/>
  <c r="G232" i="4"/>
  <c r="F958" i="1"/>
  <c r="F957" i="1"/>
  <c r="F956" i="1"/>
  <c r="F953" i="1"/>
  <c r="F954" i="1"/>
  <c r="F951" i="1"/>
  <c r="F952" i="1"/>
  <c r="F949" i="1"/>
  <c r="F950" i="1"/>
  <c r="I113" i="9"/>
  <c r="F946" i="1"/>
  <c r="F947" i="1"/>
  <c r="F948" i="1"/>
  <c r="G228" i="4"/>
  <c r="G227" i="4"/>
  <c r="G230" i="4"/>
  <c r="G224" i="4"/>
  <c r="F945" i="1"/>
  <c r="F944" i="1"/>
  <c r="H113" i="9"/>
  <c r="F221" i="7"/>
  <c r="I112" i="9"/>
  <c r="F942" i="1"/>
  <c r="F940" i="1"/>
  <c r="F941" i="1"/>
  <c r="F219" i="7"/>
  <c r="H112" i="9" s="1"/>
  <c r="F217" i="7"/>
  <c r="H110" i="9" s="1"/>
  <c r="G225" i="4"/>
  <c r="F939" i="1"/>
  <c r="F937" i="1"/>
  <c r="G112" i="9"/>
  <c r="F935" i="1"/>
  <c r="F936" i="1"/>
  <c r="F934" i="1"/>
  <c r="F933" i="1"/>
  <c r="F931" i="1"/>
  <c r="F930" i="1"/>
  <c r="F929" i="1"/>
  <c r="F928" i="1"/>
  <c r="F927" i="1"/>
  <c r="G108" i="9"/>
  <c r="F213" i="7"/>
  <c r="H108" i="9" s="1"/>
  <c r="I109" i="9"/>
  <c r="G222" i="4"/>
  <c r="F925" i="1"/>
  <c r="F924" i="1"/>
  <c r="G221" i="4"/>
  <c r="F923" i="1"/>
  <c r="F922" i="1"/>
  <c r="F921" i="1"/>
  <c r="I107" i="9"/>
  <c r="F210" i="7"/>
  <c r="H107" i="9" s="1"/>
  <c r="F919" i="1"/>
  <c r="G219" i="4"/>
  <c r="G218" i="4"/>
  <c r="F917" i="1"/>
  <c r="F918" i="1"/>
  <c r="F916" i="1"/>
  <c r="F914" i="1"/>
  <c r="F913" i="1"/>
  <c r="G216" i="4"/>
  <c r="I106" i="9"/>
  <c r="G106" i="9"/>
  <c r="G215" i="4"/>
  <c r="F912" i="1"/>
  <c r="F911" i="1"/>
  <c r="F207" i="7"/>
  <c r="H106" i="9" s="1"/>
  <c r="G214" i="4"/>
  <c r="F908" i="1"/>
  <c r="F909" i="1"/>
  <c r="F907" i="1"/>
  <c r="I105" i="9"/>
  <c r="G212" i="4"/>
  <c r="F905" i="1"/>
  <c r="F906" i="1"/>
  <c r="F904" i="1"/>
  <c r="I104" i="9"/>
  <c r="H211" i="4"/>
  <c r="E104" i="9" s="1"/>
  <c r="F900" i="1"/>
  <c r="G88" i="9"/>
  <c r="F902" i="1"/>
  <c r="F901" i="1"/>
  <c r="F899" i="1"/>
  <c r="G101" i="9"/>
  <c r="I85" i="9"/>
  <c r="G83" i="9"/>
  <c r="C78" i="9"/>
  <c r="G75" i="9"/>
  <c r="C74" i="9"/>
  <c r="C68" i="9"/>
  <c r="C66" i="9"/>
  <c r="E64" i="9"/>
  <c r="F61" i="9"/>
  <c r="I59" i="9"/>
  <c r="G58" i="9"/>
  <c r="G55" i="9"/>
  <c r="G51" i="9"/>
  <c r="G44" i="9"/>
  <c r="H43" i="9"/>
  <c r="H20" i="9"/>
  <c r="H7" i="9"/>
  <c r="G7" i="9"/>
  <c r="I103" i="9"/>
  <c r="I102" i="9"/>
  <c r="I97" i="9"/>
  <c r="I96" i="9"/>
  <c r="I95" i="9"/>
  <c r="I94" i="9"/>
  <c r="I93" i="9"/>
  <c r="I91" i="9"/>
  <c r="I65" i="9"/>
  <c r="I64" i="9"/>
  <c r="I63" i="9"/>
  <c r="F201" i="7"/>
  <c r="H103" i="9" s="1"/>
  <c r="F198" i="7"/>
  <c r="H102" i="9"/>
  <c r="F195" i="7"/>
  <c r="H101" i="9" s="1"/>
  <c r="F192" i="7"/>
  <c r="H99" i="9" s="1"/>
  <c r="F189" i="7"/>
  <c r="H97" i="9" s="1"/>
  <c r="F186" i="7"/>
  <c r="H96" i="9" s="1"/>
  <c r="F180" i="7"/>
  <c r="H95" i="9"/>
  <c r="F177" i="7"/>
  <c r="H94" i="9" s="1"/>
  <c r="F174" i="7"/>
  <c r="H93" i="9"/>
  <c r="F171" i="7"/>
  <c r="H92" i="9" s="1"/>
  <c r="F168" i="7"/>
  <c r="H91" i="9" s="1"/>
  <c r="F165" i="7"/>
  <c r="H90" i="9" s="1"/>
  <c r="F162" i="7"/>
  <c r="H89" i="9"/>
  <c r="F159" i="7"/>
  <c r="H88" i="9" s="1"/>
  <c r="F156" i="7"/>
  <c r="H87" i="9" s="1"/>
  <c r="F153" i="7"/>
  <c r="H86" i="9" s="1"/>
  <c r="F150" i="7"/>
  <c r="H84" i="9" s="1"/>
  <c r="F146" i="7"/>
  <c r="H82" i="9" s="1"/>
  <c r="F141" i="7"/>
  <c r="H81" i="9"/>
  <c r="F138" i="7"/>
  <c r="H79" i="9" s="1"/>
  <c r="F133" i="7"/>
  <c r="H77" i="9" s="1"/>
  <c r="F130" i="7"/>
  <c r="H76" i="9" s="1"/>
  <c r="F125" i="7"/>
  <c r="H74" i="9" s="1"/>
  <c r="F122" i="7"/>
  <c r="H73" i="9" s="1"/>
  <c r="F119" i="7"/>
  <c r="H71" i="9"/>
  <c r="F116" i="7"/>
  <c r="H70" i="9"/>
  <c r="F113" i="7"/>
  <c r="H69" i="9"/>
  <c r="F110" i="7"/>
  <c r="H68" i="9" s="1"/>
  <c r="F107" i="7"/>
  <c r="H67" i="9" s="1"/>
  <c r="F104" i="7"/>
  <c r="H66" i="9" s="1"/>
  <c r="F101" i="7"/>
  <c r="H65" i="9" s="1"/>
  <c r="F98" i="7"/>
  <c r="H64" i="9" s="1"/>
  <c r="F96" i="7"/>
  <c r="H63" i="9"/>
  <c r="F93" i="7"/>
  <c r="H62" i="9" s="1"/>
  <c r="F90" i="7"/>
  <c r="H61" i="9" s="1"/>
  <c r="F87" i="7"/>
  <c r="H60" i="9" s="1"/>
  <c r="F85" i="7"/>
  <c r="H58" i="9" s="1"/>
  <c r="F81" i="7"/>
  <c r="H57" i="9" s="1"/>
  <c r="F78" i="7"/>
  <c r="H55" i="9"/>
  <c r="F73" i="7"/>
  <c r="H54" i="9" s="1"/>
  <c r="F69" i="7"/>
  <c r="H53" i="9"/>
  <c r="F67" i="7"/>
  <c r="H52" i="9" s="1"/>
  <c r="F64" i="7"/>
  <c r="H51" i="9" s="1"/>
  <c r="F61" i="7"/>
  <c r="H50" i="9" s="1"/>
  <c r="F58" i="7"/>
  <c r="H49" i="9" s="1"/>
  <c r="F55" i="7"/>
  <c r="H48" i="9" s="1"/>
  <c r="F52" i="7"/>
  <c r="F49" i="7"/>
  <c r="H45" i="9" s="1"/>
  <c r="F43" i="7"/>
  <c r="H44" i="9"/>
  <c r="F37" i="7"/>
  <c r="H42" i="9" s="1"/>
  <c r="F34" i="7"/>
  <c r="H41" i="9" s="1"/>
  <c r="F31" i="7"/>
  <c r="H40" i="9" s="1"/>
  <c r="F26" i="7"/>
  <c r="H39" i="9" s="1"/>
  <c r="F23" i="7"/>
  <c r="H38" i="9" s="1"/>
  <c r="F20" i="7"/>
  <c r="H37" i="9" s="1"/>
  <c r="F17" i="7"/>
  <c r="H36" i="9" s="1"/>
  <c r="F14" i="7"/>
  <c r="H34" i="9" s="1"/>
  <c r="F11" i="7"/>
  <c r="H32" i="9" s="1"/>
  <c r="F5" i="7"/>
  <c r="H31" i="9" s="1"/>
  <c r="G103" i="9"/>
  <c r="G102" i="9"/>
  <c r="G97" i="9"/>
  <c r="G96" i="9"/>
  <c r="G95" i="9"/>
  <c r="G94" i="9"/>
  <c r="G93" i="9"/>
  <c r="G92" i="9"/>
  <c r="G91" i="9"/>
  <c r="G90" i="9"/>
  <c r="G89" i="9"/>
  <c r="G87" i="9"/>
  <c r="G84" i="9"/>
  <c r="G80" i="9"/>
  <c r="G77" i="9"/>
  <c r="G76" i="9"/>
  <c r="G74" i="9"/>
  <c r="G73" i="9"/>
  <c r="G70" i="9"/>
  <c r="G69" i="9"/>
  <c r="G68" i="9"/>
  <c r="G66" i="9"/>
  <c r="G65" i="9"/>
  <c r="G64" i="9"/>
  <c r="G62" i="9"/>
  <c r="G61" i="9"/>
  <c r="G57" i="9"/>
  <c r="G56" i="9"/>
  <c r="G45" i="9"/>
  <c r="G43" i="9"/>
  <c r="G42" i="9"/>
  <c r="G41" i="9"/>
  <c r="G37" i="9"/>
  <c r="G36" i="9"/>
  <c r="G32" i="9"/>
  <c r="G27" i="9"/>
  <c r="G25" i="9"/>
  <c r="G23" i="9"/>
  <c r="G22" i="9"/>
  <c r="G17" i="9"/>
  <c r="F93" i="9"/>
  <c r="F91" i="9"/>
  <c r="F89" i="9"/>
  <c r="F88" i="9"/>
  <c r="F84" i="9"/>
  <c r="F81" i="9"/>
  <c r="F71" i="9"/>
  <c r="F69" i="9"/>
  <c r="F53" i="9"/>
  <c r="F50" i="9"/>
  <c r="F49" i="9"/>
  <c r="F47" i="9"/>
  <c r="F43" i="9"/>
  <c r="F39" i="9"/>
  <c r="F37" i="9"/>
  <c r="F16" i="9"/>
  <c r="F13" i="9"/>
  <c r="F5" i="9"/>
  <c r="G208" i="4"/>
  <c r="G206" i="4"/>
  <c r="G204" i="4"/>
  <c r="G202" i="4"/>
  <c r="G200" i="4"/>
  <c r="G199" i="4"/>
  <c r="H201" i="4" s="1"/>
  <c r="G197" i="4"/>
  <c r="G196" i="4"/>
  <c r="G194" i="4"/>
  <c r="G193" i="4"/>
  <c r="G192" i="4"/>
  <c r="G190" i="4"/>
  <c r="G189" i="4"/>
  <c r="G188" i="4"/>
  <c r="G187" i="4"/>
  <c r="G185" i="4"/>
  <c r="G183" i="4"/>
  <c r="G181" i="4"/>
  <c r="G179" i="4"/>
  <c r="H180" i="4" s="1"/>
  <c r="E91" i="9" s="1"/>
  <c r="G177" i="4"/>
  <c r="G176" i="4"/>
  <c r="G174" i="4"/>
  <c r="G173" i="4"/>
  <c r="G171" i="4"/>
  <c r="G170" i="4"/>
  <c r="G168" i="4"/>
  <c r="G167" i="4"/>
  <c r="G165" i="4"/>
  <c r="G163" i="4"/>
  <c r="G161" i="4"/>
  <c r="G159" i="4"/>
  <c r="G158" i="4"/>
  <c r="G156" i="4"/>
  <c r="G154" i="4"/>
  <c r="G153" i="4"/>
  <c r="G151" i="4"/>
  <c r="G150" i="4"/>
  <c r="G149" i="4"/>
  <c r="H152" i="4" s="1"/>
  <c r="G147" i="4"/>
  <c r="G145" i="4"/>
  <c r="G144" i="4"/>
  <c r="G142" i="4"/>
  <c r="G141" i="4"/>
  <c r="H143" i="4" s="1"/>
  <c r="G139" i="4"/>
  <c r="G138" i="4"/>
  <c r="G137" i="4"/>
  <c r="G135" i="4"/>
  <c r="G133" i="4"/>
  <c r="H134" i="4" s="1"/>
  <c r="G131" i="4"/>
  <c r="H132" i="4" s="1"/>
  <c r="G129" i="4"/>
  <c r="G127" i="4"/>
  <c r="H128" i="4" s="1"/>
  <c r="E67" i="9" s="1"/>
  <c r="G125" i="4"/>
  <c r="H126" i="4" s="1"/>
  <c r="E66" i="9" s="1"/>
  <c r="G123" i="4"/>
  <c r="H124" i="4" s="1"/>
  <c r="E65" i="9" s="1"/>
  <c r="G121" i="4"/>
  <c r="H122" i="4"/>
  <c r="E63" i="9" s="1"/>
  <c r="G119" i="4"/>
  <c r="G118" i="4"/>
  <c r="G116" i="4"/>
  <c r="H117" i="4" s="1"/>
  <c r="E61" i="9" s="1"/>
  <c r="G114" i="4"/>
  <c r="H115" i="4" s="1"/>
  <c r="E60" i="9" s="1"/>
  <c r="G112" i="4"/>
  <c r="H113" i="4" s="1"/>
  <c r="E58" i="9" s="1"/>
  <c r="G110" i="4"/>
  <c r="G109" i="4"/>
  <c r="G108" i="4"/>
  <c r="G106" i="4"/>
  <c r="G104" i="4"/>
  <c r="G103" i="4"/>
  <c r="G102" i="4"/>
  <c r="H105" i="4" s="1"/>
  <c r="G100" i="4"/>
  <c r="G99" i="4"/>
  <c r="G98" i="4"/>
  <c r="G96" i="4"/>
  <c r="H97" i="4" s="1"/>
  <c r="E53" i="9" s="1"/>
  <c r="G93" i="4"/>
  <c r="G92" i="4"/>
  <c r="G90" i="4"/>
  <c r="H91" i="4" s="1"/>
  <c r="E51" i="9" s="1"/>
  <c r="G88" i="4"/>
  <c r="H89" i="4" s="1"/>
  <c r="E50" i="9" s="1"/>
  <c r="G86" i="4"/>
  <c r="H87" i="4" s="1"/>
  <c r="E49" i="9" s="1"/>
  <c r="G84" i="4"/>
  <c r="H85" i="4" s="1"/>
  <c r="E48" i="9" s="1"/>
  <c r="G82" i="4"/>
  <c r="H83" i="4" s="1"/>
  <c r="E47" i="9" s="1"/>
  <c r="G80" i="4"/>
  <c r="H81" i="4" s="1"/>
  <c r="G78" i="4"/>
  <c r="H79" i="4" s="1"/>
  <c r="E43" i="9" s="1"/>
  <c r="G76" i="4"/>
  <c r="H77" i="4" s="1"/>
  <c r="E42" i="9" s="1"/>
  <c r="G74" i="4"/>
  <c r="H75" i="4" s="1"/>
  <c r="G72" i="4"/>
  <c r="H73" i="4" s="1"/>
  <c r="E40" i="9" s="1"/>
  <c r="G70" i="4"/>
  <c r="G69" i="4"/>
  <c r="G66" i="4"/>
  <c r="H68" i="4" s="1"/>
  <c r="E31" i="9" s="1"/>
  <c r="G64" i="4"/>
  <c r="H65" i="4" s="1"/>
  <c r="E19" i="9" s="1"/>
  <c r="G62" i="4"/>
  <c r="H63" i="4" s="1"/>
  <c r="E16" i="9" s="1"/>
  <c r="G59" i="4"/>
  <c r="H61" i="4" s="1"/>
  <c r="E15" i="9" s="1"/>
  <c r="G57" i="4"/>
  <c r="H58" i="4" s="1"/>
  <c r="G55" i="4"/>
  <c r="H56" i="4" s="1"/>
  <c r="E10" i="9" s="1"/>
  <c r="G53" i="4"/>
  <c r="H54" i="4" s="1"/>
  <c r="E9" i="9" s="1"/>
  <c r="G51" i="4"/>
  <c r="G50" i="4"/>
  <c r="G48" i="4"/>
  <c r="G47" i="4"/>
  <c r="C45" i="4"/>
  <c r="G45" i="4" s="1"/>
  <c r="G44" i="4"/>
  <c r="H46" i="4" s="1"/>
  <c r="G42" i="4"/>
  <c r="H43" i="4" s="1"/>
  <c r="G37" i="4"/>
  <c r="H38" i="4" s="1"/>
  <c r="G32" i="4"/>
  <c r="H33" i="4" s="1"/>
  <c r="G30" i="4"/>
  <c r="H31" i="4" s="1"/>
  <c r="G25" i="4"/>
  <c r="G24" i="4"/>
  <c r="G22" i="4"/>
  <c r="H23" i="4" s="1"/>
  <c r="E18" i="9" s="1"/>
  <c r="G17" i="4"/>
  <c r="H18" i="4" s="1"/>
  <c r="G15" i="4"/>
  <c r="H16" i="4" s="1"/>
  <c r="G13" i="4"/>
  <c r="H14" i="4" s="1"/>
  <c r="E37" i="9" s="1"/>
  <c r="G11" i="4"/>
  <c r="G10" i="4"/>
  <c r="G8" i="4"/>
  <c r="H9" i="4" s="1"/>
  <c r="G6" i="4"/>
  <c r="G4" i="4"/>
  <c r="H5" i="4" s="1"/>
  <c r="H156" i="3"/>
  <c r="H225" i="3"/>
  <c r="F897" i="1"/>
  <c r="F896" i="1"/>
  <c r="F895" i="1"/>
  <c r="F894" i="1"/>
  <c r="F892" i="1"/>
  <c r="F891" i="1"/>
  <c r="F890" i="1"/>
  <c r="F889" i="1"/>
  <c r="F887" i="1"/>
  <c r="F886" i="1"/>
  <c r="F885" i="1"/>
  <c r="F884" i="1"/>
  <c r="F882" i="1"/>
  <c r="F881" i="1"/>
  <c r="F880" i="1"/>
  <c r="F879" i="1"/>
  <c r="F878" i="1"/>
  <c r="F877" i="1"/>
  <c r="F875" i="1"/>
  <c r="F874" i="1"/>
  <c r="F873" i="1"/>
  <c r="F872" i="1"/>
  <c r="F871" i="1"/>
  <c r="F870" i="1"/>
  <c r="F869" i="1"/>
  <c r="F867" i="1"/>
  <c r="F866" i="1"/>
  <c r="F865" i="1"/>
  <c r="F864" i="1"/>
  <c r="F862" i="1"/>
  <c r="F861" i="1"/>
  <c r="F860" i="1"/>
  <c r="F859" i="1"/>
  <c r="F858" i="1"/>
  <c r="F857" i="1"/>
  <c r="F855" i="1"/>
  <c r="F854" i="1"/>
  <c r="F853" i="1"/>
  <c r="F852" i="1"/>
  <c r="F851" i="1"/>
  <c r="F850" i="1"/>
  <c r="F849" i="1"/>
  <c r="F848" i="1"/>
  <c r="F847" i="1"/>
  <c r="F846" i="1"/>
  <c r="F844" i="1"/>
  <c r="F843" i="1"/>
  <c r="F842" i="1"/>
  <c r="F841" i="1"/>
  <c r="F839" i="1"/>
  <c r="F838" i="1"/>
  <c r="F837" i="1"/>
  <c r="F836" i="1"/>
  <c r="F835" i="1"/>
  <c r="F834" i="1"/>
  <c r="F832" i="1"/>
  <c r="F831" i="1"/>
  <c r="F830" i="1"/>
  <c r="F829" i="1"/>
  <c r="F828" i="1"/>
  <c r="F827" i="1"/>
  <c r="F826" i="1"/>
  <c r="F824" i="1"/>
  <c r="F823" i="1"/>
  <c r="F822" i="1"/>
  <c r="F821" i="1"/>
  <c r="F820" i="1"/>
  <c r="F817" i="1"/>
  <c r="F816" i="1"/>
  <c r="F815" i="1"/>
  <c r="F814" i="1"/>
  <c r="F813" i="1"/>
  <c r="F812" i="1"/>
  <c r="F811" i="1"/>
  <c r="F810" i="1"/>
  <c r="F808" i="1"/>
  <c r="F807" i="1"/>
  <c r="F806" i="1"/>
  <c r="F805" i="1"/>
  <c r="F804" i="1"/>
  <c r="F803" i="1"/>
  <c r="F802" i="1"/>
  <c r="F801" i="1"/>
  <c r="F800" i="1"/>
  <c r="F798" i="1"/>
  <c r="F797" i="1"/>
  <c r="F796" i="1"/>
  <c r="F795" i="1"/>
  <c r="F794" i="1"/>
  <c r="F793" i="1"/>
  <c r="F792" i="1"/>
  <c r="F791" i="1"/>
  <c r="F790" i="1"/>
  <c r="F789" i="1"/>
  <c r="F787" i="1"/>
  <c r="F786" i="1"/>
  <c r="F785" i="1"/>
  <c r="F784" i="1"/>
  <c r="F783" i="1"/>
  <c r="F782" i="1"/>
  <c r="F781" i="1"/>
  <c r="F780" i="1"/>
  <c r="F779" i="1"/>
  <c r="F778" i="1"/>
  <c r="F777" i="1"/>
  <c r="F775" i="1"/>
  <c r="F774" i="1"/>
  <c r="F773" i="1"/>
  <c r="F772" i="1"/>
  <c r="F771" i="1"/>
  <c r="F770" i="1"/>
  <c r="F769" i="1"/>
  <c r="F768" i="1"/>
  <c r="F767" i="1"/>
  <c r="F766" i="1"/>
  <c r="F765" i="1"/>
  <c r="F764" i="1"/>
  <c r="F762" i="1"/>
  <c r="F761" i="1"/>
  <c r="F760" i="1"/>
  <c r="F759" i="1"/>
  <c r="F758" i="1"/>
  <c r="F757" i="1"/>
  <c r="F756" i="1"/>
  <c r="F754" i="1"/>
  <c r="F753" i="1"/>
  <c r="F752" i="1"/>
  <c r="F751" i="1"/>
  <c r="F750" i="1"/>
  <c r="F749" i="1"/>
  <c r="F748" i="1"/>
  <c r="F747" i="1"/>
  <c r="F746" i="1"/>
  <c r="F745" i="1"/>
  <c r="F744" i="1"/>
  <c r="F742" i="1"/>
  <c r="F741" i="1"/>
  <c r="F740" i="1"/>
  <c r="F739" i="1"/>
  <c r="F738" i="1"/>
  <c r="F737" i="1"/>
  <c r="F736" i="1"/>
  <c r="F735" i="1"/>
  <c r="F734" i="1"/>
  <c r="F732" i="1"/>
  <c r="F731" i="1"/>
  <c r="F730" i="1"/>
  <c r="F729" i="1"/>
  <c r="F728" i="1"/>
  <c r="F727" i="1"/>
  <c r="F726" i="1"/>
  <c r="F725" i="1"/>
  <c r="F724" i="1"/>
  <c r="F722" i="1"/>
  <c r="F721" i="1"/>
  <c r="F720" i="1"/>
  <c r="F719" i="1"/>
  <c r="F718" i="1"/>
  <c r="F717" i="1"/>
  <c r="F716" i="1"/>
  <c r="F715" i="1"/>
  <c r="F713" i="1"/>
  <c r="F712" i="1"/>
  <c r="F711" i="1"/>
  <c r="F710" i="1"/>
  <c r="F709" i="1"/>
  <c r="F708" i="1"/>
  <c r="F707" i="1"/>
  <c r="F705" i="1"/>
  <c r="F704" i="1"/>
  <c r="F703" i="1"/>
  <c r="F701" i="1"/>
  <c r="F700" i="1"/>
  <c r="F699" i="1"/>
  <c r="F698" i="1"/>
  <c r="F697" i="1"/>
  <c r="F696" i="1"/>
  <c r="F695" i="1"/>
  <c r="F694" i="1"/>
  <c r="F692" i="1"/>
  <c r="F691" i="1"/>
  <c r="F690" i="1"/>
  <c r="F689" i="1"/>
  <c r="F688" i="1"/>
  <c r="F687" i="1"/>
  <c r="F685" i="1"/>
  <c r="F684" i="1"/>
  <c r="F683" i="1"/>
  <c r="F682" i="1"/>
  <c r="F681" i="1"/>
  <c r="F680" i="1"/>
  <c r="F679" i="1"/>
  <c r="F678" i="1"/>
  <c r="F677" i="1"/>
  <c r="F674" i="1"/>
  <c r="F673" i="1"/>
  <c r="F672" i="1"/>
  <c r="F671" i="1"/>
  <c r="F670" i="1"/>
  <c r="F669" i="1"/>
  <c r="F667" i="1"/>
  <c r="F666" i="1"/>
  <c r="F665" i="1"/>
  <c r="F664" i="1"/>
  <c r="F663" i="1"/>
  <c r="F662" i="1"/>
  <c r="F661" i="1"/>
  <c r="F659" i="1"/>
  <c r="F658" i="1"/>
  <c r="F657" i="1"/>
  <c r="F656" i="1"/>
  <c r="F655" i="1"/>
  <c r="F654" i="1"/>
  <c r="F652" i="1"/>
  <c r="F651" i="1"/>
  <c r="F650" i="1"/>
  <c r="F649" i="1"/>
  <c r="F647" i="1"/>
  <c r="F646" i="1"/>
  <c r="F645" i="1"/>
  <c r="F644" i="1"/>
  <c r="F642" i="1"/>
  <c r="F641" i="1"/>
  <c r="F640" i="1"/>
  <c r="F639" i="1"/>
  <c r="F637" i="1"/>
  <c r="F636" i="1"/>
  <c r="F635" i="1"/>
  <c r="F634" i="1"/>
  <c r="F633" i="1"/>
  <c r="F632" i="1"/>
  <c r="F631" i="1"/>
  <c r="F630" i="1"/>
  <c r="F629" i="1"/>
  <c r="F627" i="1"/>
  <c r="F626" i="1"/>
  <c r="F625" i="1"/>
  <c r="F624" i="1"/>
  <c r="F623" i="1"/>
  <c r="F622" i="1"/>
  <c r="F621" i="1"/>
  <c r="F620" i="1"/>
  <c r="F619" i="1"/>
  <c r="F618" i="1"/>
  <c r="F617" i="1"/>
  <c r="F616" i="1"/>
  <c r="F615" i="1"/>
  <c r="F614" i="1"/>
  <c r="F612" i="1"/>
  <c r="F611" i="1"/>
  <c r="F610" i="1"/>
  <c r="F609" i="1"/>
  <c r="F608" i="1"/>
  <c r="F607" i="1"/>
  <c r="F606" i="1"/>
  <c r="F605" i="1"/>
  <c r="F604" i="1"/>
  <c r="F603" i="1"/>
  <c r="F602" i="1"/>
  <c r="F600" i="1"/>
  <c r="F599" i="1"/>
  <c r="F598" i="1"/>
  <c r="F597" i="1"/>
  <c r="F596" i="1"/>
  <c r="F595" i="1"/>
  <c r="F594" i="1"/>
  <c r="F593" i="1"/>
  <c r="F592" i="1"/>
  <c r="F591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4" i="1"/>
  <c r="F573" i="1"/>
  <c r="F572" i="1"/>
  <c r="F571" i="1"/>
  <c r="F570" i="1"/>
  <c r="F569" i="1"/>
  <c r="F568" i="1"/>
  <c r="F567" i="1"/>
  <c r="F566" i="1"/>
  <c r="F565" i="1"/>
  <c r="F564" i="1"/>
  <c r="F562" i="1"/>
  <c r="F561" i="1"/>
  <c r="F560" i="1"/>
  <c r="F559" i="1"/>
  <c r="F558" i="1"/>
  <c r="F556" i="1"/>
  <c r="F555" i="1"/>
  <c r="F554" i="1"/>
  <c r="F553" i="1"/>
  <c r="F552" i="1"/>
  <c r="F551" i="1"/>
  <c r="F549" i="1"/>
  <c r="F548" i="1"/>
  <c r="F547" i="1"/>
  <c r="F546" i="1"/>
  <c r="F545" i="1"/>
  <c r="F544" i="1"/>
  <c r="F543" i="1"/>
  <c r="F542" i="1"/>
  <c r="F541" i="1"/>
  <c r="F540" i="1"/>
  <c r="F539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1" i="1"/>
  <c r="F500" i="1"/>
  <c r="F499" i="1"/>
  <c r="F498" i="1"/>
  <c r="F497" i="1"/>
  <c r="F496" i="1"/>
  <c r="F495" i="1"/>
  <c r="F493" i="1"/>
  <c r="F492" i="1"/>
  <c r="F491" i="1"/>
  <c r="F490" i="1"/>
  <c r="F489" i="1"/>
  <c r="F488" i="1"/>
  <c r="F487" i="1"/>
  <c r="F486" i="1"/>
  <c r="F485" i="1"/>
  <c r="F484" i="1"/>
  <c r="F483" i="1"/>
  <c r="F481" i="1"/>
  <c r="F480" i="1"/>
  <c r="F479" i="1"/>
  <c r="F478" i="1"/>
  <c r="F477" i="1"/>
  <c r="F476" i="1"/>
  <c r="F475" i="1"/>
  <c r="F474" i="1"/>
  <c r="F473" i="1"/>
  <c r="F471" i="1"/>
  <c r="F470" i="1"/>
  <c r="F469" i="1"/>
  <c r="F468" i="1"/>
  <c r="F467" i="1"/>
  <c r="F466" i="1"/>
  <c r="F465" i="1"/>
  <c r="F464" i="1"/>
  <c r="F463" i="1"/>
  <c r="F462" i="1"/>
  <c r="F460" i="1"/>
  <c r="F459" i="1"/>
  <c r="F458" i="1"/>
  <c r="F457" i="1"/>
  <c r="F456" i="1"/>
  <c r="F455" i="1"/>
  <c r="F454" i="1"/>
  <c r="F453" i="1"/>
  <c r="F452" i="1"/>
  <c r="F450" i="1"/>
  <c r="F449" i="1"/>
  <c r="F448" i="1"/>
  <c r="F447" i="1"/>
  <c r="F446" i="1"/>
  <c r="F445" i="1"/>
  <c r="F444" i="1"/>
  <c r="F443" i="1"/>
  <c r="F442" i="1"/>
  <c r="F441" i="1"/>
  <c r="F439" i="1"/>
  <c r="F438" i="1"/>
  <c r="F437" i="1"/>
  <c r="F436" i="1"/>
  <c r="F435" i="1"/>
  <c r="F434" i="1"/>
  <c r="F433" i="1"/>
  <c r="F432" i="1"/>
  <c r="F431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5" i="1"/>
  <c r="F414" i="1"/>
  <c r="F413" i="1"/>
  <c r="F412" i="1"/>
  <c r="F411" i="1"/>
  <c r="F410" i="1"/>
  <c r="F409" i="1"/>
  <c r="F407" i="1"/>
  <c r="F406" i="1"/>
  <c r="F405" i="1"/>
  <c r="F404" i="1"/>
  <c r="F403" i="1"/>
  <c r="F402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6" i="1"/>
  <c r="F385" i="1"/>
  <c r="F384" i="1"/>
  <c r="F383" i="1"/>
  <c r="F382" i="1"/>
  <c r="F381" i="1"/>
  <c r="F380" i="1"/>
  <c r="F378" i="1"/>
  <c r="F377" i="1"/>
  <c r="F376" i="1"/>
  <c r="F375" i="1"/>
  <c r="F374" i="1"/>
  <c r="F372" i="1"/>
  <c r="F371" i="1"/>
  <c r="F370" i="1"/>
  <c r="F369" i="1"/>
  <c r="F368" i="1"/>
  <c r="F367" i="1"/>
  <c r="F365" i="1"/>
  <c r="F364" i="1"/>
  <c r="F363" i="1"/>
  <c r="F362" i="1"/>
  <c r="F361" i="1"/>
  <c r="F360" i="1"/>
  <c r="F359" i="1"/>
  <c r="F358" i="1"/>
  <c r="F357" i="1"/>
  <c r="F356" i="1"/>
  <c r="F355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0" i="1"/>
  <c r="F339" i="1"/>
  <c r="F338" i="1"/>
  <c r="F337" i="1"/>
  <c r="F336" i="1"/>
  <c r="F334" i="1"/>
  <c r="F333" i="1"/>
  <c r="F332" i="1"/>
  <c r="F331" i="1"/>
  <c r="F330" i="1"/>
  <c r="F329" i="1"/>
  <c r="F328" i="1"/>
  <c r="F327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8" i="1"/>
  <c r="F297" i="1"/>
  <c r="F296" i="1"/>
  <c r="F295" i="1"/>
  <c r="F294" i="1"/>
  <c r="F293" i="1"/>
  <c r="F292" i="1"/>
  <c r="F291" i="1"/>
  <c r="F290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4" i="1"/>
  <c r="F243" i="1"/>
  <c r="F242" i="1"/>
  <c r="F241" i="1"/>
  <c r="F240" i="1"/>
  <c r="F239" i="1"/>
  <c r="F238" i="1"/>
  <c r="F237" i="1"/>
  <c r="F236" i="1"/>
  <c r="F235" i="1"/>
  <c r="F234" i="1"/>
  <c r="F232" i="1"/>
  <c r="F231" i="1"/>
  <c r="F230" i="1"/>
  <c r="F229" i="1"/>
  <c r="F228" i="1"/>
  <c r="F227" i="1"/>
  <c r="F226" i="1"/>
  <c r="F225" i="1"/>
  <c r="F224" i="1"/>
  <c r="F223" i="1"/>
  <c r="F222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3" i="1"/>
  <c r="F202" i="1"/>
  <c r="F201" i="1"/>
  <c r="F200" i="1"/>
  <c r="F199" i="1"/>
  <c r="F198" i="1"/>
  <c r="F197" i="1"/>
  <c r="F196" i="1"/>
  <c r="F195" i="1"/>
  <c r="F194" i="1"/>
  <c r="F192" i="1"/>
  <c r="F191" i="1"/>
  <c r="F190" i="1"/>
  <c r="F189" i="1"/>
  <c r="F188" i="1"/>
  <c r="F186" i="1"/>
  <c r="F185" i="1"/>
  <c r="F184" i="1"/>
  <c r="F183" i="1"/>
  <c r="F181" i="1"/>
  <c r="F180" i="1"/>
  <c r="F179" i="1"/>
  <c r="F178" i="1"/>
  <c r="F177" i="1"/>
  <c r="F176" i="1"/>
  <c r="F175" i="1"/>
  <c r="F174" i="1"/>
  <c r="F173" i="1"/>
  <c r="F172" i="1"/>
  <c r="F170" i="1"/>
  <c r="F169" i="1"/>
  <c r="F168" i="1"/>
  <c r="F167" i="1"/>
  <c r="F166" i="1"/>
  <c r="F165" i="1"/>
  <c r="F164" i="1"/>
  <c r="F163" i="1"/>
  <c r="F162" i="1"/>
  <c r="F161" i="1"/>
  <c r="F159" i="1"/>
  <c r="F158" i="1"/>
  <c r="F157" i="1"/>
  <c r="F156" i="1"/>
  <c r="F155" i="1"/>
  <c r="F154" i="1"/>
  <c r="F153" i="1"/>
  <c r="F152" i="1"/>
  <c r="F150" i="1"/>
  <c r="F149" i="1"/>
  <c r="F148" i="1"/>
  <c r="F147" i="1"/>
  <c r="F146" i="1"/>
  <c r="F145" i="1"/>
  <c r="F144" i="1"/>
  <c r="F143" i="1"/>
  <c r="F142" i="1"/>
  <c r="F141" i="1"/>
  <c r="F139" i="1"/>
  <c r="F138" i="1"/>
  <c r="F137" i="1"/>
  <c r="F135" i="1"/>
  <c r="F134" i="1"/>
  <c r="F133" i="1"/>
  <c r="F132" i="1"/>
  <c r="F131" i="1"/>
  <c r="F130" i="1"/>
  <c r="F129" i="1"/>
  <c r="F128" i="1"/>
  <c r="F127" i="1"/>
  <c r="F125" i="1"/>
  <c r="F124" i="1"/>
  <c r="F123" i="1"/>
  <c r="F122" i="1"/>
  <c r="F121" i="1"/>
  <c r="F120" i="1"/>
  <c r="F119" i="1"/>
  <c r="F118" i="1"/>
  <c r="F116" i="1"/>
  <c r="F115" i="1"/>
  <c r="F114" i="1"/>
  <c r="F113" i="1"/>
  <c r="F112" i="1"/>
  <c r="F111" i="1"/>
  <c r="F110" i="1"/>
  <c r="F109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7" i="1"/>
  <c r="F76" i="1"/>
  <c r="F75" i="1"/>
  <c r="F74" i="1"/>
  <c r="F73" i="1"/>
  <c r="F72" i="1"/>
  <c r="F71" i="1"/>
  <c r="F70" i="1"/>
  <c r="F69" i="1"/>
  <c r="F68" i="1"/>
  <c r="F66" i="1"/>
  <c r="F65" i="1"/>
  <c r="F64" i="1"/>
  <c r="F62" i="1"/>
  <c r="F61" i="1"/>
  <c r="F60" i="1"/>
  <c r="F59" i="1"/>
  <c r="F58" i="1"/>
  <c r="F56" i="1"/>
  <c r="F55" i="1"/>
  <c r="F54" i="1"/>
  <c r="F53" i="1"/>
  <c r="F52" i="1"/>
  <c r="F51" i="1"/>
  <c r="F49" i="1"/>
  <c r="F48" i="1"/>
  <c r="F47" i="1"/>
  <c r="F46" i="1"/>
  <c r="F45" i="1"/>
  <c r="F43" i="1"/>
  <c r="F42" i="1"/>
  <c r="F41" i="1"/>
  <c r="F40" i="1"/>
  <c r="F39" i="1"/>
  <c r="F38" i="1"/>
  <c r="F37" i="1"/>
  <c r="F36" i="1"/>
  <c r="F35" i="1"/>
  <c r="F33" i="1"/>
  <c r="F32" i="1"/>
  <c r="F31" i="1"/>
  <c r="F30" i="1"/>
  <c r="F29" i="1"/>
  <c r="F28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1" i="1"/>
  <c r="F10" i="1"/>
  <c r="F9" i="1"/>
  <c r="F8" i="1"/>
  <c r="F7" i="1"/>
  <c r="F6" i="1"/>
  <c r="F5" i="1"/>
  <c r="F4" i="1"/>
  <c r="F3" i="1"/>
  <c r="F27" i="9"/>
  <c r="I101" i="9"/>
  <c r="G100" i="9"/>
  <c r="H11" i="6"/>
  <c r="I100" i="9"/>
  <c r="G35" i="8"/>
  <c r="G11" i="8"/>
  <c r="F30" i="9"/>
  <c r="F45" i="9"/>
  <c r="G15" i="9"/>
  <c r="G20" i="9"/>
  <c r="H5" i="6"/>
  <c r="G7" i="8"/>
  <c r="I34" i="9"/>
  <c r="I46" i="9"/>
  <c r="I90" i="9"/>
  <c r="G23" i="8"/>
  <c r="F34" i="9"/>
  <c r="I92" i="9"/>
  <c r="F8" i="9"/>
  <c r="G49" i="9"/>
  <c r="G47" i="9"/>
  <c r="G34" i="9"/>
  <c r="G86" i="9"/>
  <c r="G60" i="9"/>
  <c r="G72" i="9"/>
  <c r="G113" i="9"/>
  <c r="G111" i="9"/>
  <c r="G126" i="9"/>
  <c r="G33" i="9"/>
  <c r="G85" i="9"/>
  <c r="I72" i="9"/>
  <c r="G59" i="9"/>
  <c r="G98" i="9"/>
  <c r="I124" i="9"/>
  <c r="I98" i="9"/>
  <c r="G46" i="9"/>
  <c r="I111" i="9"/>
  <c r="G124" i="9"/>
  <c r="G137" i="9"/>
  <c r="I137" i="9"/>
  <c r="F109" i="9"/>
  <c r="F106" i="9"/>
  <c r="F123" i="9"/>
  <c r="F96" i="9"/>
  <c r="F36" i="9"/>
  <c r="F46" i="9"/>
  <c r="F122" i="9"/>
  <c r="F120" i="9"/>
  <c r="F112" i="9"/>
  <c r="F110" i="9"/>
  <c r="F108" i="9"/>
  <c r="F107" i="9"/>
  <c r="F103" i="9"/>
  <c r="F101" i="9"/>
  <c r="F97" i="9"/>
  <c r="F95" i="9"/>
  <c r="F70" i="9"/>
  <c r="F66" i="9"/>
  <c r="F29" i="9"/>
  <c r="F25" i="9"/>
  <c r="F23" i="9"/>
  <c r="F19" i="9"/>
  <c r="F17" i="9"/>
  <c r="F15" i="9"/>
  <c r="F12" i="9"/>
  <c r="F11" i="9"/>
  <c r="G183" i="5"/>
  <c r="F114" i="9"/>
  <c r="G204" i="5"/>
  <c r="F79" i="9"/>
  <c r="F32" i="9"/>
  <c r="F31" i="9"/>
  <c r="G65" i="5"/>
  <c r="G154" i="5"/>
  <c r="F54" i="9"/>
  <c r="F59" i="9"/>
  <c r="F6" i="9"/>
  <c r="F7" i="9"/>
  <c r="F99" i="9"/>
  <c r="F104" i="9"/>
  <c r="F102" i="9"/>
  <c r="G101" i="5"/>
  <c r="G9" i="5"/>
  <c r="F63" i="9"/>
  <c r="G119" i="5"/>
  <c r="F75" i="9"/>
  <c r="G135" i="5"/>
  <c r="F9" i="9"/>
  <c r="F21" i="9"/>
  <c r="F86" i="9"/>
  <c r="G34" i="5"/>
  <c r="F128" i="9"/>
  <c r="F98" i="9"/>
  <c r="F85" i="9"/>
  <c r="F72" i="9"/>
  <c r="F124" i="9"/>
  <c r="F111" i="9"/>
  <c r="F33" i="9"/>
  <c r="F20" i="9"/>
  <c r="F137" i="9"/>
  <c r="H233" i="4" l="1"/>
  <c r="H1386" i="3"/>
  <c r="G706" i="1"/>
  <c r="B78" i="9" s="1"/>
  <c r="F1232" i="1"/>
  <c r="H271" i="4"/>
  <c r="H101" i="4"/>
  <c r="H140" i="4"/>
  <c r="H229" i="4"/>
  <c r="E112" i="9" s="1"/>
  <c r="H120" i="4"/>
  <c r="E62" i="9" s="1"/>
  <c r="H111" i="4"/>
  <c r="E57" i="9" s="1"/>
  <c r="H169" i="4"/>
  <c r="H220" i="4"/>
  <c r="E107" i="9" s="1"/>
  <c r="H178" i="4"/>
  <c r="E90" i="9" s="1"/>
  <c r="H268" i="4"/>
  <c r="E121" i="9" s="1"/>
  <c r="H160" i="4"/>
  <c r="E82" i="9" s="1"/>
  <c r="H198" i="4"/>
  <c r="E97" i="9" s="1"/>
  <c r="H223" i="4"/>
  <c r="E108" i="9" s="1"/>
  <c r="H237" i="4"/>
  <c r="E114" i="9" s="1"/>
  <c r="H146" i="4"/>
  <c r="E77" i="9" s="1"/>
  <c r="F204" i="7"/>
  <c r="H105" i="9" s="1"/>
  <c r="H111" i="9" s="1"/>
  <c r="H331" i="4"/>
  <c r="E138" i="9" s="1"/>
  <c r="H1376" i="3"/>
  <c r="D140" i="9" s="1"/>
  <c r="G1446" i="3"/>
  <c r="H31" i="3"/>
  <c r="H265" i="4"/>
  <c r="H162" i="4"/>
  <c r="E83" i="9" s="1"/>
  <c r="H182" i="4"/>
  <c r="E92" i="9" s="1"/>
  <c r="H255" i="4"/>
  <c r="E118" i="9" s="1"/>
  <c r="E122" i="9"/>
  <c r="H298" i="4"/>
  <c r="E129" i="9" s="1"/>
  <c r="H164" i="4"/>
  <c r="E84" i="9" s="1"/>
  <c r="H184" i="4"/>
  <c r="E93" i="9" s="1"/>
  <c r="H273" i="4"/>
  <c r="E123" i="9" s="1"/>
  <c r="H107" i="4"/>
  <c r="E56" i="9" s="1"/>
  <c r="H166" i="4"/>
  <c r="E86" i="9" s="1"/>
  <c r="H186" i="4"/>
  <c r="E94" i="9" s="1"/>
  <c r="H203" i="4"/>
  <c r="E100" i="9" s="1"/>
  <c r="H217" i="4"/>
  <c r="E106" i="9" s="1"/>
  <c r="H148" i="4"/>
  <c r="E78" i="9" s="1"/>
  <c r="H191" i="4"/>
  <c r="E95" i="9" s="1"/>
  <c r="H205" i="4"/>
  <c r="E101" i="9" s="1"/>
  <c r="H301" i="4"/>
  <c r="E130" i="9" s="1"/>
  <c r="H130" i="4"/>
  <c r="E68" i="9" s="1"/>
  <c r="H207" i="4"/>
  <c r="E102" i="9" s="1"/>
  <c r="H248" i="4"/>
  <c r="E116" i="9" s="1"/>
  <c r="H251" i="4"/>
  <c r="E117" i="9" s="1"/>
  <c r="H49" i="4"/>
  <c r="E4" i="9" s="1"/>
  <c r="H95" i="4"/>
  <c r="E52" i="9" s="1"/>
  <c r="H172" i="4"/>
  <c r="E88" i="9" s="1"/>
  <c r="H209" i="4"/>
  <c r="E103" i="9" s="1"/>
  <c r="H258" i="4"/>
  <c r="E119" i="9" s="1"/>
  <c r="H157" i="4"/>
  <c r="E81" i="9" s="1"/>
  <c r="H213" i="4"/>
  <c r="E105" i="9" s="1"/>
  <c r="H279" i="4"/>
  <c r="E125" i="9" s="1"/>
  <c r="H52" i="4"/>
  <c r="E5" i="9" s="1"/>
  <c r="H136" i="4"/>
  <c r="E71" i="9" s="1"/>
  <c r="H155" i="4"/>
  <c r="E80" i="9" s="1"/>
  <c r="H175" i="4"/>
  <c r="E89" i="9" s="1"/>
  <c r="H195" i="4"/>
  <c r="E96" i="9" s="1"/>
  <c r="H226" i="4"/>
  <c r="E110" i="9" s="1"/>
  <c r="H245" i="4"/>
  <c r="E115" i="9" s="1"/>
  <c r="G1155" i="1"/>
  <c r="B138" i="9" s="1"/>
  <c r="G638" i="1"/>
  <c r="B67" i="9" s="1"/>
  <c r="G648" i="1"/>
  <c r="B69" i="9" s="1"/>
  <c r="G868" i="1"/>
  <c r="B97" i="9" s="1"/>
  <c r="H50" i="3"/>
  <c r="D15" i="9" s="1"/>
  <c r="H1313" i="3"/>
  <c r="D134" i="9" s="1"/>
  <c r="H4" i="3"/>
  <c r="H7" i="3" s="1"/>
  <c r="E99" i="9"/>
  <c r="H150" i="9"/>
  <c r="D141" i="9"/>
  <c r="H347" i="4"/>
  <c r="E141" i="9" s="1"/>
  <c r="H71" i="4"/>
  <c r="E38" i="9" s="1"/>
  <c r="H26" i="4"/>
  <c r="H27" i="4" s="1"/>
  <c r="H12" i="4"/>
  <c r="E35" i="9" s="1"/>
  <c r="G926" i="1"/>
  <c r="B108" i="9" s="1"/>
  <c r="G938" i="1"/>
  <c r="B110" i="9" s="1"/>
  <c r="G910" i="1"/>
  <c r="B105" i="9" s="1"/>
  <c r="G313" i="1"/>
  <c r="B35" i="9" s="1"/>
  <c r="G1169" i="1"/>
  <c r="B140" i="9" s="1"/>
  <c r="G932" i="1"/>
  <c r="B109" i="9" s="1"/>
  <c r="G1056" i="1"/>
  <c r="B123" i="9" s="1"/>
  <c r="G653" i="1"/>
  <c r="B70" i="9" s="1"/>
  <c r="J70" i="9" s="1"/>
  <c r="G668" i="1"/>
  <c r="B73" i="9" s="1"/>
  <c r="G723" i="1"/>
  <c r="B80" i="9" s="1"/>
  <c r="G763" i="1"/>
  <c r="B84" i="9" s="1"/>
  <c r="G833" i="1"/>
  <c r="B92" i="9" s="1"/>
  <c r="G845" i="1"/>
  <c r="B94" i="9" s="1"/>
  <c r="G915" i="1"/>
  <c r="B106" i="9" s="1"/>
  <c r="G1160" i="1"/>
  <c r="B139" i="9" s="1"/>
  <c r="G943" i="1"/>
  <c r="B112" i="9" s="1"/>
  <c r="G63" i="1"/>
  <c r="B10" i="9" s="1"/>
  <c r="G140" i="1"/>
  <c r="B18" i="9" s="1"/>
  <c r="G193" i="1"/>
  <c r="B25" i="9" s="1"/>
  <c r="G299" i="1"/>
  <c r="B34" i="9" s="1"/>
  <c r="G408" i="1"/>
  <c r="B45" i="9" s="1"/>
  <c r="G472" i="1"/>
  <c r="B52" i="9" s="1"/>
  <c r="G538" i="1"/>
  <c r="B57" i="9" s="1"/>
  <c r="G563" i="1"/>
  <c r="B61" i="9" s="1"/>
  <c r="G1080" i="1"/>
  <c r="B128" i="9" s="1"/>
  <c r="G1112" i="1"/>
  <c r="B132" i="9" s="1"/>
  <c r="G1060" i="1"/>
  <c r="B125" i="9" s="1"/>
  <c r="G825" i="1"/>
  <c r="B91" i="9" s="1"/>
  <c r="G840" i="1"/>
  <c r="B93" i="9" s="1"/>
  <c r="G893" i="1"/>
  <c r="B102" i="9" s="1"/>
  <c r="G289" i="1"/>
  <c r="B32" i="9" s="1"/>
  <c r="G387" i="1"/>
  <c r="B43" i="9" s="1"/>
  <c r="G482" i="1"/>
  <c r="B53" i="9" s="1"/>
  <c r="G557" i="1"/>
  <c r="B60" i="9" s="1"/>
  <c r="G601" i="1"/>
  <c r="B64" i="9" s="1"/>
  <c r="G883" i="1"/>
  <c r="B100" i="9" s="1"/>
  <c r="G1025" i="1"/>
  <c r="B119" i="9" s="1"/>
  <c r="G1121" i="1"/>
  <c r="B133" i="9" s="1"/>
  <c r="G233" i="1"/>
  <c r="B28" i="9" s="1"/>
  <c r="H124" i="9"/>
  <c r="H33" i="9"/>
  <c r="H46" i="9"/>
  <c r="H98" i="9"/>
  <c r="H137" i="9"/>
  <c r="H59" i="9"/>
  <c r="H72" i="9"/>
  <c r="H85" i="9"/>
  <c r="G160" i="1"/>
  <c r="B21" i="9" s="1"/>
  <c r="G494" i="1"/>
  <c r="B54" i="9" s="1"/>
  <c r="G628" i="1"/>
  <c r="B66" i="9" s="1"/>
  <c r="G809" i="1"/>
  <c r="B89" i="9" s="1"/>
  <c r="G221" i="1"/>
  <c r="B27" i="9" s="1"/>
  <c r="G341" i="1"/>
  <c r="B38" i="9" s="1"/>
  <c r="G401" i="1"/>
  <c r="B44" i="9" s="1"/>
  <c r="G451" i="1"/>
  <c r="B50" i="9" s="1"/>
  <c r="G461" i="1"/>
  <c r="B51" i="9" s="1"/>
  <c r="G686" i="1"/>
  <c r="B75" i="9" s="1"/>
  <c r="G702" i="1"/>
  <c r="B77" i="9" s="1"/>
  <c r="G743" i="1"/>
  <c r="B82" i="9" s="1"/>
  <c r="G755" i="1"/>
  <c r="B83" i="9" s="1"/>
  <c r="G204" i="1"/>
  <c r="B26" i="9" s="1"/>
  <c r="G259" i="1"/>
  <c r="B30" i="9" s="1"/>
  <c r="G613" i="1"/>
  <c r="B65" i="9" s="1"/>
  <c r="G660" i="1"/>
  <c r="B71" i="9" s="1"/>
  <c r="G733" i="1"/>
  <c r="B81" i="9" s="1"/>
  <c r="G776" i="1"/>
  <c r="B86" i="9" s="1"/>
  <c r="G788" i="1"/>
  <c r="B87" i="9" s="1"/>
  <c r="G856" i="1"/>
  <c r="B95" i="9" s="1"/>
  <c r="G171" i="1"/>
  <c r="B22" i="9" s="1"/>
  <c r="G12" i="1"/>
  <c r="B3" i="9" s="1"/>
  <c r="G27" i="1"/>
  <c r="B4" i="9" s="1"/>
  <c r="G34" i="1"/>
  <c r="B5" i="9" s="1"/>
  <c r="G50" i="1"/>
  <c r="B8" i="9" s="1"/>
  <c r="J8" i="9" s="1"/>
  <c r="G78" i="1"/>
  <c r="B12" i="9" s="1"/>
  <c r="G117" i="1"/>
  <c r="B15" i="9" s="1"/>
  <c r="G136" i="1"/>
  <c r="B17" i="9" s="1"/>
  <c r="G151" i="1"/>
  <c r="B19" i="9" s="1"/>
  <c r="G182" i="1"/>
  <c r="B23" i="9" s="1"/>
  <c r="G245" i="1"/>
  <c r="B29" i="9" s="1"/>
  <c r="G273" i="1"/>
  <c r="B31" i="9" s="1"/>
  <c r="G326" i="1"/>
  <c r="B36" i="9" s="1"/>
  <c r="G379" i="1"/>
  <c r="B42" i="9" s="1"/>
  <c r="G430" i="1"/>
  <c r="B48" i="9" s="1"/>
  <c r="G440" i="1"/>
  <c r="B49" i="9" s="1"/>
  <c r="G502" i="1"/>
  <c r="B55" i="9" s="1"/>
  <c r="G520" i="1"/>
  <c r="B56" i="9" s="1"/>
  <c r="G550" i="1"/>
  <c r="B58" i="9" s="1"/>
  <c r="G575" i="1"/>
  <c r="B62" i="9" s="1"/>
  <c r="G590" i="1"/>
  <c r="B63" i="9" s="1"/>
  <c r="G643" i="1"/>
  <c r="B68" i="9" s="1"/>
  <c r="G676" i="1"/>
  <c r="B74" i="9" s="1"/>
  <c r="G714" i="1"/>
  <c r="B79" i="9" s="1"/>
  <c r="G799" i="1"/>
  <c r="B88" i="9" s="1"/>
  <c r="G819" i="1"/>
  <c r="B90" i="9" s="1"/>
  <c r="G920" i="1"/>
  <c r="B107" i="9" s="1"/>
  <c r="G1143" i="1"/>
  <c r="B135" i="9" s="1"/>
  <c r="G44" i="1"/>
  <c r="B6" i="9" s="1"/>
  <c r="J6" i="9" s="1"/>
  <c r="G187" i="1"/>
  <c r="B24" i="9" s="1"/>
  <c r="G335" i="1"/>
  <c r="B37" i="9" s="1"/>
  <c r="G373" i="1"/>
  <c r="B41" i="9" s="1"/>
  <c r="G976" i="1"/>
  <c r="B115" i="9" s="1"/>
  <c r="G1035" i="1"/>
  <c r="B120" i="9" s="1"/>
  <c r="G1072" i="1"/>
  <c r="B127" i="9" s="1"/>
  <c r="G1087" i="1"/>
  <c r="B129" i="9" s="1"/>
  <c r="G108" i="1"/>
  <c r="B14" i="9" s="1"/>
  <c r="G67" i="1"/>
  <c r="B11" i="9" s="1"/>
  <c r="J11" i="9" s="1"/>
  <c r="G354" i="1"/>
  <c r="B39" i="9" s="1"/>
  <c r="G366" i="1"/>
  <c r="B40" i="9" s="1"/>
  <c r="G416" i="1"/>
  <c r="B47" i="9" s="1"/>
  <c r="G693" i="1"/>
  <c r="B76" i="9" s="1"/>
  <c r="G1150" i="1"/>
  <c r="B136" i="9" s="1"/>
  <c r="G57" i="1"/>
  <c r="B9" i="9" s="1"/>
  <c r="J9" i="9" s="1"/>
  <c r="G92" i="1"/>
  <c r="B13" i="9" s="1"/>
  <c r="G126" i="1"/>
  <c r="B16" i="9" s="1"/>
  <c r="G987" i="1"/>
  <c r="B116" i="9" s="1"/>
  <c r="G995" i="1"/>
  <c r="B117" i="9" s="1"/>
  <c r="G1016" i="1"/>
  <c r="B118" i="9" s="1"/>
  <c r="G1129" i="1"/>
  <c r="B134" i="9" s="1"/>
  <c r="G898" i="1"/>
  <c r="B103" i="9" s="1"/>
  <c r="G1044" i="1"/>
  <c r="B121" i="9" s="1"/>
  <c r="G1052" i="1"/>
  <c r="B122" i="9" s="1"/>
  <c r="G1101" i="1"/>
  <c r="B131" i="9" s="1"/>
  <c r="G955" i="1"/>
  <c r="B113" i="9" s="1"/>
  <c r="G1065" i="1"/>
  <c r="B126" i="9" s="1"/>
  <c r="G1093" i="1"/>
  <c r="B130" i="9" s="1"/>
  <c r="G876" i="1"/>
  <c r="B99" i="9" s="1"/>
  <c r="G888" i="1"/>
  <c r="B101" i="9" s="1"/>
  <c r="G903" i="1"/>
  <c r="B104" i="9" s="1"/>
  <c r="G967" i="1"/>
  <c r="B114" i="9" s="1"/>
  <c r="G863" i="1"/>
  <c r="B96" i="9" s="1"/>
  <c r="H742" i="3"/>
  <c r="D89" i="9" s="1"/>
  <c r="H705" i="3"/>
  <c r="D84" i="9" s="1"/>
  <c r="H182" i="3"/>
  <c r="H1209" i="3"/>
  <c r="D128" i="9" s="1"/>
  <c r="I999" i="3"/>
  <c r="H54" i="3"/>
  <c r="D16" i="9" s="1"/>
  <c r="H1364" i="3"/>
  <c r="D139" i="9" s="1"/>
  <c r="H123" i="3"/>
  <c r="H34" i="4"/>
  <c r="E32" i="9"/>
  <c r="E87" i="9"/>
  <c r="H317" i="4"/>
  <c r="E133" i="9" s="1"/>
  <c r="H289" i="4"/>
  <c r="E127" i="9" s="1"/>
  <c r="H294" i="4"/>
  <c r="E128" i="9" s="1"/>
  <c r="E76" i="9"/>
  <c r="H339" i="4"/>
  <c r="E139" i="9" s="1"/>
  <c r="E54" i="9"/>
  <c r="H323" i="4"/>
  <c r="E135" i="9" s="1"/>
  <c r="H342" i="4"/>
  <c r="F141" i="9"/>
  <c r="F150" i="9" s="1"/>
  <c r="G244" i="5"/>
  <c r="G245" i="5" s="1"/>
  <c r="H462" i="2"/>
  <c r="C115" i="9" s="1"/>
  <c r="H157" i="2"/>
  <c r="H431" i="2"/>
  <c r="C105" i="9" s="1"/>
  <c r="H318" i="2"/>
  <c r="C65" i="9" s="1"/>
  <c r="H387" i="2"/>
  <c r="C92" i="9" s="1"/>
  <c r="H419" i="2"/>
  <c r="C101" i="9" s="1"/>
  <c r="H112" i="2"/>
  <c r="C13" i="9" s="1"/>
  <c r="H408" i="2"/>
  <c r="C97" i="9" s="1"/>
  <c r="H443" i="2"/>
  <c r="C109" i="9" s="1"/>
  <c r="H488" i="2"/>
  <c r="C125" i="9" s="1"/>
  <c r="C137" i="9" s="1"/>
  <c r="H440" i="2"/>
  <c r="C108" i="9" s="1"/>
  <c r="H335" i="2"/>
  <c r="C80" i="9" s="1"/>
  <c r="H354" i="2"/>
  <c r="C84" i="9" s="1"/>
  <c r="H425" i="2"/>
  <c r="C103" i="9" s="1"/>
  <c r="H41" i="2"/>
  <c r="H428" i="2"/>
  <c r="C104" i="9" s="1"/>
  <c r="H103" i="2"/>
  <c r="H106" i="2" s="1"/>
  <c r="H449" i="2"/>
  <c r="C112" i="9" s="1"/>
  <c r="H401" i="2"/>
  <c r="C95" i="9" s="1"/>
  <c r="H339" i="2"/>
  <c r="C81" i="9" s="1"/>
  <c r="H240" i="2"/>
  <c r="C49" i="9" s="1"/>
  <c r="H23" i="2"/>
  <c r="H151" i="2"/>
  <c r="C31" i="9" s="1"/>
  <c r="H454" i="2"/>
  <c r="C113" i="9" s="1"/>
  <c r="H190" i="2"/>
  <c r="C39" i="9" s="1"/>
  <c r="H491" i="2"/>
  <c r="C127" i="9" s="1"/>
  <c r="H246" i="2"/>
  <c r="H437" i="2"/>
  <c r="C107" i="9" s="1"/>
  <c r="H303" i="2"/>
  <c r="C60" i="9" s="1"/>
  <c r="H233" i="2"/>
  <c r="C48" i="9" s="1"/>
  <c r="H476" i="2"/>
  <c r="C118" i="9" s="1"/>
  <c r="H458" i="2"/>
  <c r="C114" i="9" s="1"/>
  <c r="H71" i="2"/>
  <c r="H76" i="2" s="1"/>
  <c r="H37" i="2"/>
  <c r="C30" i="9" s="1"/>
  <c r="H11" i="2"/>
  <c r="H12" i="2" s="1"/>
  <c r="H470" i="2"/>
  <c r="C117" i="9" s="1"/>
  <c r="H361" i="2"/>
  <c r="C87" i="9" s="1"/>
  <c r="H27" i="2"/>
  <c r="H498" i="2"/>
  <c r="C130" i="9" s="1"/>
  <c r="H174" i="2"/>
  <c r="C36" i="9" s="1"/>
  <c r="H52" i="2"/>
  <c r="H20" i="2"/>
  <c r="C26" i="9" s="1"/>
  <c r="H357" i="2"/>
  <c r="C86" i="9" s="1"/>
  <c r="H213" i="2"/>
  <c r="C43" i="9" s="1"/>
  <c r="H132" i="2"/>
  <c r="H395" i="2"/>
  <c r="C94" i="9" s="1"/>
  <c r="H201" i="2"/>
  <c r="C41" i="9" s="1"/>
  <c r="C21" i="9"/>
  <c r="H270" i="2"/>
  <c r="C53" i="9" s="1"/>
  <c r="H254" i="2"/>
  <c r="H186" i="2"/>
  <c r="C38" i="9" s="1"/>
  <c r="G509" i="2"/>
  <c r="H466" i="2"/>
  <c r="C116" i="9" s="1"/>
  <c r="H422" i="2"/>
  <c r="C102" i="9" s="1"/>
  <c r="H378" i="2"/>
  <c r="C90" i="9" s="1"/>
  <c r="H366" i="2"/>
  <c r="C88" i="9" s="1"/>
  <c r="H314" i="2"/>
  <c r="C64" i="9" s="1"/>
  <c r="H260" i="2"/>
  <c r="C52" i="9" s="1"/>
  <c r="H207" i="2"/>
  <c r="C42" i="9" s="1"/>
  <c r="H350" i="2"/>
  <c r="C83" i="9" s="1"/>
  <c r="H299" i="2"/>
  <c r="C58" i="9" s="1"/>
  <c r="H160" i="2"/>
  <c r="C34" i="9" s="1"/>
  <c r="H120" i="2"/>
  <c r="C23" i="9" s="1"/>
  <c r="H390" i="2"/>
  <c r="C93" i="9" s="1"/>
  <c r="H310" i="2"/>
  <c r="C63" i="9" s="1"/>
  <c r="H219" i="2"/>
  <c r="C44" i="9" s="1"/>
  <c r="H83" i="2"/>
  <c r="H446" i="2"/>
  <c r="C110" i="9" s="1"/>
  <c r="H294" i="2"/>
  <c r="C57" i="9" s="1"/>
  <c r="H281" i="2"/>
  <c r="C55" i="9" s="1"/>
  <c r="H229" i="2"/>
  <c r="C47" i="9" s="1"/>
  <c r="H57" i="2"/>
  <c r="H481" i="2"/>
  <c r="C119" i="9" s="1"/>
  <c r="H5" i="2"/>
  <c r="H91" i="2"/>
  <c r="H372" i="2"/>
  <c r="C89" i="9" s="1"/>
  <c r="H344" i="2"/>
  <c r="C82" i="9" s="1"/>
  <c r="H276" i="2"/>
  <c r="C54" i="9" s="1"/>
  <c r="H223" i="2"/>
  <c r="C45" i="9" s="1"/>
  <c r="H179" i="2"/>
  <c r="C37" i="9" s="1"/>
  <c r="H167" i="2"/>
  <c r="C35" i="9" s="1"/>
  <c r="H141" i="2"/>
  <c r="H405" i="2"/>
  <c r="C96" i="9" s="1"/>
  <c r="H383" i="2"/>
  <c r="C91" i="9" s="1"/>
  <c r="H288" i="2"/>
  <c r="C56" i="9" s="1"/>
  <c r="H135" i="2"/>
  <c r="C28" i="9" s="1"/>
  <c r="C19" i="9"/>
  <c r="H195" i="2"/>
  <c r="C40" i="9" s="1"/>
  <c r="G1176" i="1"/>
  <c r="B141" i="9" s="1"/>
  <c r="E44" i="9"/>
  <c r="E55" i="9"/>
  <c r="H328" i="4"/>
  <c r="E136" i="9" s="1"/>
  <c r="E113" i="9"/>
  <c r="H306" i="4"/>
  <c r="E131" i="9" s="1"/>
  <c r="H1194" i="3"/>
  <c r="D126" i="9" s="1"/>
  <c r="H105" i="3"/>
  <c r="H64" i="3"/>
  <c r="D18" i="9" s="1"/>
  <c r="H80" i="3"/>
  <c r="H14" i="3"/>
  <c r="H15" i="3" s="1"/>
  <c r="H879" i="3"/>
  <c r="D101" i="9" s="1"/>
  <c r="H433" i="3"/>
  <c r="D56" i="9" s="1"/>
  <c r="H345" i="3"/>
  <c r="D43" i="9" s="1"/>
  <c r="H201" i="3"/>
  <c r="H286" i="3"/>
  <c r="H261" i="3"/>
  <c r="H213" i="3"/>
  <c r="H198" i="3"/>
  <c r="H131" i="3"/>
  <c r="H195" i="3"/>
  <c r="H172" i="3"/>
  <c r="H1347" i="3"/>
  <c r="D136" i="9" s="1"/>
  <c r="H35" i="3"/>
  <c r="H477" i="3"/>
  <c r="D60" i="9" s="1"/>
  <c r="H366" i="3"/>
  <c r="D49" i="9" s="1"/>
  <c r="H350" i="3"/>
  <c r="D44" i="9" s="1"/>
  <c r="H338" i="3"/>
  <c r="D41" i="9" s="1"/>
  <c r="H322" i="3"/>
  <c r="D39" i="9" s="1"/>
  <c r="H230" i="3"/>
  <c r="H1445" i="3" s="1"/>
  <c r="H192" i="3"/>
  <c r="H140" i="3"/>
  <c r="D3" i="9" s="1"/>
  <c r="H1078" i="3"/>
  <c r="D117" i="9" s="1"/>
  <c r="H1000" i="3"/>
  <c r="D112" i="9" s="1"/>
  <c r="H818" i="3"/>
  <c r="D95" i="9" s="1"/>
  <c r="H755" i="3"/>
  <c r="D90" i="9" s="1"/>
  <c r="H662" i="3"/>
  <c r="D79" i="9" s="1"/>
  <c r="H413" i="3"/>
  <c r="D54" i="9" s="1"/>
  <c r="H317" i="3"/>
  <c r="D38" i="9" s="1"/>
  <c r="H275" i="3"/>
  <c r="H394" i="3"/>
  <c r="D52" i="9" s="1"/>
  <c r="H1159" i="3"/>
  <c r="D123" i="9" s="1"/>
  <c r="H314" i="3"/>
  <c r="H242" i="3"/>
  <c r="H699" i="3"/>
  <c r="D83" i="9" s="1"/>
  <c r="H1135" i="3"/>
  <c r="D121" i="9" s="1"/>
  <c r="H361" i="3"/>
  <c r="D48" i="9" s="1"/>
  <c r="H257" i="3"/>
  <c r="E79" i="9"/>
  <c r="E120" i="9"/>
  <c r="H335" i="4"/>
  <c r="E140" i="9" s="1"/>
  <c r="H282" i="4"/>
  <c r="E126" i="9" s="1"/>
  <c r="H312" i="4"/>
  <c r="E132" i="9" s="1"/>
  <c r="H320" i="4"/>
  <c r="E134" i="9" s="1"/>
  <c r="E39" i="9"/>
  <c r="E41" i="9"/>
  <c r="E3" i="9"/>
  <c r="E74" i="9"/>
  <c r="G378" i="4"/>
  <c r="H7" i="4"/>
  <c r="E13" i="9" s="1"/>
  <c r="E20" i="9" s="1"/>
  <c r="L231" i="4"/>
  <c r="H39" i="4"/>
  <c r="H209" i="3"/>
  <c r="H309" i="3"/>
  <c r="H296" i="3"/>
  <c r="H246" i="3"/>
  <c r="D24" i="9" s="1"/>
  <c r="H47" i="3"/>
  <c r="H1330" i="3"/>
  <c r="D135" i="9" s="1"/>
  <c r="H1355" i="3"/>
  <c r="D138" i="9" s="1"/>
  <c r="H77" i="3"/>
  <c r="D21" i="9" s="1"/>
  <c r="H26" i="3"/>
  <c r="H145" i="3"/>
  <c r="D5" i="9" s="1"/>
  <c r="H127" i="3"/>
  <c r="H57" i="3"/>
  <c r="D17" i="9" s="1"/>
  <c r="H115" i="3"/>
  <c r="H160" i="3"/>
  <c r="H99" i="3"/>
  <c r="H86" i="3"/>
  <c r="H69" i="3"/>
  <c r="H1055" i="3"/>
  <c r="D115" i="9" s="1"/>
  <c r="H957" i="3"/>
  <c r="D106" i="9" s="1"/>
  <c r="H925" i="3"/>
  <c r="D104" i="9" s="1"/>
  <c r="H677" i="3"/>
  <c r="D81" i="9" s="1"/>
  <c r="H652" i="3"/>
  <c r="D78" i="9" s="1"/>
  <c r="H589" i="3"/>
  <c r="D73" i="9" s="1"/>
  <c r="H568" i="3"/>
  <c r="D69" i="9" s="1"/>
  <c r="H400" i="3"/>
  <c r="D53" i="9" s="1"/>
  <c r="H376" i="3"/>
  <c r="D50" i="9" s="1"/>
  <c r="H330" i="3"/>
  <c r="D40" i="9" s="1"/>
  <c r="H270" i="3"/>
  <c r="H188" i="3"/>
  <c r="H154" i="3"/>
  <c r="D10" i="9" s="1"/>
  <c r="H1118" i="3"/>
  <c r="D119" i="9" s="1"/>
  <c r="H969" i="3"/>
  <c r="D107" i="9" s="1"/>
  <c r="H892" i="3"/>
  <c r="D102" i="9" s="1"/>
  <c r="H764" i="3"/>
  <c r="D91" i="9" s="1"/>
  <c r="H622" i="3"/>
  <c r="D75" i="9" s="1"/>
  <c r="H558" i="3"/>
  <c r="D67" i="9" s="1"/>
  <c r="H545" i="3"/>
  <c r="D66" i="9" s="1"/>
  <c r="I499" i="3"/>
  <c r="H492" i="3"/>
  <c r="D62" i="9" s="1"/>
  <c r="H451" i="3"/>
  <c r="D57" i="9" s="1"/>
  <c r="H354" i="3"/>
  <c r="D45" i="9" s="1"/>
  <c r="J819" i="3"/>
  <c r="H721" i="3"/>
  <c r="D86" i="9" s="1"/>
  <c r="D12" i="9"/>
  <c r="H1223" i="3"/>
  <c r="D129" i="9" s="1"/>
  <c r="H1020" i="3"/>
  <c r="D113" i="9" s="1"/>
  <c r="H976" i="3"/>
  <c r="D108" i="9" s="1"/>
  <c r="H908" i="3"/>
  <c r="D103" i="9" s="1"/>
  <c r="H876" i="3"/>
  <c r="D100" i="9" s="1"/>
  <c r="H733" i="3"/>
  <c r="D87" i="9" s="1"/>
  <c r="H603" i="3"/>
  <c r="D74" i="9" s="1"/>
  <c r="H536" i="3"/>
  <c r="D65" i="9" s="1"/>
  <c r="H505" i="3"/>
  <c r="D63" i="9" s="1"/>
  <c r="H425" i="3"/>
  <c r="D55" i="9" s="1"/>
  <c r="H280" i="3"/>
  <c r="H1293" i="3"/>
  <c r="D133" i="9" s="1"/>
  <c r="H1273" i="3"/>
  <c r="D132" i="9" s="1"/>
  <c r="H1038" i="3"/>
  <c r="D114" i="9" s="1"/>
  <c r="H522" i="3"/>
  <c r="D64" i="9" s="1"/>
  <c r="H1232" i="3"/>
  <c r="D130" i="9" s="1"/>
  <c r="H1205" i="3"/>
  <c r="D127" i="9" s="1"/>
  <c r="H1101" i="3"/>
  <c r="D118" i="9" s="1"/>
  <c r="H1071" i="3"/>
  <c r="D116" i="9" s="1"/>
  <c r="H982" i="3"/>
  <c r="D109" i="9" s="1"/>
  <c r="H934" i="3"/>
  <c r="D105" i="9" s="1"/>
  <c r="H865" i="3"/>
  <c r="D99" i="9" s="1"/>
  <c r="H844" i="3"/>
  <c r="D97" i="9" s="1"/>
  <c r="H832" i="3"/>
  <c r="D96" i="9" s="1"/>
  <c r="H806" i="3"/>
  <c r="D94" i="9" s="1"/>
  <c r="H794" i="3"/>
  <c r="D93" i="9" s="1"/>
  <c r="H687" i="3"/>
  <c r="D82" i="9" s="1"/>
  <c r="H670" i="3"/>
  <c r="D80" i="9" s="1"/>
  <c r="H636" i="3"/>
  <c r="D76" i="9" s="1"/>
  <c r="H579" i="3"/>
  <c r="D71" i="9" s="1"/>
  <c r="H483" i="3"/>
  <c r="D61" i="9" s="1"/>
  <c r="H468" i="3"/>
  <c r="D58" i="9" s="1"/>
  <c r="H1250" i="3"/>
  <c r="D131" i="9" s="1"/>
  <c r="H1176" i="3"/>
  <c r="D125" i="9" s="1"/>
  <c r="H1145" i="3"/>
  <c r="D122" i="9" s="1"/>
  <c r="H1129" i="3"/>
  <c r="D120" i="9" s="1"/>
  <c r="I1019" i="3"/>
  <c r="H992" i="3"/>
  <c r="D110" i="9" s="1"/>
  <c r="H779" i="3"/>
  <c r="D92" i="9" s="1"/>
  <c r="H739" i="3"/>
  <c r="D88" i="9" s="1"/>
  <c r="H644" i="3"/>
  <c r="D77" i="9" s="1"/>
  <c r="H564" i="3"/>
  <c r="D68" i="9" s="1"/>
  <c r="H387" i="3"/>
  <c r="D51" i="9" s="1"/>
  <c r="H266" i="3"/>
  <c r="D29" i="9" s="1"/>
  <c r="H252" i="3"/>
  <c r="H178" i="3"/>
  <c r="I987" i="3"/>
  <c r="J67" i="9" l="1"/>
  <c r="J78" i="9"/>
  <c r="D36" i="9"/>
  <c r="D31" i="9"/>
  <c r="J31" i="9" s="1"/>
  <c r="J69" i="9"/>
  <c r="J138" i="9"/>
  <c r="E72" i="9"/>
  <c r="D22" i="9"/>
  <c r="J22" i="9" s="1"/>
  <c r="J71" i="9"/>
  <c r="B46" i="9"/>
  <c r="J18" i="9"/>
  <c r="E27" i="9"/>
  <c r="E33" i="9" s="1"/>
  <c r="D23" i="9"/>
  <c r="J23" i="9" s="1"/>
  <c r="D35" i="9"/>
  <c r="J35" i="9" s="1"/>
  <c r="D37" i="9"/>
  <c r="J37" i="9" s="1"/>
  <c r="D13" i="9"/>
  <c r="J13" i="9" s="1"/>
  <c r="E7" i="9"/>
  <c r="E98" i="9"/>
  <c r="J4" i="9"/>
  <c r="J5" i="9"/>
  <c r="J123" i="9"/>
  <c r="J92" i="9"/>
  <c r="J75" i="9"/>
  <c r="J47" i="9"/>
  <c r="J15" i="9"/>
  <c r="J112" i="9"/>
  <c r="J65" i="9"/>
  <c r="J133" i="9"/>
  <c r="J121" i="9"/>
  <c r="J122" i="9"/>
  <c r="J61" i="9"/>
  <c r="J24" i="9"/>
  <c r="B72" i="9"/>
  <c r="J77" i="9"/>
  <c r="J100" i="9"/>
  <c r="J66" i="9"/>
  <c r="J128" i="9"/>
  <c r="E111" i="9"/>
  <c r="E150" i="9"/>
  <c r="J135" i="9"/>
  <c r="J62" i="9"/>
  <c r="J140" i="9"/>
  <c r="E124" i="9"/>
  <c r="J89" i="9"/>
  <c r="J84" i="9"/>
  <c r="B7" i="9"/>
  <c r="B137" i="9"/>
  <c r="B85" i="9"/>
  <c r="B98" i="9"/>
  <c r="B124" i="9"/>
  <c r="B59" i="9"/>
  <c r="B111" i="9"/>
  <c r="J126" i="9"/>
  <c r="J16" i="9"/>
  <c r="J99" i="9"/>
  <c r="J101" i="9"/>
  <c r="J42" i="9"/>
  <c r="J68" i="9"/>
  <c r="B20" i="9"/>
  <c r="J129" i="9"/>
  <c r="J127" i="9"/>
  <c r="B33" i="9"/>
  <c r="J56" i="9"/>
  <c r="D32" i="9"/>
  <c r="J32" i="9" s="1"/>
  <c r="D28" i="9"/>
  <c r="J28" i="9" s="1"/>
  <c r="D34" i="9"/>
  <c r="D26" i="9"/>
  <c r="J26" i="9" s="1"/>
  <c r="J139" i="9"/>
  <c r="J76" i="9"/>
  <c r="J117" i="9"/>
  <c r="E46" i="9"/>
  <c r="J136" i="9"/>
  <c r="J44" i="9"/>
  <c r="C32" i="9"/>
  <c r="J97" i="9"/>
  <c r="J125" i="9"/>
  <c r="J105" i="9"/>
  <c r="J49" i="9"/>
  <c r="C17" i="9"/>
  <c r="J80" i="9"/>
  <c r="C50" i="9"/>
  <c r="C59" i="9" s="1"/>
  <c r="J109" i="9"/>
  <c r="J64" i="9"/>
  <c r="H97" i="2"/>
  <c r="J108" i="9"/>
  <c r="J81" i="9"/>
  <c r="J38" i="9"/>
  <c r="J104" i="9"/>
  <c r="J119" i="9"/>
  <c r="J58" i="9"/>
  <c r="J48" i="9"/>
  <c r="J130" i="9"/>
  <c r="J103" i="9"/>
  <c r="J95" i="9"/>
  <c r="C27" i="9"/>
  <c r="C72" i="9"/>
  <c r="C111" i="9"/>
  <c r="J107" i="9"/>
  <c r="J116" i="9"/>
  <c r="J45" i="9"/>
  <c r="J54" i="9"/>
  <c r="C124" i="9"/>
  <c r="J63" i="9"/>
  <c r="J86" i="9"/>
  <c r="C98" i="9"/>
  <c r="H58" i="2"/>
  <c r="C51" i="9"/>
  <c r="J51" i="9" s="1"/>
  <c r="J87" i="9"/>
  <c r="J60" i="9"/>
  <c r="J88" i="9"/>
  <c r="J36" i="9"/>
  <c r="C29" i="9"/>
  <c r="J29" i="9" s="1"/>
  <c r="C85" i="9"/>
  <c r="J43" i="9"/>
  <c r="J40" i="9"/>
  <c r="J90" i="9"/>
  <c r="J93" i="9"/>
  <c r="J17" i="9"/>
  <c r="J53" i="9"/>
  <c r="J83" i="9"/>
  <c r="J110" i="9"/>
  <c r="J94" i="9"/>
  <c r="J96" i="9"/>
  <c r="J91" i="9"/>
  <c r="J102" i="9"/>
  <c r="C46" i="9"/>
  <c r="J21" i="9"/>
  <c r="C12" i="9"/>
  <c r="H6" i="2"/>
  <c r="H508" i="2"/>
  <c r="J39" i="9"/>
  <c r="J141" i="9"/>
  <c r="J41" i="9"/>
  <c r="B150" i="9"/>
  <c r="J79" i="9"/>
  <c r="J114" i="9"/>
  <c r="E137" i="9"/>
  <c r="E85" i="9"/>
  <c r="J115" i="9"/>
  <c r="J57" i="9"/>
  <c r="J120" i="9"/>
  <c r="J134" i="9"/>
  <c r="J55" i="9"/>
  <c r="J131" i="9"/>
  <c r="J106" i="9"/>
  <c r="D19" i="9"/>
  <c r="J19" i="9" s="1"/>
  <c r="D7" i="9"/>
  <c r="D14" i="9"/>
  <c r="J14" i="9" s="1"/>
  <c r="D27" i="9"/>
  <c r="D59" i="9"/>
  <c r="H39" i="3"/>
  <c r="D85" i="9"/>
  <c r="D150" i="9"/>
  <c r="D30" i="9"/>
  <c r="J30" i="9" s="1"/>
  <c r="J52" i="9"/>
  <c r="D124" i="9"/>
  <c r="H132" i="3"/>
  <c r="H19" i="4"/>
  <c r="J82" i="9"/>
  <c r="E59" i="9"/>
  <c r="J132" i="9"/>
  <c r="J74" i="9"/>
  <c r="J118" i="9"/>
  <c r="H220" i="3"/>
  <c r="D111" i="9"/>
  <c r="J10" i="9"/>
  <c r="J50" i="9"/>
  <c r="D72" i="9"/>
  <c r="J73" i="9"/>
  <c r="D137" i="9"/>
  <c r="J113" i="9"/>
  <c r="D98" i="9"/>
  <c r="D25" i="9"/>
  <c r="J25" i="9" s="1"/>
  <c r="J3" i="9"/>
  <c r="D46" i="9" l="1"/>
  <c r="J46" i="9" s="1"/>
  <c r="J7" i="9"/>
  <c r="J137" i="9"/>
  <c r="J34" i="9"/>
  <c r="J150" i="9"/>
  <c r="D20" i="9"/>
  <c r="J124" i="9"/>
  <c r="C20" i="9"/>
  <c r="J12" i="9"/>
  <c r="J111" i="9"/>
  <c r="J72" i="9"/>
  <c r="C33" i="9"/>
  <c r="J85" i="9"/>
  <c r="J27" i="9"/>
  <c r="J98" i="9"/>
  <c r="J59" i="9"/>
  <c r="D33" i="9"/>
  <c r="J20" i="9" l="1"/>
  <c r="J33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51" authorId="0" shapeId="0" xr:uid="{00000000-0006-0000-0200-000001000000}">
      <text>
        <r>
          <rPr>
            <sz val="10"/>
            <color rgb="FF000000"/>
            <rFont val="Arial"/>
            <family val="2"/>
          </rPr>
          <t>======
ID#AAAAIiwwJBQ
Gabriel Ferreira Faria    (2021-05-21 23:12:07)
Painho pagou R$1000,00 e Eu pageui R$ 680,00.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13" authorId="0" shapeId="0" xr:uid="{00000000-0006-0000-0400-000001000000}">
      <text>
        <r>
          <rPr>
            <sz val="10"/>
            <color rgb="FF000000"/>
            <rFont val="Arial"/>
            <family val="2"/>
          </rPr>
          <t>======
ID#AAAAIiwwJBI
gabriel    (2021-05-21 23:12:07)
FOI PAGO A QUINZENA R$ 362,00  + 500,00 DE ADIANTAMENTO.</t>
        </r>
      </text>
    </comment>
    <comment ref="F14" authorId="0" shapeId="0" xr:uid="{00000000-0006-0000-0400-000002000000}">
      <text>
        <r>
          <rPr>
            <sz val="10"/>
            <color rgb="FF000000"/>
            <rFont val="Arial"/>
            <family val="2"/>
          </rPr>
          <t>======
ID#AAAAIiwwJBA
gabriel    (2021-05-21 23:12:07)
FOI PAGO A QUINZENA MENOS R$ 50,00 DO ADIANTAMENTO DE R$ 500,00</t>
        </r>
      </text>
    </comment>
    <comment ref="F16" authorId="0" shapeId="0" xr:uid="{00000000-0006-0000-0400-000003000000}">
      <text>
        <r>
          <rPr>
            <sz val="10"/>
            <color rgb="FF000000"/>
            <rFont val="Arial"/>
            <family val="2"/>
          </rPr>
          <t>======
ID#AAAAIiwwJBU
gabriel    (2021-05-21 23:12:07)
FOI PAGO A QUINZENA MENOS R$ 50,00 DO ADIANTAMENTO DE R$ 500,00</t>
        </r>
      </text>
    </comment>
    <comment ref="F17" authorId="0" shapeId="0" xr:uid="{00000000-0006-0000-0400-000004000000}">
      <text>
        <r>
          <rPr>
            <sz val="10"/>
            <color rgb="FF000000"/>
            <rFont val="Arial"/>
            <family val="2"/>
          </rPr>
          <t>======
ID#AAAAIiwwJBM
gabriel    (2021-05-21 23:12:07)
FOI PAGO A QUINZENA MENOS R$ 50,00 DO ADIANTAMENTO DE R$ 500,00</t>
        </r>
      </text>
    </comment>
    <comment ref="F18" authorId="0" shapeId="0" xr:uid="{00000000-0006-0000-0400-000005000000}">
      <text>
        <r>
          <rPr>
            <sz val="10"/>
            <color rgb="FF000000"/>
            <rFont val="Arial"/>
            <family val="2"/>
          </rPr>
          <t>======
ID#AAAAIiwwJBY
gabriel    (2021-05-21 23:12:07)
FOI PAGO A QUINZENA MENOS R$ 50,00 DO ADIANTAMENTO DE R$ 500,00</t>
        </r>
      </text>
    </comment>
    <comment ref="F19" authorId="0" shapeId="0" xr:uid="{00000000-0006-0000-0400-000006000000}">
      <text>
        <r>
          <rPr>
            <sz val="10"/>
            <color rgb="FF000000"/>
            <rFont val="Arial"/>
            <family val="2"/>
          </rPr>
          <t>======
ID#AAAAIiwwJBE
gabriel    (2021-05-21 23:12:07)
FOI PAGO A QUINZENA MENOS R$ 50,00 DO ADIANTAMENTO DE R$ 500,00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A37F56-435F-4B20-B4A1-798993822260}" keepAlive="1" name="Consulta - Tabela1" description="Conexão com a consulta 'Tabela1' na pasta de trabalho." type="5" refreshedVersion="0" background="1" saveData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<sst xmlns="http://schemas.openxmlformats.org/spreadsheetml/2006/main" count="6841" uniqueCount="1905">
  <si>
    <t>TABELA COM GASTO DE COMBUSTÍVEL</t>
  </si>
  <si>
    <t>Período</t>
  </si>
  <si>
    <t>km rodada (km)</t>
  </si>
  <si>
    <t>P. do Combustível (R$/l)</t>
  </si>
  <si>
    <t>Data</t>
  </si>
  <si>
    <t>Pagador</t>
  </si>
  <si>
    <t>Valor pago em R$</t>
  </si>
  <si>
    <t>Total mês</t>
  </si>
  <si>
    <t>Eu</t>
  </si>
  <si>
    <t>Gasto do mês 09 de 2013</t>
  </si>
  <si>
    <t>Painho</t>
  </si>
  <si>
    <t>Gasto do mês 10 de 2013</t>
  </si>
  <si>
    <t>Gasto do mês 11 de 2013</t>
  </si>
  <si>
    <t>Gasto do mês 12 de 2013</t>
  </si>
  <si>
    <t>Gasto do mês 01 de 2014</t>
  </si>
  <si>
    <t>Gasto do mês 02 de 2014</t>
  </si>
  <si>
    <t>Gasto do mês 03 de 2013</t>
  </si>
  <si>
    <t>Gasto do mês 04 de 2013</t>
  </si>
  <si>
    <t>Gasto do mês 05 de 2014</t>
  </si>
  <si>
    <t>Gasto do mês 06 de 2014</t>
  </si>
  <si>
    <t>Gasto do mês 07 de 2014</t>
  </si>
  <si>
    <t>Gasto do mês 08 de 2014</t>
  </si>
  <si>
    <t>Gasto do mês 09 de 2014</t>
  </si>
  <si>
    <t>Gasto do mês 10 de 2014</t>
  </si>
  <si>
    <t>Gasto do mês 11 de 2014</t>
  </si>
  <si>
    <t>Gasto do mês 12 de 2014</t>
  </si>
  <si>
    <t>Gasto do mês 01 de 2015</t>
  </si>
  <si>
    <t>Gasto do mês 02 de 2015</t>
  </si>
  <si>
    <t>27/032015</t>
  </si>
  <si>
    <t>Gasto do mês 03 de 2015</t>
  </si>
  <si>
    <t>Gasto do mês 04 de 2015</t>
  </si>
  <si>
    <t>Gasto do mês 05 de 2015</t>
  </si>
  <si>
    <t>painho</t>
  </si>
  <si>
    <t>Gasto do mês 06 de 2015</t>
  </si>
  <si>
    <t>Gasto do mês 07 de 2015</t>
  </si>
  <si>
    <t>Gasto do mês 08 de 2015</t>
  </si>
  <si>
    <t>Gasto do mês 09 de 2015</t>
  </si>
  <si>
    <t>Gasto do mês 10 de 2015</t>
  </si>
  <si>
    <t>Gasto do mês 11 de 2015</t>
  </si>
  <si>
    <t>Gasto do mês 12 de 2015</t>
  </si>
  <si>
    <t>Gasto do mês 01 de 2016</t>
  </si>
  <si>
    <t>Gasto do mês 02 de 2016</t>
  </si>
  <si>
    <t>Gasto do mês 03 de 2016</t>
  </si>
  <si>
    <t>Gasto do mês 04 de 2016</t>
  </si>
  <si>
    <t>Gasto do mês 05 de 2016</t>
  </si>
  <si>
    <t>Gasto do mês 06 de 2016</t>
  </si>
  <si>
    <t>16//07/2016</t>
  </si>
  <si>
    <t>Gasto do mês 07 de 2016</t>
  </si>
  <si>
    <t>Gasto do mês 08 de 2016</t>
  </si>
  <si>
    <t>Gasto do mês 09 de 2016</t>
  </si>
  <si>
    <t>Gasto do mês 10 de 2016</t>
  </si>
  <si>
    <t>Gasto do mês 11 de 2016</t>
  </si>
  <si>
    <t>Gasto do mês 12 de 2016</t>
  </si>
  <si>
    <t>Gasto do mês 01 de 2017</t>
  </si>
  <si>
    <t>Gasto do mês 02 de 2017</t>
  </si>
  <si>
    <t>Gasto do mês 03 de 2017</t>
  </si>
  <si>
    <t>Painnho</t>
  </si>
  <si>
    <t>Gasto do mês 04 de 2017</t>
  </si>
  <si>
    <t>Gasto do mês 05 de 2017</t>
  </si>
  <si>
    <t>Gasto do mês 06 de 2017</t>
  </si>
  <si>
    <t>Gasto do mês 07 de 2017</t>
  </si>
  <si>
    <t>Gasto do mês 08 de 2017</t>
  </si>
  <si>
    <t>Gasto do mês 09 de 2017</t>
  </si>
  <si>
    <t>Gasto do mês 10 de 2017</t>
  </si>
  <si>
    <t>Gasto do mês 11 de 2017</t>
  </si>
  <si>
    <t>Gasto do mês 12 de 2017</t>
  </si>
  <si>
    <t>Gasto do mês 01 de 2018</t>
  </si>
  <si>
    <t>Gasto do mês 02 de 2018</t>
  </si>
  <si>
    <t>Gasto do mês 03 de 2018</t>
  </si>
  <si>
    <t>Gasto do mês 04 de 2018</t>
  </si>
  <si>
    <t>Gasto do mês 05 de 2018</t>
  </si>
  <si>
    <t>Gasto do mês 06 de 2018</t>
  </si>
  <si>
    <t>Gasto do mês 07 de 2018</t>
  </si>
  <si>
    <t>Gasto do mês 08 de 2018</t>
  </si>
  <si>
    <t>27/09/20108</t>
  </si>
  <si>
    <t>Gasto do mês 09 de 2018</t>
  </si>
  <si>
    <t>26/10/20108</t>
  </si>
  <si>
    <t>Gasto do mês 10 de 2018</t>
  </si>
  <si>
    <t>Gasto do mês 11 de 2018</t>
  </si>
  <si>
    <t>Gasto do mês 12 de 2018</t>
  </si>
  <si>
    <t>Gasto do mês 01 de 2019</t>
  </si>
  <si>
    <t>Gasto do mês 02 de 2019</t>
  </si>
  <si>
    <t>Gasto do mês 03 de 2019</t>
  </si>
  <si>
    <t>Gasto do mês 04 de 2019</t>
  </si>
  <si>
    <t>Gasto do mês 05 de 2019</t>
  </si>
  <si>
    <t>Gasto do mês 06 de 2019</t>
  </si>
  <si>
    <t>Gasto do mês 07 de 2019</t>
  </si>
  <si>
    <t>Gasto do mês 08 de 2019</t>
  </si>
  <si>
    <t>Gasto do mês 09 de 2019</t>
  </si>
  <si>
    <t>Gasto do mês 10 de 2019</t>
  </si>
  <si>
    <t>Gasto do mês 11 de 2019</t>
  </si>
  <si>
    <t>Gasto do mês 12 de 2019</t>
  </si>
  <si>
    <t>Gasto do mês 01 de 2020</t>
  </si>
  <si>
    <t>Gasto do mês 02 de 2020</t>
  </si>
  <si>
    <t>Gasto do mês 03 de 2020</t>
  </si>
  <si>
    <t>Gasto do mês 04 de 2020</t>
  </si>
  <si>
    <t>Gasto do mês 05 de 2020</t>
  </si>
  <si>
    <t>Gasto do mês 06 de 2020</t>
  </si>
  <si>
    <t>Gasto do mês 07 de 2020</t>
  </si>
  <si>
    <t>Gasto do mês 08 de 2020</t>
  </si>
  <si>
    <t>Gasto do mês 09 de 2020</t>
  </si>
  <si>
    <t>Gasto do mês 10 de 2020</t>
  </si>
  <si>
    <t>Gasto do mês 11 de 2020</t>
  </si>
  <si>
    <t>Gasto do mês 12 de 2020</t>
  </si>
  <si>
    <t>Gasto do mês 01 de 2021</t>
  </si>
  <si>
    <t>Gasto do mês 02 de 2021</t>
  </si>
  <si>
    <t>Gasto do mês 03 de 2021</t>
  </si>
  <si>
    <t>Gasto do mês 04 de 2021</t>
  </si>
  <si>
    <t>Gasto do mês 05 de 2021</t>
  </si>
  <si>
    <t>GASTO TOTAL COM COMBUSTÍVEL</t>
  </si>
  <si>
    <t>TABELA COM GASTOS COM DIÁRIAS</t>
  </si>
  <si>
    <t>MÃO DE OBRA COM BANANA</t>
  </si>
  <si>
    <t>Itens</t>
  </si>
  <si>
    <t>Quantidade</t>
  </si>
  <si>
    <t>Preço por unidade</t>
  </si>
  <si>
    <t>Valores em R$</t>
  </si>
  <si>
    <t>Total por mês</t>
  </si>
  <si>
    <t>Cavar as covas da banana</t>
  </si>
  <si>
    <t>Adubar as covas da Banana</t>
  </si>
  <si>
    <t>Diária para Plantar as mudas de banana/coco</t>
  </si>
  <si>
    <t>Empelheitada para plantar as mudas com seu Pedro (carroça + burro + trabalhador)</t>
  </si>
  <si>
    <t>Diarias para roçar a bananna</t>
  </si>
  <si>
    <t>Colocar veneno no mato da banana</t>
  </si>
  <si>
    <t>Roçar o mato da banana</t>
  </si>
  <si>
    <t>Adubar as bananas</t>
  </si>
  <si>
    <t>Desbaste</t>
  </si>
  <si>
    <t>Puxar banana</t>
  </si>
  <si>
    <t>Formar a carga</t>
  </si>
  <si>
    <t>Desbaste da Banana</t>
  </si>
  <si>
    <t>Desfolha</t>
  </si>
  <si>
    <t>Limpar a banana para adubar</t>
  </si>
  <si>
    <t>Formar a carga dia 20/01</t>
  </si>
  <si>
    <t>Formar a carga dia 06/02</t>
  </si>
  <si>
    <t>Plantar e adubar</t>
  </si>
  <si>
    <t>Formar a carga dia 01/03</t>
  </si>
  <si>
    <t>adubar a banana</t>
  </si>
  <si>
    <t xml:space="preserve">Puxar banana </t>
  </si>
  <si>
    <t>Formar a carga do dia 14/04</t>
  </si>
  <si>
    <t>Formar a carga do dia 06/05</t>
  </si>
  <si>
    <t>limpeza da banana nova</t>
  </si>
  <si>
    <t>Formar a carga do dia 25/05</t>
  </si>
  <si>
    <t>limpeza da banana</t>
  </si>
  <si>
    <t>Formar a carga do dia 17/06</t>
  </si>
  <si>
    <t>Formar a carga do dia 09/07</t>
  </si>
  <si>
    <t>Formar a carga do dia 03/08</t>
  </si>
  <si>
    <t>Formar a carga do dia 25/08</t>
  </si>
  <si>
    <t>Plantio</t>
  </si>
  <si>
    <t>Adubar</t>
  </si>
  <si>
    <t>Limpeza</t>
  </si>
  <si>
    <t>Forma a carga do dia 16/09</t>
  </si>
  <si>
    <t>Forma a carga do dia 21/09</t>
  </si>
  <si>
    <t>Forma a carga do dia 07/10</t>
  </si>
  <si>
    <t>Limpeza do sabiar e plantio</t>
  </si>
  <si>
    <t>Forma a carga do dia 03/11</t>
  </si>
  <si>
    <t>Forma a carga do dia 07/11</t>
  </si>
  <si>
    <t>Forma a carga do dia 26/11</t>
  </si>
  <si>
    <t>Puxar Bnana</t>
  </si>
  <si>
    <t>formar a carga do dia 20/12</t>
  </si>
  <si>
    <t>formar a carga do dia 20/01</t>
  </si>
  <si>
    <t>formar a carga do dia 21/01</t>
  </si>
  <si>
    <t xml:space="preserve">Limpar a banana </t>
  </si>
  <si>
    <t>Limpar banana</t>
  </si>
  <si>
    <t>Formar a carga do dia 13/02</t>
  </si>
  <si>
    <t>formar carga  dia 29/03/2017</t>
  </si>
  <si>
    <t>Limpar e carregar banana</t>
  </si>
  <si>
    <t>formar carga  dia 31/03/2017</t>
  </si>
  <si>
    <t>Limpar banana e adubar</t>
  </si>
  <si>
    <t>formar carga  dia 13/04/2017</t>
  </si>
  <si>
    <t>formar carga  dia 19/04/2017</t>
  </si>
  <si>
    <t>formar carga dia 13/05/2017</t>
  </si>
  <si>
    <t>Puxar a banana</t>
  </si>
  <si>
    <t>formar carga dia 20/05/2017</t>
  </si>
  <si>
    <t xml:space="preserve">limpar banana </t>
  </si>
  <si>
    <t>despistilar</t>
  </si>
  <si>
    <t xml:space="preserve">Limpar banana </t>
  </si>
  <si>
    <t>Formar carga dia 13/06/2017</t>
  </si>
  <si>
    <t>Empleita de desbaste da banana nova</t>
  </si>
  <si>
    <t>Formar Carga dia 01/07/2017</t>
  </si>
  <si>
    <t>Formar Carga dia 05/07/2017</t>
  </si>
  <si>
    <t>Limpeza da banana</t>
  </si>
  <si>
    <t>Formar Carga dia 19/07/2017</t>
  </si>
  <si>
    <t>Formar Carga dia 07/08/2017</t>
  </si>
  <si>
    <t>Carregar Banana</t>
  </si>
  <si>
    <t>plantar banana</t>
  </si>
  <si>
    <t>Desbastar</t>
  </si>
  <si>
    <t>Desbastar/Limpeza</t>
  </si>
  <si>
    <t>cortar tronco</t>
  </si>
  <si>
    <t>colheita</t>
  </si>
  <si>
    <t>Latada da Uva</t>
  </si>
  <si>
    <t>Aplicar veneno</t>
  </si>
  <si>
    <t>Adubação</t>
  </si>
  <si>
    <t>Retirar Mangueira</t>
  </si>
  <si>
    <t>Cortar Tronco</t>
  </si>
  <si>
    <t>Cortar banana</t>
  </si>
  <si>
    <t>Limpeza de palha por hectare</t>
  </si>
  <si>
    <t>Limpeza de palha/corte</t>
  </si>
  <si>
    <t>Limpeza de palha/tronco</t>
  </si>
  <si>
    <t>Carregar Banana/corte</t>
  </si>
  <si>
    <t>Desbastar (Empleita)</t>
  </si>
  <si>
    <t>Limpeza(tronco)/tonelada</t>
  </si>
  <si>
    <t>Limpeza(desfolha)/carreira</t>
  </si>
  <si>
    <t>Desbastar (Empleita) metade do lote</t>
  </si>
  <si>
    <t>Limpeza(desfolha)</t>
  </si>
  <si>
    <t>Limpeza(tronco)</t>
  </si>
  <si>
    <t>Desfolha(Empleita)/carreira</t>
  </si>
  <si>
    <t>Adubar/Limpeza</t>
  </si>
  <si>
    <t>Corte de troncos e limpeza</t>
  </si>
  <si>
    <t>Replantio/limpeza</t>
  </si>
  <si>
    <t>Carregar Banana/corte/almoço</t>
  </si>
  <si>
    <t>Limpeza de palha</t>
  </si>
  <si>
    <t>Empleitada de corte de Banana/ tonelada</t>
  </si>
  <si>
    <t>GASTO  TOTAL COM DIÁRIAS DE BANANA</t>
  </si>
  <si>
    <t>Diaria para cavar as covas do coco</t>
  </si>
  <si>
    <t>GASTO  TOTAL COM DIÁRIAS DE COCO</t>
  </si>
  <si>
    <t>MÃO DE OBRA COM O FEIJÃO</t>
  </si>
  <si>
    <t>Diarias para catar o feijão</t>
  </si>
  <si>
    <t>GASTO  TOTAL COM DIÁRIAS DE FEIJÃO</t>
  </si>
  <si>
    <t>MÃO DE OBRA COM MACAXEIRA</t>
  </si>
  <si>
    <t>Diarias para roçar e coviar a macaxaira</t>
  </si>
  <si>
    <t>Diárias para roçar a macaxeira</t>
  </si>
  <si>
    <t>Arrancar macaxeiras</t>
  </si>
  <si>
    <t>Compra de Maniva</t>
  </si>
  <si>
    <t>Plantar macaxeiras</t>
  </si>
  <si>
    <t xml:space="preserve">Plantar macaxeiras </t>
  </si>
  <si>
    <t>GASTO  TOTAL COM DIÁRIAS DE MACAXEIRA</t>
  </si>
  <si>
    <t>MÃO DE OBRA COM O MAMÃO</t>
  </si>
  <si>
    <t>Diarias para plantar o mamão</t>
  </si>
  <si>
    <t>Limpar mamão</t>
  </si>
  <si>
    <t>GASTO  TOTAL COM DIÁRIAS DE MAMÃO</t>
  </si>
  <si>
    <t>MÃO DE OBRA COM OVINOS</t>
  </si>
  <si>
    <t>Plantar o capim Araunã</t>
  </si>
  <si>
    <t>Arrancar mudas de capim tifton</t>
  </si>
  <si>
    <t>Plantar mudas de capim tifton</t>
  </si>
  <si>
    <t>Aplicar herbicida</t>
  </si>
  <si>
    <t>Limpar o sabiar</t>
  </si>
  <si>
    <t>Arrancar mudas de capim tifton - Bebedouro</t>
  </si>
  <si>
    <t>Plantar as mudas do capim tifton</t>
  </si>
  <si>
    <t>ajustar cerca elétrca</t>
  </si>
  <si>
    <t>Diaária para fazer o cocho</t>
  </si>
  <si>
    <t>ajeitar cerca</t>
  </si>
  <si>
    <t>fazer cerca</t>
  </si>
  <si>
    <t>GASTO  TOTAL COM DIÁRIAS DE OVINOS</t>
  </si>
  <si>
    <t>MÃO DE OBRA COM O LOTE</t>
  </si>
  <si>
    <t>Diarista de agricultura</t>
  </si>
  <si>
    <t>Gasto do mês 03 de 2014</t>
  </si>
  <si>
    <t>Diaria para fechar as valetas</t>
  </si>
  <si>
    <t>Diaria para capinar</t>
  </si>
  <si>
    <t>GASTO  TOTAL COM DIÁRIAS GERAIS</t>
  </si>
  <si>
    <t>GASTO TOTAL COM DIÁRIAS</t>
  </si>
  <si>
    <t>TABAELA DE GASTOS COM PRODUTOS</t>
  </si>
  <si>
    <t>Carrada de esterco</t>
  </si>
  <si>
    <t>Adubo 06-24-12 Yara de 50kg</t>
  </si>
  <si>
    <t>Carrada de Composto (p/ tonelada)</t>
  </si>
  <si>
    <t>Veneno - Furadan (p/ Litro)</t>
  </si>
  <si>
    <t>Muda de banana</t>
  </si>
  <si>
    <t>Replantio de mudas de banana</t>
  </si>
  <si>
    <t>Lurdinha</t>
  </si>
  <si>
    <t>Veneno gramaxone (p/Litro)</t>
  </si>
  <si>
    <t>Veneno Glifosato Atanor (p/litro)</t>
  </si>
  <si>
    <t>Adubo 10-10-30 Yara de 50kg</t>
  </si>
  <si>
    <t>Adubo 06-24-12 Yara de 25kg</t>
  </si>
  <si>
    <t>Despencador helicoidal</t>
  </si>
  <si>
    <t>Despencador em forma de espátula</t>
  </si>
  <si>
    <t>Espátula para arrancar os filhos da banana</t>
  </si>
  <si>
    <t>Taxa de entrada na associação e mensalidades de 12 de 14 até 04 de 2015</t>
  </si>
  <si>
    <t>Cano e serviço de solda na espátula</t>
  </si>
  <si>
    <t>Foice de desfolhar</t>
  </si>
  <si>
    <t>caixa de 1000 L</t>
  </si>
  <si>
    <t>Mensalidade da associação 05 de 2015</t>
  </si>
  <si>
    <t>Palestra  com preços da Banana</t>
  </si>
  <si>
    <t>Espuma para a carroça</t>
  </si>
  <si>
    <t>Capa para a espuma</t>
  </si>
  <si>
    <t>Mensalidade da associação 06 de 2015</t>
  </si>
  <si>
    <t xml:space="preserve">% da carga da associação da carga do dia 04/07/2015 </t>
  </si>
  <si>
    <t xml:space="preserve">% da carga da associação da carga do dia 14/07/2015 </t>
  </si>
  <si>
    <t>Mensalidade da associação 07 de 2015</t>
  </si>
  <si>
    <t>Mensalidade da associação 08 de 2015</t>
  </si>
  <si>
    <t xml:space="preserve">% da carga da associação da carga do dia 19/08/2015 </t>
  </si>
  <si>
    <t xml:space="preserve">% da carga da associação da carga do dia 28/07/2015 </t>
  </si>
  <si>
    <t xml:space="preserve">% da carga da associação da carga do dia 23/09/2015 </t>
  </si>
  <si>
    <t>Mensalidade da associação 09 de 2015</t>
  </si>
  <si>
    <t>% da carga da associação da carga do dia 14/11/2015</t>
  </si>
  <si>
    <t>detergente 12 unidades</t>
  </si>
  <si>
    <t>Mensalidade da associação 10 de 2015</t>
  </si>
  <si>
    <t>Mensalidade da associação 11 de 2015</t>
  </si>
  <si>
    <t>micro aspersor</t>
  </si>
  <si>
    <t>poldão para banana</t>
  </si>
  <si>
    <t>Ureia</t>
  </si>
  <si>
    <t>Mensalidade da associação 12 de 2015</t>
  </si>
  <si>
    <t>% da carga da associação da carga do dia 08/12/2015</t>
  </si>
  <si>
    <t>% da carga da associação da carga do dia 10/12/2016</t>
  </si>
  <si>
    <t>% da carga da associação da carga do dia 26/12/2016</t>
  </si>
  <si>
    <t>Gramoxone</t>
  </si>
  <si>
    <t>Mensalidade da associação 01 de 2016</t>
  </si>
  <si>
    <t>Ureia 25 Kg</t>
  </si>
  <si>
    <t>Cloreto de Potássio 50kg</t>
  </si>
  <si>
    <t>União e fita adesiva</t>
  </si>
  <si>
    <t>Carrada de Esterco</t>
  </si>
  <si>
    <t>Adubo 15-07-32 de 25 kg</t>
  </si>
  <si>
    <t>conector em Y</t>
  </si>
  <si>
    <t>Mensalidade da associação 02 de 2016</t>
  </si>
  <si>
    <t>% da carga da associação da carga do dia 30/12/2015</t>
  </si>
  <si>
    <t>fita izolante</t>
  </si>
  <si>
    <t>gramozone e bandeja</t>
  </si>
  <si>
    <t>gasolina para aplicar o veneno</t>
  </si>
  <si>
    <t>Micro aspersor</t>
  </si>
  <si>
    <t>Adubo</t>
  </si>
  <si>
    <t>% da carga da associação da carga do dia 20/01/2016</t>
  </si>
  <si>
    <t>Mensalidade da associação 03 de 2016</t>
  </si>
  <si>
    <t>% da carga da associação da carga do dia 06/02/2016</t>
  </si>
  <si>
    <t>% da carga da associação da carga do dia 01/03/2016</t>
  </si>
  <si>
    <t>% da carga da associação da carga do dia 23/03/2016</t>
  </si>
  <si>
    <t>1º parcela de integralização de capital da cooperativa</t>
  </si>
  <si>
    <t>Mensalidade da associação 04 de 2016</t>
  </si>
  <si>
    <t>% da carga da associação da carga do dia 06/05/2016</t>
  </si>
  <si>
    <t>Mensalidade da associação 05 de 2016</t>
  </si>
  <si>
    <t>União de 16 mm</t>
  </si>
  <si>
    <t>glifosato e gramaxone</t>
  </si>
  <si>
    <t>Glifosato e bota</t>
  </si>
  <si>
    <t>Gramaxone</t>
  </si>
  <si>
    <t>% da carga da associação da carga do dia 25/05/2016</t>
  </si>
  <si>
    <t>% da carga da associação da carga do dia 17/06/2016</t>
  </si>
  <si>
    <t>% da carga da associação da carga do dia 09/07/2016</t>
  </si>
  <si>
    <t>Mensalidade da associação 06 de 2016</t>
  </si>
  <si>
    <t>Adubo 6-24-12 de 25kg (banana nova)</t>
  </si>
  <si>
    <t>Fita de gotejo, "T" e mangueira</t>
  </si>
  <si>
    <t>Adubo 15-07-32 de 25kg (banana velha)</t>
  </si>
  <si>
    <t>Adubo Nkcálcio 09 00 24 (50kg)</t>
  </si>
  <si>
    <t>Ureia (25kg)</t>
  </si>
  <si>
    <t>Composto orgânico</t>
  </si>
  <si>
    <t>% da carga da associação da carga do dia 03/08/2016</t>
  </si>
  <si>
    <t>% da carga da associação da carga do dia 25/08/2016</t>
  </si>
  <si>
    <t>% da carga da associação da carga do dia 27/08/2016</t>
  </si>
  <si>
    <t>% da carga da associação da carga do dia 16/09/2016</t>
  </si>
  <si>
    <t>Mensalidade da associação 08 de 2016</t>
  </si>
  <si>
    <t>Adulbo 06-24-12 de 25kg</t>
  </si>
  <si>
    <t>Adulbo 15-07-32  de 25kg</t>
  </si>
  <si>
    <t>Gramaxone 5L</t>
  </si>
  <si>
    <t>Adulbo (kCl ,ureia  e sulfato de zinco)</t>
  </si>
  <si>
    <t>Adulbo (kCl)</t>
  </si>
  <si>
    <t>micro aspersor 15 uinidades</t>
  </si>
  <si>
    <t>Gramaxone L</t>
  </si>
  <si>
    <t>Ciscador</t>
  </si>
  <si>
    <t>Gramaxone 6L</t>
  </si>
  <si>
    <t>2º, 3º e 4º parcela de integralização de capital da cooperativa , mensalidade  de 09 a dez de 2016 e porcentagem das últimas cargas realizadas</t>
  </si>
  <si>
    <t>Pneu e câmara de ar da carroça</t>
  </si>
  <si>
    <t>Adubos 1 de 3</t>
  </si>
  <si>
    <t>Mangueira e Micro aspersor</t>
  </si>
  <si>
    <t>Adubos 2 de 3</t>
  </si>
  <si>
    <t>Cosmolure</t>
  </si>
  <si>
    <t>Spray de tinta</t>
  </si>
  <si>
    <t>Espuma para a carroça e tecido</t>
  </si>
  <si>
    <t>Material de irrigação</t>
  </si>
  <si>
    <t xml:space="preserve">Tecido  da Carroça  </t>
  </si>
  <si>
    <t>11e13/04/17</t>
  </si>
  <si>
    <t>gramaxone 5L</t>
  </si>
  <si>
    <t>Adubos 3 de 3</t>
  </si>
  <si>
    <t>Gramaxone/Klorpan</t>
  </si>
  <si>
    <t>Reforma da Bomba</t>
  </si>
  <si>
    <t>canos/adapatadores para bomba</t>
  </si>
  <si>
    <t>carro de carregar cachos de banana</t>
  </si>
  <si>
    <t>peças para a bomba</t>
  </si>
  <si>
    <t>Ferramentas</t>
  </si>
  <si>
    <t>Grades para porta</t>
  </si>
  <si>
    <t>Cadeados</t>
  </si>
  <si>
    <t>Klorpan</t>
  </si>
  <si>
    <t>Matereial de irrigação para encanar a bomba</t>
  </si>
  <si>
    <t>Marshall + EPI</t>
  </si>
  <si>
    <t>kcl pó branco 50 kg</t>
  </si>
  <si>
    <t>Ureia 25Kg</t>
  </si>
  <si>
    <t>Marshall 1l</t>
  </si>
  <si>
    <t>Gramaxone 1l</t>
  </si>
  <si>
    <t>Adubo kcl pó branco 50 kg</t>
  </si>
  <si>
    <t>Adubo ureia 50Kg</t>
  </si>
  <si>
    <t>Klorpan 1l</t>
  </si>
  <si>
    <t>Bota</t>
  </si>
  <si>
    <t>Adubo Ureia 25Kg</t>
  </si>
  <si>
    <t>Adubo Sulfato de Zinco 25Kg</t>
  </si>
  <si>
    <t>Adubo Ácido bórico 25Kg</t>
  </si>
  <si>
    <t>Pagamento de Cota da Cooperativa</t>
  </si>
  <si>
    <t>Adubo kcl 50 kg</t>
  </si>
  <si>
    <t>Adubo Ureia 50kg</t>
  </si>
  <si>
    <t>Marshal</t>
  </si>
  <si>
    <t>Cavadeira de buraco</t>
  </si>
  <si>
    <t>Adubo 6,24,12-Yara</t>
  </si>
  <si>
    <t>Adubo Ureia 50Kg</t>
  </si>
  <si>
    <t>Map Purificado</t>
  </si>
  <si>
    <t>Provado/Cyptrim/ureia/kcl</t>
  </si>
  <si>
    <t>Adubo 15,7,32-Yara (1 de 4)</t>
  </si>
  <si>
    <t>Adubo kcl 25Kg</t>
  </si>
  <si>
    <t>Tubo da Amanco</t>
  </si>
  <si>
    <t>Base Foliar Top 1L</t>
  </si>
  <si>
    <t>Adaptador para micro</t>
  </si>
  <si>
    <t>Micro da netafim 70L</t>
  </si>
  <si>
    <t>Micro tubo netafim</t>
  </si>
  <si>
    <t>Cyptrim</t>
  </si>
  <si>
    <t xml:space="preserve">Provado </t>
  </si>
  <si>
    <t>Grow 30 20 05</t>
  </si>
  <si>
    <t>Espátula de Arrancar Banana</t>
  </si>
  <si>
    <t>Sulfato de Zinco 25 kg</t>
  </si>
  <si>
    <t>Ureia 50Kg</t>
  </si>
  <si>
    <t>Marshal 5L</t>
  </si>
  <si>
    <t>Micros e uniões</t>
  </si>
  <si>
    <t>Adubo 15,7,32-Yara (2 de 4)</t>
  </si>
  <si>
    <t>Ácido bórico</t>
  </si>
  <si>
    <t>Sulfato de Magnésio</t>
  </si>
  <si>
    <t>adubo</t>
  </si>
  <si>
    <t xml:space="preserve">Carrada de Esterco </t>
  </si>
  <si>
    <t>chave de roda</t>
  </si>
  <si>
    <t>Bomba de Pneu</t>
  </si>
  <si>
    <t>União de 16mm</t>
  </si>
  <si>
    <t>Cloreto de potássio e ureia</t>
  </si>
  <si>
    <t>Adubo 15,7,32-Yara (3 de 4)</t>
  </si>
  <si>
    <t>Gramaxone e Glifosato</t>
  </si>
  <si>
    <t>Material para lâmpada</t>
  </si>
  <si>
    <t>Adubo 15,7,32-Yara (4 de 4)</t>
  </si>
  <si>
    <t>Mata bicheira</t>
  </si>
  <si>
    <t>Marshal 5l</t>
  </si>
  <si>
    <t>Glifosato</t>
  </si>
  <si>
    <t>Material de irrigação - rabicho e adaptador</t>
  </si>
  <si>
    <t>Micro Netafim 70l</t>
  </si>
  <si>
    <t>Map Purificado 25kg</t>
  </si>
  <si>
    <t xml:space="preserve">Cloreto de potássio </t>
  </si>
  <si>
    <t>Assist - óleo Mineral de 1L</t>
  </si>
  <si>
    <t>Assist - óleo Mineral de 5L</t>
  </si>
  <si>
    <t>Reaction - 5L</t>
  </si>
  <si>
    <t>Map Purificado com 25kg</t>
  </si>
  <si>
    <t>Mangueira de 16mm em metro</t>
  </si>
  <si>
    <t>torneira</t>
  </si>
  <si>
    <t>Adubo 15-7-32 C/ 50kg</t>
  </si>
  <si>
    <t>Reaction c/ 5L</t>
  </si>
  <si>
    <t>KCL</t>
  </si>
  <si>
    <t>Cyptrin 5L</t>
  </si>
  <si>
    <t>KCL de 25kg</t>
  </si>
  <si>
    <t>Map Purificado de 25kg</t>
  </si>
  <si>
    <t>Ureia de 25kg</t>
  </si>
  <si>
    <t>Adubo 15-7-32</t>
  </si>
  <si>
    <t>Amino Plus de 5l</t>
  </si>
  <si>
    <t>kcl 25kg</t>
  </si>
  <si>
    <t>Map Granulado Branco 50kg</t>
  </si>
  <si>
    <t>Foice</t>
  </si>
  <si>
    <t>Eucalipto</t>
  </si>
  <si>
    <t>Material de irrigação - haste, micro, união</t>
  </si>
  <si>
    <t>Micro 70l/h</t>
  </si>
  <si>
    <t>FILTRO</t>
  </si>
  <si>
    <t>Pulverizador, mangueira e pistola</t>
  </si>
  <si>
    <t>KCL 50kg</t>
  </si>
  <si>
    <t>Amino Plus de 20l</t>
  </si>
  <si>
    <t>KCL 25kg</t>
  </si>
  <si>
    <t>Glifosato 5l</t>
  </si>
  <si>
    <t>Redutor de PH</t>
  </si>
  <si>
    <t>1º de 20  Parcelas de pagamento do Lote</t>
  </si>
  <si>
    <t>Material de irrigação - micro</t>
  </si>
  <si>
    <t>Nufosate</t>
  </si>
  <si>
    <t>Amino Plus 20l</t>
  </si>
  <si>
    <t>Map Purificado c/ 25kg</t>
  </si>
  <si>
    <t>Korplan 1L</t>
  </si>
  <si>
    <t>Amino Plus de 5L</t>
  </si>
  <si>
    <t>Supa Humuns 5L</t>
  </si>
  <si>
    <t>Sulfato de Zinco 25kg</t>
  </si>
  <si>
    <t xml:space="preserve">Ventosa </t>
  </si>
  <si>
    <t>Espaçador da Pistola</t>
  </si>
  <si>
    <t>Amino Arginine 5L</t>
  </si>
  <si>
    <t>Kit de o jumento - arreio, rabicho, etc</t>
  </si>
  <si>
    <t>Lâmina da Roçadeira</t>
  </si>
  <si>
    <t>Amino Plus de 20L</t>
  </si>
  <si>
    <t>Sulfato de Potássio 25kg</t>
  </si>
  <si>
    <t>Biotec Organic Mineral 20L</t>
  </si>
  <si>
    <t>korplan 10L</t>
  </si>
  <si>
    <t>Correia do Motor</t>
  </si>
  <si>
    <t>Amino Arginine 20L</t>
  </si>
  <si>
    <t>Map Semi Purificado c/ 25kg</t>
  </si>
  <si>
    <t>Amiorgan 50kg</t>
  </si>
  <si>
    <t>Fação</t>
  </si>
  <si>
    <t>EPI</t>
  </si>
  <si>
    <t>Botas</t>
  </si>
  <si>
    <t>Cloreto de Potássio 25kg</t>
  </si>
  <si>
    <t>AminoAgro c/ 20L</t>
  </si>
  <si>
    <t>Alambrado</t>
  </si>
  <si>
    <t>Abracadeira e Latão</t>
  </si>
  <si>
    <t>Resina, lixa e Pincel</t>
  </si>
  <si>
    <t>Amino plus</t>
  </si>
  <si>
    <t xml:space="preserve">Map Granulado </t>
  </si>
  <si>
    <t>Blindex</t>
  </si>
  <si>
    <t>Amino plus 20L</t>
  </si>
  <si>
    <t>Bota e protetor de coluna</t>
  </si>
  <si>
    <t>1º de 20  Parcelas de pagamento do sistema de irrigação</t>
  </si>
  <si>
    <t>Ribumim 20L</t>
  </si>
  <si>
    <t>Adubo 12-40-00 Croplex</t>
  </si>
  <si>
    <t>Carrada de casca de Mandioca 12t</t>
  </si>
  <si>
    <t>Destocedor</t>
  </si>
  <si>
    <t>Adubo 15-7-32 50kg</t>
  </si>
  <si>
    <t>Ribumim 40kg</t>
  </si>
  <si>
    <t>Machado</t>
  </si>
  <si>
    <t>Burro</t>
  </si>
  <si>
    <t>Inseticida Talismã (1L)</t>
  </si>
  <si>
    <t>Inseticida Talismã (5L)</t>
  </si>
  <si>
    <t xml:space="preserve">Micros da agropolo </t>
  </si>
  <si>
    <t>Micros da Amanco</t>
  </si>
  <si>
    <t>Bota e Capa de Chuva</t>
  </si>
  <si>
    <t>Unguento</t>
  </si>
  <si>
    <t>Pá para estescerco</t>
  </si>
  <si>
    <t>Map Semi Purificado 25 Kg</t>
  </si>
  <si>
    <t>Amiorgan 50Kg</t>
  </si>
  <si>
    <t>Saco de Milho 60kg</t>
  </si>
  <si>
    <t>Ferramentas e equipamentos</t>
  </si>
  <si>
    <t>Conexão</t>
  </si>
  <si>
    <t>KCL 50Kg</t>
  </si>
  <si>
    <t>Agrex Espalhante 1L</t>
  </si>
  <si>
    <t>Ajipower 1L</t>
  </si>
  <si>
    <t>Parafusos</t>
  </si>
  <si>
    <t>Nuprid 700 wg 1 kg</t>
  </si>
  <si>
    <t>Esterco - Junior</t>
  </si>
  <si>
    <t>Adubo 15-7-32 25kg</t>
  </si>
  <si>
    <t>Esterco - Sidney</t>
  </si>
  <si>
    <t>Eulcalipto 3,5m de 14 a 16 cm</t>
  </si>
  <si>
    <t>Telhas</t>
  </si>
  <si>
    <t>Podão</t>
  </si>
  <si>
    <t>Prolongador</t>
  </si>
  <si>
    <t>Bomba de encher Pneu</t>
  </si>
  <si>
    <t>Parafusos para as telhas</t>
  </si>
  <si>
    <t>Linhas para Cobertura</t>
  </si>
  <si>
    <t>Parafusos para Carroça</t>
  </si>
  <si>
    <t>Veneno Actara 1Kg</t>
  </si>
  <si>
    <t>Redusor 1L</t>
  </si>
  <si>
    <t>KCL 25Kg</t>
  </si>
  <si>
    <t>Parafusos para Linhas</t>
  </si>
  <si>
    <t>2º de 20  Parcelas de pagamento do sistema de irrigação</t>
  </si>
  <si>
    <t>Cimento 50 kg</t>
  </si>
  <si>
    <t>Cimento 40 kg</t>
  </si>
  <si>
    <t>Adubo  15-7-32 50 Kg</t>
  </si>
  <si>
    <t>2º de 20  Parcelas de pagamento do Lote</t>
  </si>
  <si>
    <t>Lança jato-haste</t>
  </si>
  <si>
    <t>Nufosate 1L</t>
  </si>
  <si>
    <t>Ribumim 40Kg</t>
  </si>
  <si>
    <t>K Bomber 2,5 Kg</t>
  </si>
  <si>
    <t>Material de irrigação - Micro, haste e mangueira</t>
  </si>
  <si>
    <t>Dripsol Banana 25Kg</t>
  </si>
  <si>
    <t>Graxa e Chave de Roda</t>
  </si>
  <si>
    <t>Enraizante Defeder</t>
  </si>
  <si>
    <t>Pulverizador Costal</t>
  </si>
  <si>
    <t>Brita</t>
  </si>
  <si>
    <t>Pó de Brita</t>
  </si>
  <si>
    <t>Estacas</t>
  </si>
  <si>
    <t>Vaso/caixa acoplada/vedações e conexões</t>
  </si>
  <si>
    <t>Estensores para o micros</t>
  </si>
  <si>
    <t>MicroAspersor Netafim de 70L/H</t>
  </si>
  <si>
    <t>Lavatória/sifão</t>
  </si>
  <si>
    <t>Cimento</t>
  </si>
  <si>
    <t>Estensores para os micros</t>
  </si>
  <si>
    <t>Map Purificado 25 Kg</t>
  </si>
  <si>
    <t>Blocos</t>
  </si>
  <si>
    <t>GASTO  TOTAL COM INSUMOS DE BANANA</t>
  </si>
  <si>
    <t>Muda de coco</t>
  </si>
  <si>
    <t>Replantio de mudas de coco</t>
  </si>
  <si>
    <t>GASTO  TOTAL COM INSUMOS DE COCO</t>
  </si>
  <si>
    <t>INSUMOS DO FEIJÃO</t>
  </si>
  <si>
    <t>Sementes de Feijão(kg)</t>
  </si>
  <si>
    <t>Plantadeira de Feijão</t>
  </si>
  <si>
    <t>GASTO  TOTAL COM INSUMOS DE FEIJÃO</t>
  </si>
  <si>
    <t>INSUMOS DO MAMÃO</t>
  </si>
  <si>
    <t>Muda de Mamão</t>
  </si>
  <si>
    <t>Adubo 16 -16-16 Yara de 50kg</t>
  </si>
  <si>
    <t>Adulbo Map</t>
  </si>
  <si>
    <t xml:space="preserve"> </t>
  </si>
  <si>
    <t>Ridomil gold</t>
  </si>
  <si>
    <t>Bandejas</t>
  </si>
  <si>
    <t>Formas para plantar</t>
  </si>
  <si>
    <t>Sementes F1 25kg</t>
  </si>
  <si>
    <t>GASTO  TOTAL COM INSUMOS DE MAMÃO</t>
  </si>
  <si>
    <t>INSUMOS DE OVINOS</t>
  </si>
  <si>
    <t>Cabo de Aço 6000m</t>
  </si>
  <si>
    <t>Tubo de PVC de 20mm de 1m</t>
  </si>
  <si>
    <t>Gancho de parafuso</t>
  </si>
  <si>
    <t>Garrafas Pets (kg)</t>
  </si>
  <si>
    <t>carneiros</t>
  </si>
  <si>
    <t>Material para a cerca para carneiro</t>
  </si>
  <si>
    <t>01-30/08/2014</t>
  </si>
  <si>
    <t>Eu e Painho</t>
  </si>
  <si>
    <t>Cerca pronta</t>
  </si>
  <si>
    <t>Telha ecologica</t>
  </si>
  <si>
    <t>Mat. da cerca elétrica do curral</t>
  </si>
  <si>
    <t>15/10-31/10/2014</t>
  </si>
  <si>
    <t>Vermisal</t>
  </si>
  <si>
    <t>Sal mineral (Saco de  25kg)</t>
  </si>
  <si>
    <t>Sementes de Sansão do Campo (1kg)</t>
  </si>
  <si>
    <t>Sementes de Capim Araunã (3kg)</t>
  </si>
  <si>
    <t>Hastes para suporte do micro</t>
  </si>
  <si>
    <t>sistema de irrigação para o sabiá</t>
  </si>
  <si>
    <t>Sal comum (Saco de  25kg)</t>
  </si>
  <si>
    <t>Sementes de Capim Araunã (4kg)</t>
  </si>
  <si>
    <t>tomadas para cerca elétrica</t>
  </si>
  <si>
    <t>Terramicina para os carneios</t>
  </si>
  <si>
    <t>Cerca pronta Campestre</t>
  </si>
  <si>
    <t>Alicate de castrar os carneiros</t>
  </si>
  <si>
    <t>Alicate de pressão</t>
  </si>
  <si>
    <t>Brincos para identificação dos carneiros</t>
  </si>
  <si>
    <t>Mata bicheira para os carneiros</t>
  </si>
  <si>
    <t>Mourrões para fazer a cerca do carneiro</t>
  </si>
  <si>
    <t>Izoladores para cerca elétrica (Saco com 50)</t>
  </si>
  <si>
    <t>Sal para os carneiros (saco de 25kg)</t>
  </si>
  <si>
    <t>Metalon - suporte para telha</t>
  </si>
  <si>
    <t>Compra de Ovelhas Santa Inês -fêmeas</t>
  </si>
  <si>
    <t>Compra de Ovelhas Santa Inês</t>
  </si>
  <si>
    <t>Comissão pela indicação da ovelhas</t>
  </si>
  <si>
    <t xml:space="preserve">isoladores de energia </t>
  </si>
  <si>
    <t>Sarnicida</t>
  </si>
  <si>
    <t xml:space="preserve">Vermífugo - ivermin </t>
  </si>
  <si>
    <t>mamadeira</t>
  </si>
  <si>
    <t>xerem</t>
  </si>
  <si>
    <t>Sal vitaminado</t>
  </si>
  <si>
    <t>farelo de milho</t>
  </si>
  <si>
    <t>Material para os cochos</t>
  </si>
  <si>
    <t>algodão e feno</t>
  </si>
  <si>
    <t>Vermífugo-Dectomax 200ml</t>
  </si>
  <si>
    <t>União p/ mangueira</t>
  </si>
  <si>
    <t xml:space="preserve">Fita Isolante </t>
  </si>
  <si>
    <t>cal</t>
  </si>
  <si>
    <t xml:space="preserve">Isoladores de energia </t>
  </si>
  <si>
    <t>torta moida</t>
  </si>
  <si>
    <t>vermifugo voss rico oral 250ml</t>
  </si>
  <si>
    <t>Granpos de cerca kg</t>
  </si>
  <si>
    <t>remédio para ovelha</t>
  </si>
  <si>
    <t>mouroes</t>
  </si>
  <si>
    <t>Grampos</t>
  </si>
  <si>
    <t>u</t>
  </si>
  <si>
    <t>Sementes de Capim Arauna 20 kg</t>
  </si>
  <si>
    <t>Arame Farpado</t>
  </si>
  <si>
    <t>Mata bicheira prateado</t>
  </si>
  <si>
    <t>sal mineral</t>
  </si>
  <si>
    <t>GASTO  TOTAL COM INSUMOS DE OVINOS</t>
  </si>
  <si>
    <t>INSUMOS GERAIS DO LOTE</t>
  </si>
  <si>
    <t>Curso p/ produção</t>
  </si>
  <si>
    <t>Óleo Queimado</t>
  </si>
  <si>
    <t>Mourão</t>
  </si>
  <si>
    <t>Estaca</t>
  </si>
  <si>
    <t>Pneu</t>
  </si>
  <si>
    <t>Fab. de Engate</t>
  </si>
  <si>
    <t>Roda aro 13</t>
  </si>
  <si>
    <t>Cal</t>
  </si>
  <si>
    <t>Enxada norte</t>
  </si>
  <si>
    <t>Enxada Meia Lua</t>
  </si>
  <si>
    <t>Pá Quadrada</t>
  </si>
  <si>
    <t>Marreta</t>
  </si>
  <si>
    <t>Facão para cana</t>
  </si>
  <si>
    <t>Camera de ar de carrinho de mão</t>
  </si>
  <si>
    <t>Conjuto EPI</t>
  </si>
  <si>
    <t>Fogão</t>
  </si>
  <si>
    <t>Botijão</t>
  </si>
  <si>
    <t>Saco para muda(c/1000)</t>
  </si>
  <si>
    <t>Furadeira</t>
  </si>
  <si>
    <t>Disco de corte de ferro</t>
  </si>
  <si>
    <t>Luva de proteção</t>
  </si>
  <si>
    <t>Disco de corte de madeira</t>
  </si>
  <si>
    <t>Disco Universal</t>
  </si>
  <si>
    <t>Broca para madeira</t>
  </si>
  <si>
    <t>Sistema de irrigação para o capim</t>
  </si>
  <si>
    <t>Roçadeira</t>
  </si>
  <si>
    <t>carroça de burro</t>
  </si>
  <si>
    <t>Arreios do burro</t>
  </si>
  <si>
    <t>Pulverizador de 20L</t>
  </si>
  <si>
    <t>Bicos para o pulverizador de plastico amarelo</t>
  </si>
  <si>
    <t>Bicos para o pulverizador de plastico azul</t>
  </si>
  <si>
    <t>Bota de borracha p/ Edivaldo</t>
  </si>
  <si>
    <t>Balança</t>
  </si>
  <si>
    <t>Cantoneiras para amarar a carga no reboque</t>
  </si>
  <si>
    <t>Protetor lombar</t>
  </si>
  <si>
    <t>arribitador</t>
  </si>
  <si>
    <t>tesoura de corta zinco</t>
  </si>
  <si>
    <t>Parafusos para carroça</t>
  </si>
  <si>
    <t>livro de registro</t>
  </si>
  <si>
    <t>Chave de roda</t>
  </si>
  <si>
    <t>porca auto travante</t>
  </si>
  <si>
    <t>Chapeu de palha p/ Edivaldo</t>
  </si>
  <si>
    <t>Gasolina para roçar</t>
  </si>
  <si>
    <t>emburachado</t>
  </si>
  <si>
    <t>serviço de engate</t>
  </si>
  <si>
    <t>engate e bola</t>
  </si>
  <si>
    <t>Kit de energia Trifásica</t>
  </si>
  <si>
    <t>argamassa e cimento</t>
  </si>
  <si>
    <t>Capa de Chuva</t>
  </si>
  <si>
    <t>Bota de borracha Branca</t>
  </si>
  <si>
    <t>unioões e fita de alta fusão</t>
  </si>
  <si>
    <t>porta de ferrro para o quarto</t>
  </si>
  <si>
    <t>TABELA COM GASTOS DE SERVIÇOS</t>
  </si>
  <si>
    <t>SERVIÇOS COM A BANANA</t>
  </si>
  <si>
    <t>Amostra do solo</t>
  </si>
  <si>
    <t>Frete do composto orgânico</t>
  </si>
  <si>
    <t>Encapamento da espuma</t>
  </si>
  <si>
    <t xml:space="preserve">Trator - sulcar / arar / gradar </t>
  </si>
  <si>
    <t>análise foliar</t>
  </si>
  <si>
    <t>30/02/2016</t>
  </si>
  <si>
    <t>Conserto das espatulas</t>
  </si>
  <si>
    <t>GASTO  TOTAL COM SERVIÇOS DE BANANA</t>
  </si>
  <si>
    <t>SERVIÇOS COM OVINOS</t>
  </si>
  <si>
    <t>Total</t>
  </si>
  <si>
    <t>Mão de obra para cortar as hastes</t>
  </si>
  <si>
    <t>Trator - sulcar (p/ hora)</t>
  </si>
  <si>
    <t>Trator - arar (p/ hora)</t>
  </si>
  <si>
    <t>GASTO  TOTAL COM SERVIÇOS DE OVINOS</t>
  </si>
  <si>
    <t>SERVIÇOS COM MACAXEIRA</t>
  </si>
  <si>
    <t>Trator - sulcar, arar e limpar</t>
  </si>
  <si>
    <t>GASTO  TOTAL COM SERVIÇOS DE MACAXEIRA</t>
  </si>
  <si>
    <t>SERVIÇOS COM MAMÃO</t>
  </si>
  <si>
    <t>GASTO  TOTAL COM SERVIÇOS DE MAMÃO</t>
  </si>
  <si>
    <t>SERVIÇOS GERAIS NOS LOTE</t>
  </si>
  <si>
    <t>Documentação</t>
  </si>
  <si>
    <t>Coleta de A. de solos</t>
  </si>
  <si>
    <t>Cerca (p/metro)</t>
  </si>
  <si>
    <t>Reforço do engate</t>
  </si>
  <si>
    <t xml:space="preserve">Trator-subsolar (p/hora) </t>
  </si>
  <si>
    <t>Conserto de Reboque</t>
  </si>
  <si>
    <t>Reforma do Reboque</t>
  </si>
  <si>
    <t xml:space="preserve">Trator-Gradar (p/hora) </t>
  </si>
  <si>
    <t>A.do solo (granulometria)</t>
  </si>
  <si>
    <t xml:space="preserve">Trator-Sulcar (p/hora) </t>
  </si>
  <si>
    <t>Solda para Cerca</t>
  </si>
  <si>
    <t>Trator - gradagem (p/hora)</t>
  </si>
  <si>
    <t>conserto de pneu do reboque</t>
  </si>
  <si>
    <t>Prisilha do feixe de molas</t>
  </si>
  <si>
    <t xml:space="preserve">Contador de 05/16 </t>
  </si>
  <si>
    <t>Contador de 10 a 12/15 e 01 a 04/17</t>
  </si>
  <si>
    <t>Contador 06/2016</t>
  </si>
  <si>
    <t>Contador 07/2016</t>
  </si>
  <si>
    <t>Contador 08/2016</t>
  </si>
  <si>
    <t>Contador 09/2016</t>
  </si>
  <si>
    <t>Contador 10/2016</t>
  </si>
  <si>
    <t>Contador 11/2016 e 12/2016</t>
  </si>
  <si>
    <t>Contador 01/2017</t>
  </si>
  <si>
    <t>Contador 02/2017</t>
  </si>
  <si>
    <t>Contador 03/2017</t>
  </si>
  <si>
    <t>Contador 04/2017</t>
  </si>
  <si>
    <t>Contador 05/2017</t>
  </si>
  <si>
    <t>15//06/2017</t>
  </si>
  <si>
    <t>Pedreiro</t>
  </si>
  <si>
    <t>Revisão da Roçadeira</t>
  </si>
  <si>
    <t>Trator</t>
  </si>
  <si>
    <t>Contador 06/2017</t>
  </si>
  <si>
    <t>Contador 07/2017</t>
  </si>
  <si>
    <t xml:space="preserve">Trator </t>
  </si>
  <si>
    <t>Contador 08/2017</t>
  </si>
  <si>
    <t>Contador 09/2017</t>
  </si>
  <si>
    <t>Conserto da Roçadeira</t>
  </si>
  <si>
    <t>Contador 10/2017</t>
  </si>
  <si>
    <t>reparo na moto serra</t>
  </si>
  <si>
    <t>Contador 11/2017</t>
  </si>
  <si>
    <t>Contador 01/2018</t>
  </si>
  <si>
    <t>Contador 02/2018</t>
  </si>
  <si>
    <t>Gasto do mês 02  de 2018</t>
  </si>
  <si>
    <t xml:space="preserve">hora de Trator rocadeira </t>
  </si>
  <si>
    <t>Contador 03/2018</t>
  </si>
  <si>
    <t>Gasto do mês 03  de 2018</t>
  </si>
  <si>
    <t>Contador 04/2018</t>
  </si>
  <si>
    <t>Gasto do mês 04  de 2018</t>
  </si>
  <si>
    <t>Contador 05/2018</t>
  </si>
  <si>
    <t>Gasto do mês 06  de 2018</t>
  </si>
  <si>
    <t>Contador 06/2018</t>
  </si>
  <si>
    <t>Gasto do mês 07  de 2018</t>
  </si>
  <si>
    <t>Contador 07/2018</t>
  </si>
  <si>
    <t>Gasto do mês 08  de 2018</t>
  </si>
  <si>
    <t>Contador 08/2018</t>
  </si>
  <si>
    <t>Gasto do mês 09  de 2018</t>
  </si>
  <si>
    <t>Gasto do mês 10  de 2018</t>
  </si>
  <si>
    <t>Gasto do mês 11  de 2018</t>
  </si>
  <si>
    <t>Contador 09 a 12/2018</t>
  </si>
  <si>
    <t>Gasto do mês 12  de 2018</t>
  </si>
  <si>
    <t>Contador 01/2019</t>
  </si>
  <si>
    <t>Revisão do Motor</t>
  </si>
  <si>
    <t>Contador 02/2019</t>
  </si>
  <si>
    <t>Contador 03/2019</t>
  </si>
  <si>
    <t>Contador 04/2019</t>
  </si>
  <si>
    <t>Contador 05/2019</t>
  </si>
  <si>
    <t>Conserto do Filtro</t>
  </si>
  <si>
    <t>Contador 06/2019</t>
  </si>
  <si>
    <t>Certificado Digital</t>
  </si>
  <si>
    <t>Exames admissional e demissional</t>
  </si>
  <si>
    <t>Manutenção do motor</t>
  </si>
  <si>
    <t>Contador 07/2019</t>
  </si>
  <si>
    <t>Contador 08/2019</t>
  </si>
  <si>
    <t>Contador 09/2019</t>
  </si>
  <si>
    <t>Contador 10/2020</t>
  </si>
  <si>
    <t>Conserto da carroça</t>
  </si>
  <si>
    <t>Contador 11/2019</t>
  </si>
  <si>
    <t>Contador 12/2019</t>
  </si>
  <si>
    <t>Contador 1/2020</t>
  </si>
  <si>
    <t>Contador 2/2020</t>
  </si>
  <si>
    <t>Braçadeira</t>
  </si>
  <si>
    <t>Contador 3/2020</t>
  </si>
  <si>
    <t>Trator pulverização/tambor</t>
  </si>
  <si>
    <t>Contador 4/2020</t>
  </si>
  <si>
    <t>pulverisador conserto</t>
  </si>
  <si>
    <t>Contador 5/2020</t>
  </si>
  <si>
    <t>Contador 6/2020</t>
  </si>
  <si>
    <t>Contador 7/2020</t>
  </si>
  <si>
    <t>Contador 8/2020</t>
  </si>
  <si>
    <t>Solda</t>
  </si>
  <si>
    <t>Motor</t>
  </si>
  <si>
    <t>Contador 9/2020</t>
  </si>
  <si>
    <t>Contador 11/2020</t>
  </si>
  <si>
    <t>Conserto da Balança</t>
  </si>
  <si>
    <t>Contador 12/2020</t>
  </si>
  <si>
    <t>Contador 01/2021</t>
  </si>
  <si>
    <t>Pulverisador conserto</t>
  </si>
  <si>
    <t>Contador 02/2021</t>
  </si>
  <si>
    <t>Contador 03/2021</t>
  </si>
  <si>
    <t>Contador 04/2021</t>
  </si>
  <si>
    <t>GASTO  TOTAL COM SERVIÇOS GERAIS NO LOTE</t>
  </si>
  <si>
    <t>GASTO TOTAL COM SERVIÇOS</t>
  </si>
  <si>
    <t>TABELA COM SALÁRIOS</t>
  </si>
  <si>
    <t>Total por ano</t>
  </si>
  <si>
    <t>Adiantamento de salários e sdescontos (STATUS)</t>
  </si>
  <si>
    <t>Empregado (quinzena)</t>
  </si>
  <si>
    <t>Gasto no ano de 2013</t>
  </si>
  <si>
    <t>R$ 500,00 (1º Adiantamento para comprar a moto)</t>
  </si>
  <si>
    <t>Descontou (1ª de 10 de R$ 50,00)</t>
  </si>
  <si>
    <t>Descontou (2ª de 10 de R$ 50,00)</t>
  </si>
  <si>
    <t>Descontou (3ª de 10 de R$ 50,00) + (R$ 30,00 de adiantamento)</t>
  </si>
  <si>
    <t>Descontou (4ª de 10 de R$ 50,00) + (R$ 50,00 de adiantamento)</t>
  </si>
  <si>
    <t>Descontou (5ª de 10 de R$ 50,00) + (R$ 50,00 de adiantamento)</t>
  </si>
  <si>
    <t>Descontou (6ª de 10 de R$ 50,00) + (R$ 50,00 de adiantamento)</t>
  </si>
  <si>
    <t>Empregado (mensal e adiantamento)</t>
  </si>
  <si>
    <t>R$ 376,00 (2º adiantamento para comprar o boi)  + RS 200,00 (Que falta do 1º adiantamento) TOTAL de R$ 576,00</t>
  </si>
  <si>
    <t>Empregado (Adiantamento)</t>
  </si>
  <si>
    <t>R$ 125,00 (3º Adiantamento para comprar Pneu e Câmera de Ar) TOTAL de R$ 701,00</t>
  </si>
  <si>
    <t>Empregado (mensal)</t>
  </si>
  <si>
    <t>Foi descontado 1º e 2º de 14 de 50,00, faltando R$ 600,00</t>
  </si>
  <si>
    <t>Empregado (quinzenal)</t>
  </si>
  <si>
    <t>Foi descontado 3º de 14 de 50,00, faltando R$ 550,00</t>
  </si>
  <si>
    <t>Foi descontado 4º de 14 de 50,00, faltando R$ 500,00</t>
  </si>
  <si>
    <t>Foi descontado 5º de 14 de 50,00, faltando R$ 450,00</t>
  </si>
  <si>
    <t>Foi descontado 6º de 14 de 50,00, faltando R$ 400,00</t>
  </si>
  <si>
    <t>Foi descontado 7º de 14 de 50,00, faltando R$ 350,00</t>
  </si>
  <si>
    <t>Foi descontado 8º de 14 de 50,00, faltando R$ 300,00</t>
  </si>
  <si>
    <t>31/11/2014</t>
  </si>
  <si>
    <t>Foi descontado 9º de 14 de 50,00, faltando R$ 250,00</t>
  </si>
  <si>
    <t>Foi descontado 10º de 14 de 50,00, faltando R$ 200,00</t>
  </si>
  <si>
    <t>Empregado (13º salário)</t>
  </si>
  <si>
    <t>Foi descontado 11º de 14 de 50,00, faltando R$ 150,00</t>
  </si>
  <si>
    <t>Gasto no ano de 2014</t>
  </si>
  <si>
    <t>Foi descontado 12º de 14 de 50,00, faltando R$ 100,00</t>
  </si>
  <si>
    <t>Foi descontado 13º de 14 de 50,00, faltando R$ 50,00</t>
  </si>
  <si>
    <t>R$ 1.000,00 (4º Adiantamento para comprar uma nova moto)</t>
  </si>
  <si>
    <t>Foi descontado 14º de 14 de 50,00, quitando o empréstimo</t>
  </si>
  <si>
    <t>Foi descontado 1º de 20 de 50,00, faltando R$ 950,00</t>
  </si>
  <si>
    <t>Foi descontado 2º de 20 de 50,00, faltando R$ 900,00</t>
  </si>
  <si>
    <t>Foi descontado 3º de 20 de 50,00, faltando R$ 850,00</t>
  </si>
  <si>
    <t>Foi descontado 4º de 20 de 50,00, faltando R$ 800,00</t>
  </si>
  <si>
    <t>Foi descontado 5º de 20 de 50,00, faltando R$ 750,00</t>
  </si>
  <si>
    <t>Foi descontado 6º de 20 de 50,00, faltando R$ 700,00</t>
  </si>
  <si>
    <t>Foi descontado 7º de 20 de 50,00, faltando R$ 650,00</t>
  </si>
  <si>
    <t>Foi descontado 8º de 20 de 50,00, faltando R$ 600,00</t>
  </si>
  <si>
    <t>Foi descontado 9º de 20 de 50,00, faltando R$ 550,00</t>
  </si>
  <si>
    <t>Foi descontado 10º de 20 de 50,00, faltando R$ 500,00</t>
  </si>
  <si>
    <t>R$ 600,00 (5º Adiantamento para comprar dois carneiros)</t>
  </si>
  <si>
    <t>Foi descontado 11º de 20 de 50,00, faltando R$ 500,00</t>
  </si>
  <si>
    <t>Recisão</t>
  </si>
  <si>
    <t>Foi quitado todos os empréstimos na recisão; R$450,00 do restantate da moto; R$ 600,00 dos Carneiros e R$ 385,00 da quinzena do salário de setembro</t>
  </si>
  <si>
    <t>Foi descontado R$ 80 que tomou emprestado</t>
  </si>
  <si>
    <t>Foi descontado R$ 50 que tomou emprestado</t>
  </si>
  <si>
    <t>porcetagem da macaxeira</t>
  </si>
  <si>
    <t>Foi descontado R$ 200 das 8 caixas de macaeiras que ele vendeu e ficou com o dinheiro</t>
  </si>
  <si>
    <t xml:space="preserve">Empregado (Adiantamento) </t>
  </si>
  <si>
    <t>R$ 1000,00 (6º Adiantamento para comprar uma geladeira)</t>
  </si>
  <si>
    <t>R$ 100,00 (7º Adiantamento para dar entrada na casa da mulher)</t>
  </si>
  <si>
    <t>R$ 1000,00 (8º Adiantamento para furar o posso )</t>
  </si>
  <si>
    <t>Gasto no ano de 2015</t>
  </si>
  <si>
    <t>Empregado (Mensal)</t>
  </si>
  <si>
    <t>Porcentagem</t>
  </si>
  <si>
    <t>Foi quitado o empréstimo para furar o poço</t>
  </si>
  <si>
    <t>Foi descontado 8º e 9º de 20 de 50,00, faltando R$ 550,00</t>
  </si>
  <si>
    <t>R$ 700,00 (9º Adiantamento para comprar duas ovelhas R$ 600,00 e o pneu R$ 100,00)</t>
  </si>
  <si>
    <t xml:space="preserve">Foi descontado 11º de 20 de 50,00, faltando R$ 450,00 e  a 1/3 parcelas das 2 ovelhas de 200,00 </t>
  </si>
  <si>
    <t>Foi descontado 12º de 20 de 50,00, faltando R$ 400,00 e  a 2/3 parcelas das 2 ovelhas de 200,00 e 65,00 que sobrou da composto.</t>
  </si>
  <si>
    <t>Foi descontado 13º de 20 de 50,00, faltando R$ 350,00 e  a 3/3 parcelas das 2 ovelhas de 200,00 e uma  parcela de R$100,00 do Pneu.</t>
  </si>
  <si>
    <t>Gasto no ano de 2016</t>
  </si>
  <si>
    <t>Empregado (Férias1/3)</t>
  </si>
  <si>
    <t>Empregado (Férias2/3)</t>
  </si>
  <si>
    <t>Empregado (Férias3/3)</t>
  </si>
  <si>
    <t>Gasto no ano de 2017</t>
  </si>
  <si>
    <t>Empregados (Mensal)</t>
  </si>
  <si>
    <t>Foi adiantado 500,00 para Gilson</t>
  </si>
  <si>
    <t>Falta descontar 400,00 para Gilson</t>
  </si>
  <si>
    <t>Falta descontar 300,00 para Gilson</t>
  </si>
  <si>
    <t>Falta descontar 200,00 para Gilson</t>
  </si>
  <si>
    <t>Edivaldo (Férias1/3)</t>
  </si>
  <si>
    <t>Falta descontar 100,00 para Gilson</t>
  </si>
  <si>
    <t>Edivaldo (Férias2/3)</t>
  </si>
  <si>
    <t>Falta descontar 0,00 para Gilson</t>
  </si>
  <si>
    <t>Edivaldo (Férias3/3)</t>
  </si>
  <si>
    <t>Empregados 1 do 13º salário</t>
  </si>
  <si>
    <t>Empregados 2ª do 13º salário</t>
  </si>
  <si>
    <t>Gasto no ano de 2018</t>
  </si>
  <si>
    <t xml:space="preserve">Empregados (Mensal) </t>
  </si>
  <si>
    <t>Gilson (Férias)</t>
  </si>
  <si>
    <t>Recisão de Edivaldo</t>
  </si>
  <si>
    <t>Recisão e multa de Gilson</t>
  </si>
  <si>
    <t>Empregado Mensal</t>
  </si>
  <si>
    <t>Gasto no ano de 2019</t>
  </si>
  <si>
    <t>Empregado Férias - Edivaldo</t>
  </si>
  <si>
    <t>Empregado Mensal - Edivaldo</t>
  </si>
  <si>
    <t>Empregado Quinzena - Alan</t>
  </si>
  <si>
    <t>Emprestei 2000,00 + 300,00 p/ Alan, descontei 1.000,00</t>
  </si>
  <si>
    <t>Emprestei 2000,00 + 300,00 p/ Alan, descontei 1.050,00</t>
  </si>
  <si>
    <t>Empregado Mensal - Alan</t>
  </si>
  <si>
    <t>Emprestei 2000,00 + 300,00 p/ Alan, descontei 1.150,00</t>
  </si>
  <si>
    <t>Empregado 13 - Edivaldo</t>
  </si>
  <si>
    <t>Empregado 13 - Alan</t>
  </si>
  <si>
    <t>Gasto no ano de 2020</t>
  </si>
  <si>
    <t>Emprestei 2000,00 + 300,00 p/ Alan, descontei 1250,00</t>
  </si>
  <si>
    <t>29/02/2021</t>
  </si>
  <si>
    <t>Emprestei 2000,00 + 300,00 p/ Alan, descontei 1350,00</t>
  </si>
  <si>
    <t>Emprestei 2000,00 + 300,00 p/ Alan, descontei 1550,00</t>
  </si>
  <si>
    <t>Gasto no ano de 2021</t>
  </si>
  <si>
    <t>GASTO TOTAL COM SALÁRIOS</t>
  </si>
  <si>
    <t>TABELA COM ENERGIA</t>
  </si>
  <si>
    <t>Leitura 01</t>
  </si>
  <si>
    <t>Leitura 02</t>
  </si>
  <si>
    <t>Leitura 03</t>
  </si>
  <si>
    <t>Leitura 04</t>
  </si>
  <si>
    <t>Leitura 05</t>
  </si>
  <si>
    <t>Leitura 06</t>
  </si>
  <si>
    <t>Leitura 07</t>
  </si>
  <si>
    <t>Leitura do lote 228 - 01 /16</t>
  </si>
  <si>
    <t>Leitura do lote 228 - 02 /16</t>
  </si>
  <si>
    <t>Leitura do lote 228 - 03 /16</t>
  </si>
  <si>
    <t>Leitura do lote 228 - 04 /16</t>
  </si>
  <si>
    <t>Leitura do lote 228 - 05 /16</t>
  </si>
  <si>
    <t>Leitura do lote 228 - 06 /16</t>
  </si>
  <si>
    <t>Leitura do lote 228 - 07 /16</t>
  </si>
  <si>
    <t>Leitura do lote 228 - 08 /16</t>
  </si>
  <si>
    <t>Leitura do lote 228 - 09 /16</t>
  </si>
  <si>
    <t>Leitura do lote 228 - 10 /16</t>
  </si>
  <si>
    <t>Leitura do lote 228 - 11 /16</t>
  </si>
  <si>
    <t>Leitura do lote 228 - 12 /16</t>
  </si>
  <si>
    <t>Leitura do lote 228 - 01 /17</t>
  </si>
  <si>
    <t>Leitura do lote 228 - 02 /17</t>
  </si>
  <si>
    <t>Leitura do lote 228 - 03 /17</t>
  </si>
  <si>
    <t>Leitura do lote 228 - 04 /17</t>
  </si>
  <si>
    <t>Leitura do lote 228 - 05 /17</t>
  </si>
  <si>
    <t>Leitura do lote 228 - 06 /17</t>
  </si>
  <si>
    <t>Leitura do lote 228 - 07 /17</t>
  </si>
  <si>
    <t>Leitura do lote 228 - 09 /17</t>
  </si>
  <si>
    <t>Leitura do lote 228 - 10 /17</t>
  </si>
  <si>
    <t>Leitura do lote 228 - 11 /17</t>
  </si>
  <si>
    <t>Leitura do lote 228 - 12 /17</t>
  </si>
  <si>
    <t>Leitura do lote 228 - 01 /18</t>
  </si>
  <si>
    <t>Leitura do lote 228 - 08 /18</t>
  </si>
  <si>
    <t>Leitura do lote 228 - 10 /18</t>
  </si>
  <si>
    <t>Leitura do lote 228 - 09 /18</t>
  </si>
  <si>
    <t>Leitura do lote 228 - 02 /19</t>
  </si>
  <si>
    <t>Leitura do lote 228 - 03 /19</t>
  </si>
  <si>
    <t>Leitura do lote 228 - 04 /19</t>
  </si>
  <si>
    <t>Leitura do lote 228 - 05 /19</t>
  </si>
  <si>
    <t>Leitura do lote 228 - 06 /19</t>
  </si>
  <si>
    <t>Leitura do lote 228 - 07 /19</t>
  </si>
  <si>
    <t>Leitura do lote 228 - 11,12/18 e 01,08/19</t>
  </si>
  <si>
    <t>Leitura do lote 228 - 09 /19</t>
  </si>
  <si>
    <t>Leitura do lote 228 - 10 /19</t>
  </si>
  <si>
    <t>Leitura do lote 228 - 11 /19</t>
  </si>
  <si>
    <t>Leitura do lote 228 - 01</t>
  </si>
  <si>
    <t>Leitura do lote 228 - 02</t>
  </si>
  <si>
    <t>Leitura do lote 228 - 03</t>
  </si>
  <si>
    <t>Leitura do lote 228 - 04</t>
  </si>
  <si>
    <t>Leitura do lote 228 - 05</t>
  </si>
  <si>
    <t>Leitura do lote 228 - 06</t>
  </si>
  <si>
    <t>Leitura do lote 228 - 07</t>
  </si>
  <si>
    <t>Leitura do lote 228 - 08</t>
  </si>
  <si>
    <t>Leitura do lote 228 - 09</t>
  </si>
  <si>
    <t>Leitura do lote 228 - 10</t>
  </si>
  <si>
    <t>Leitura do lote 228 - 11</t>
  </si>
  <si>
    <t>Leitura do lote 228 - 12</t>
  </si>
  <si>
    <t>GASTO TOTAL COM ENERGIA</t>
  </si>
  <si>
    <t>TABELA COM GASTOS COM FGTS E INSS</t>
  </si>
  <si>
    <t>FGTS 10/2015</t>
  </si>
  <si>
    <t>INSS 10/2015</t>
  </si>
  <si>
    <t>FGTS 11/2015</t>
  </si>
  <si>
    <t>INSS 11/2015</t>
  </si>
  <si>
    <t>FGTS 12/2015</t>
  </si>
  <si>
    <t>INSS 12/2015</t>
  </si>
  <si>
    <t>FGTS 01/2016</t>
  </si>
  <si>
    <t>INSS 01/2016</t>
  </si>
  <si>
    <t>FGTS 02/2016</t>
  </si>
  <si>
    <t>INSS 02/2016</t>
  </si>
  <si>
    <t>FGTS 03/2016</t>
  </si>
  <si>
    <t>INSS 03/2016</t>
  </si>
  <si>
    <t>FGTS 04/2016</t>
  </si>
  <si>
    <t>INSS 04/2016</t>
  </si>
  <si>
    <t>FGTS 05/2016</t>
  </si>
  <si>
    <t>INSS 05/2016</t>
  </si>
  <si>
    <t>FGTS 06/2016</t>
  </si>
  <si>
    <t>INSS 06/2016</t>
  </si>
  <si>
    <t>FGTS 07/2016</t>
  </si>
  <si>
    <t>INSS 07/2016</t>
  </si>
  <si>
    <t>FGTS 08/2016</t>
  </si>
  <si>
    <t>INSS 08/2016</t>
  </si>
  <si>
    <t>FGTS 09/2016</t>
  </si>
  <si>
    <t>INSS 09/2016</t>
  </si>
  <si>
    <t>FGTS 10/2016</t>
  </si>
  <si>
    <t>INSS 10/2016</t>
  </si>
  <si>
    <t>FGTS 11/2016</t>
  </si>
  <si>
    <t>INSS 11/2016</t>
  </si>
  <si>
    <t>INSS 13/2016</t>
  </si>
  <si>
    <t>FGTS 12/2016</t>
  </si>
  <si>
    <t>INSS 12/2016</t>
  </si>
  <si>
    <t>FGTS 01/2017</t>
  </si>
  <si>
    <t>INSS 01/2017</t>
  </si>
  <si>
    <t>FGTS 02/2017</t>
  </si>
  <si>
    <t>INSS 02/2017</t>
  </si>
  <si>
    <t>FGTS 03/2017</t>
  </si>
  <si>
    <t>INSS 03/2017</t>
  </si>
  <si>
    <t>FGTS 04/2017</t>
  </si>
  <si>
    <t>INSS 04/2017</t>
  </si>
  <si>
    <t>FGTS 05/2017</t>
  </si>
  <si>
    <t>INSS 05/2017</t>
  </si>
  <si>
    <t>INSS 06/2017</t>
  </si>
  <si>
    <t>FGTS 06/2017</t>
  </si>
  <si>
    <t>FGTS 07/2017</t>
  </si>
  <si>
    <t>INSS 07/2017</t>
  </si>
  <si>
    <t>FGTS 08/2017</t>
  </si>
  <si>
    <t>INSS 08/2017</t>
  </si>
  <si>
    <t>FGTS 09/2017</t>
  </si>
  <si>
    <t>INSS 09/2017</t>
  </si>
  <si>
    <t>FGTS 10/2017</t>
  </si>
  <si>
    <t>INSS 10/2017</t>
  </si>
  <si>
    <t>FGTS 11/2017</t>
  </si>
  <si>
    <t>INSS 13/2017</t>
  </si>
  <si>
    <t>INSS 12/2017</t>
  </si>
  <si>
    <t>FGTS 12/2017</t>
  </si>
  <si>
    <t>Gasto do mês  01 de 2018</t>
  </si>
  <si>
    <t>FGTS 01/2018</t>
  </si>
  <si>
    <t>INSS 01/2018</t>
  </si>
  <si>
    <t>Gasto do mês  02 de 2018</t>
  </si>
  <si>
    <t>FGTS 03/2018</t>
  </si>
  <si>
    <t>INSS 03/2018</t>
  </si>
  <si>
    <t>Gasto do mês  03 de 2018</t>
  </si>
  <si>
    <t>FGTS 04/2018</t>
  </si>
  <si>
    <t>INSS 04/2018</t>
  </si>
  <si>
    <t>Gasto do mês  04 de 2018</t>
  </si>
  <si>
    <t>FGTS 05/2018</t>
  </si>
  <si>
    <t>Gasto do mês  05 de 2018</t>
  </si>
  <si>
    <t>INSS 05/2018</t>
  </si>
  <si>
    <t>NÃO PAGO</t>
  </si>
  <si>
    <t>Gasto do mês  06 de 2018</t>
  </si>
  <si>
    <t>INSS 06/2018</t>
  </si>
  <si>
    <t>FGTS 06/2018</t>
  </si>
  <si>
    <t>Gasto do mês  07 de 2018</t>
  </si>
  <si>
    <t>INSS 07/2018</t>
  </si>
  <si>
    <t>FGTS 07/2018</t>
  </si>
  <si>
    <t>Gasto do mês  08 de 2018</t>
  </si>
  <si>
    <t>INSS 08/2018</t>
  </si>
  <si>
    <t>FGTS 08/2018</t>
  </si>
  <si>
    <t>Gasto do mês  09 de 2018</t>
  </si>
  <si>
    <t>INSS 09/2018</t>
  </si>
  <si>
    <t>FGTS 09/2018</t>
  </si>
  <si>
    <t>Gasto do mês  10 de 2018</t>
  </si>
  <si>
    <t>INSS 10/2018</t>
  </si>
  <si>
    <t>FGTS 10/2018</t>
  </si>
  <si>
    <t>Gasto do mês  11 de 2018</t>
  </si>
  <si>
    <t>INSS 12/2018</t>
  </si>
  <si>
    <t>FGTS 12/2018</t>
  </si>
  <si>
    <t>Gasto do mês  12 de 2018</t>
  </si>
  <si>
    <t>INSS 01/2019</t>
  </si>
  <si>
    <t>FGTS 01/2019</t>
  </si>
  <si>
    <t>Gasto do mês  01 de 2019</t>
  </si>
  <si>
    <t>INSS 02/2019</t>
  </si>
  <si>
    <t>FGTS 02/2019</t>
  </si>
  <si>
    <t>Gasto do mês  02 de 2019</t>
  </si>
  <si>
    <t>INSS 03/2019</t>
  </si>
  <si>
    <t>FGTS 03/2019</t>
  </si>
  <si>
    <t>INSS 04/2019</t>
  </si>
  <si>
    <t>FGTS 04/2019</t>
  </si>
  <si>
    <t>Gasto do mês  04 de 2019</t>
  </si>
  <si>
    <t>INSS 05/2019</t>
  </si>
  <si>
    <t>FGTS 05/2019</t>
  </si>
  <si>
    <t>Gasto do mês  05 de 2019</t>
  </si>
  <si>
    <t>INSS 06/2019</t>
  </si>
  <si>
    <t>FGTS 06/2019</t>
  </si>
  <si>
    <t>INSS 07/2019</t>
  </si>
  <si>
    <t>FGTS 07/2019</t>
  </si>
  <si>
    <t>Gasto do mês  07 de 2019</t>
  </si>
  <si>
    <t>INSS 08/2019</t>
  </si>
  <si>
    <t>FGTS 08/2019</t>
  </si>
  <si>
    <t>Gasto do mês  09 de 2019</t>
  </si>
  <si>
    <t>INSS 09/2019</t>
  </si>
  <si>
    <t>FGTS 09/2019</t>
  </si>
  <si>
    <t>INSS 10/2019</t>
  </si>
  <si>
    <t>FGTS 10/2019</t>
  </si>
  <si>
    <t>Gasto do mês  10 de 2019</t>
  </si>
  <si>
    <t>INSS 11/2019</t>
  </si>
  <si>
    <t>FGTS 11/2019</t>
  </si>
  <si>
    <t>INSS 13/2019</t>
  </si>
  <si>
    <t>Gasto do mês  12 de 2019</t>
  </si>
  <si>
    <t>FGTS 12/2019</t>
  </si>
  <si>
    <t>INSS 12/2019</t>
  </si>
  <si>
    <t>Gasto do mês  01 de 2020</t>
  </si>
  <si>
    <t>FGTS 01/2020</t>
  </si>
  <si>
    <t>INSS 01/2020</t>
  </si>
  <si>
    <t>Gasto do mês  02 de 2020</t>
  </si>
  <si>
    <t>FGTS 02/2020</t>
  </si>
  <si>
    <t>INSS 02/2020</t>
  </si>
  <si>
    <t>Gasto do mês  03 de 2020</t>
  </si>
  <si>
    <t>FGTS 03/2020</t>
  </si>
  <si>
    <t>INSS 03/2020</t>
  </si>
  <si>
    <t>Gasto do mês  04 de 2020</t>
  </si>
  <si>
    <t>FGTS 04/2020</t>
  </si>
  <si>
    <t>INSS 04/2020</t>
  </si>
  <si>
    <t>Gasto do mês  05 de 2020</t>
  </si>
  <si>
    <t>FGTS 05/2020</t>
  </si>
  <si>
    <t>INSS 05/2020</t>
  </si>
  <si>
    <t>Gasto do mês  06 de 2020</t>
  </si>
  <si>
    <t>FGTS 06/2020</t>
  </si>
  <si>
    <t>INSS 06/2020</t>
  </si>
  <si>
    <t>Gasto do mês  07 de 2020</t>
  </si>
  <si>
    <t>FGTS 07/2020</t>
  </si>
  <si>
    <t>INSS 07/2020</t>
  </si>
  <si>
    <t>Gasto do mês  08 de 2020</t>
  </si>
  <si>
    <t>FGTS 08/2020</t>
  </si>
  <si>
    <t>INSS 08/2020</t>
  </si>
  <si>
    <t>Gasto do mês  09 de 2020</t>
  </si>
  <si>
    <t>FGTS 09/2020</t>
  </si>
  <si>
    <t>INSS 09/2020</t>
  </si>
  <si>
    <t>Gasto do mês  10 de 2020</t>
  </si>
  <si>
    <t>FGTS 10/2020</t>
  </si>
  <si>
    <t>INSS 10/2020</t>
  </si>
  <si>
    <t>FGTS 11/2020</t>
  </si>
  <si>
    <t>INSS 11/2020</t>
  </si>
  <si>
    <t>INSS 13/2020</t>
  </si>
  <si>
    <t>Gasto do mês  11 de 2020</t>
  </si>
  <si>
    <t>FGTS 12/2020</t>
  </si>
  <si>
    <t>INSS 12/2020</t>
  </si>
  <si>
    <t>Gasto do mês  12 de 2020</t>
  </si>
  <si>
    <t>FGTS 01/2021</t>
  </si>
  <si>
    <t>INSS 01/2021</t>
  </si>
  <si>
    <t>Gasto do mês  01 de 2021</t>
  </si>
  <si>
    <t>FGTS 02/2021</t>
  </si>
  <si>
    <t>INSS 02/2021</t>
  </si>
  <si>
    <t>Gasto do mês  03 de 2021</t>
  </si>
  <si>
    <t>FGTS 03/2021</t>
  </si>
  <si>
    <t>INSS 03/2021</t>
  </si>
  <si>
    <t>Gasto do mês  04 de 2021</t>
  </si>
  <si>
    <t>FGTS 04/2021</t>
  </si>
  <si>
    <t>INSS 04/2021</t>
  </si>
  <si>
    <t>Gasto do mês  05 de 2021</t>
  </si>
  <si>
    <t>GASTO COM FGTS E INSS</t>
  </si>
  <si>
    <t>TABELA COM DESPESAS DE ÁGUA</t>
  </si>
  <si>
    <t>Valor em R$</t>
  </si>
  <si>
    <t>Cobrança de tarifa de água K1 - parcela 10</t>
  </si>
  <si>
    <t>Cobrança de tarifa de água K1 - parcela 11</t>
  </si>
  <si>
    <t>Cobrança de tarifa de água K1 - parcela 12</t>
  </si>
  <si>
    <t>Cobrança de tarifa de água K1 - parcela 09</t>
  </si>
  <si>
    <t>Água do lote - 03 de 2018</t>
  </si>
  <si>
    <t>31/04/2016</t>
  </si>
  <si>
    <t>Água do lote - 04 de 2018</t>
  </si>
  <si>
    <t>Água do lote - 05 de 2018</t>
  </si>
  <si>
    <t>Gasto do ano de 2018</t>
  </si>
  <si>
    <t>Água do lote - 04 de 2020</t>
  </si>
  <si>
    <t>Água do lote - 05 de 2020</t>
  </si>
  <si>
    <t>Água do lote - 01 de 2020</t>
  </si>
  <si>
    <t>Água do lote - 06 de 2020</t>
  </si>
  <si>
    <t>Água do lote - 07 de 2020</t>
  </si>
  <si>
    <t>Água do lote - 08 de 2020</t>
  </si>
  <si>
    <t>Água do lote - 09 de 2020</t>
  </si>
  <si>
    <t>Água do lote - 10 de 2020</t>
  </si>
  <si>
    <t>Água do lote - 11 de 2020</t>
  </si>
  <si>
    <t>Água do lote - 12 de 2020</t>
  </si>
  <si>
    <t>Gasto do ano de 2020</t>
  </si>
  <si>
    <t>Água do lote - 01 de 2021</t>
  </si>
  <si>
    <t>Água do lote - 02 de 2021</t>
  </si>
  <si>
    <t>Água do lote - 03 de 2021</t>
  </si>
  <si>
    <t>Água do lote - 04 de 2021</t>
  </si>
  <si>
    <t>Gasto do ano de 2021</t>
  </si>
  <si>
    <t>GASTO TOTAL COM ÁGUA</t>
  </si>
  <si>
    <t>TABELA COM GASTO TOTAL</t>
  </si>
  <si>
    <t>PERÍODO</t>
  </si>
  <si>
    <t>COMBUSTÍVEL</t>
  </si>
  <si>
    <t>DIÁRIAS</t>
  </si>
  <si>
    <t>PRODUTOS</t>
  </si>
  <si>
    <t>SERVIÇOS</t>
  </si>
  <si>
    <t>SALÁRIOS</t>
  </si>
  <si>
    <t>ENERGIA</t>
  </si>
  <si>
    <t>FGTS e INSS</t>
  </si>
  <si>
    <t>ÁGUA</t>
  </si>
  <si>
    <t>GASTOS POR PERÍODO</t>
  </si>
  <si>
    <t>GASTO GERAL DO LOTE</t>
  </si>
  <si>
    <t>Gasto do mês 06 de 2021</t>
  </si>
  <si>
    <t>Ureia 50 Kg</t>
  </si>
  <si>
    <t>Cano de 20mm de 6m</t>
  </si>
  <si>
    <t>Chibanca</t>
  </si>
  <si>
    <t>Mangueira por/m</t>
  </si>
  <si>
    <t>Areia 6m cúbicos</t>
  </si>
  <si>
    <t>Conexões/material elétrico</t>
  </si>
  <si>
    <t>Emprestei 2000,00 + 300,00 + 400,00 p/ Alan, não descontado nada este mês, total descontado 1550,00</t>
  </si>
  <si>
    <t>Emprestei 2000,00 + 300,00 + 400,00 p/ Alan, descontei 1700,00</t>
  </si>
  <si>
    <t>Emprestei 1000,00 p / Edivaldo, descontei 250,00</t>
  </si>
  <si>
    <t>Actara 1Kg</t>
  </si>
  <si>
    <t>Imidagold 700WG (Nuprid) 1 Kg</t>
  </si>
  <si>
    <t>Farelo de Milho</t>
  </si>
  <si>
    <t>Grampo</t>
  </si>
  <si>
    <t>Bocal de Luz</t>
  </si>
  <si>
    <t>Curva de 90º de 100mm</t>
  </si>
  <si>
    <t>Tubo de 100mm</t>
  </si>
  <si>
    <t>Ácido Bórico de 25 Kg</t>
  </si>
  <si>
    <t>Sufato de Zinco 25Kg</t>
  </si>
  <si>
    <t>Emprestei 1000,00 + (200,00 dia 12/06/21) p / Edivaldo, descontei 500,00</t>
  </si>
  <si>
    <t>Água do lote - 05 de 2021</t>
  </si>
  <si>
    <t>Material elétrico</t>
  </si>
  <si>
    <t>Gasto do mês 07 de 2021</t>
  </si>
  <si>
    <t>10/072021</t>
  </si>
  <si>
    <t>Nuprid 1Kg</t>
  </si>
  <si>
    <t>Contador 05 e 06 de 2021</t>
  </si>
  <si>
    <t>Gasto do mês  07 de 2021</t>
  </si>
  <si>
    <t>FGTS 05 e 06/2021</t>
  </si>
  <si>
    <t>INSS 05 e 06/2021</t>
  </si>
  <si>
    <t>16 e 20/07/2021</t>
  </si>
  <si>
    <t>3º de 20  Parcelas de pagamento do Lote</t>
  </si>
  <si>
    <t>Água do lote - 06 de 2021</t>
  </si>
  <si>
    <t>Ecotrich</t>
  </si>
  <si>
    <t>Eletroduto preto 3m</t>
  </si>
  <si>
    <t>União eletroduto</t>
  </si>
  <si>
    <t>Interuptor duplo</t>
  </si>
  <si>
    <t>Gasto do mês 08 de 2021</t>
  </si>
  <si>
    <t>Pedra Rachão 6m cúbicos</t>
  </si>
  <si>
    <t>Pedreiro - Cobertura</t>
  </si>
  <si>
    <t>Pedreiro - Piso</t>
  </si>
  <si>
    <t>Gasto do mês  08 de 2021</t>
  </si>
  <si>
    <t>FGTS 07/2021</t>
  </si>
  <si>
    <t>INSS 07/2021</t>
  </si>
  <si>
    <t>Lixaderia</t>
  </si>
  <si>
    <t>Amino Plus 20L</t>
  </si>
  <si>
    <t>Micro Netafim 75L/h</t>
  </si>
  <si>
    <t>Haste de 60cm</t>
  </si>
  <si>
    <t>Emprestei 1000,00 + (200,00 dia 12/06/21, só 100,00 vou descontar) + (R$ 200,00 dia 07/08/21) p / Edivaldo, descontei 750,00, falta descontar R$ 550,00</t>
  </si>
  <si>
    <t>Emprestei 2000,00 + 300,00 + 400,00 + p/ Alan, descontei 1850,00</t>
  </si>
  <si>
    <t>Emprestei 2000,00 + 300,00 + 400,00 + (200,00 dia 07/08/2021), descontei 2.000,00, falta descontar R$ 900,00</t>
  </si>
  <si>
    <t>Calcário 25kg</t>
  </si>
  <si>
    <t>Água do lote - 07 de 2021</t>
  </si>
  <si>
    <t>Contador 07/2021</t>
  </si>
  <si>
    <t>Microtubo</t>
  </si>
  <si>
    <t>União de 16mm/20mm</t>
  </si>
  <si>
    <t>Trichodermil 1L</t>
  </si>
  <si>
    <t>Sufato de potássio 25Kg k2SO3</t>
  </si>
  <si>
    <t>Emprestei 1000,00 + (200,00 dia 12/06/21, só 100,00 vou descontar) + (R$ 200,00 dia 07/08/21) p / Edivaldo, descontei 850,00, falta descontar R$ 450,00</t>
  </si>
  <si>
    <t>Gasto do mês 09 de 2021</t>
  </si>
  <si>
    <t>Material eletrico e restante de hidrálica</t>
  </si>
  <si>
    <t>Gold Black 20L</t>
  </si>
  <si>
    <t>Contador 08/2021</t>
  </si>
  <si>
    <t>Material para conserto da Caixa</t>
  </si>
  <si>
    <t>Gasto do mês  09 de 2021</t>
  </si>
  <si>
    <t>FGTS 08/2021</t>
  </si>
  <si>
    <t>INSS 08/2021</t>
  </si>
  <si>
    <r>
      <t xml:space="preserve">Empregado </t>
    </r>
    <r>
      <rPr>
        <b/>
        <u/>
        <sz val="10"/>
        <rFont val="Arial"/>
        <family val="2"/>
      </rPr>
      <t>Férias</t>
    </r>
    <r>
      <rPr>
        <sz val="10"/>
        <color theme="1"/>
        <rFont val="Arial"/>
        <family val="2"/>
      </rPr>
      <t xml:space="preserve"> - Edivaldo</t>
    </r>
  </si>
  <si>
    <t>Emprestei R$ 2000,00 + R$ 300,00 + R$ 400,00 + (R$ 200,00 dia 07/08/2021) + (R$ 50,00 dia 12/09/2021 p/documento) + (R$ 200,00 dia24/09/2021 p/ pneu da moto), descontei 2.100,00, falta descontar R$ 1050,00</t>
  </si>
  <si>
    <t>Emprestei 1000,00 + (200,00 dia 12/06/21, só 100,00 vou descontar) + (R$ 200,00 dia 07/08/21) p / Edivaldo, descontei 950,00, falta descontar R$ 350,00</t>
  </si>
  <si>
    <t>Gasto do mês 10 de 2021</t>
  </si>
  <si>
    <t>Galeão</t>
  </si>
  <si>
    <t>Compra de feixe de mola</t>
  </si>
  <si>
    <t>Conserto de Carrinho de Mão</t>
  </si>
  <si>
    <t>Porteira</t>
  </si>
  <si>
    <t>Emprestei R$ 2000,00 + R$ 300,00 + R$ 400,00 + (R$ 200,00 dia 07/08/2021) + (R$ 50,00 dia 12/09/2021 p/documento) + (R$ 200,00 dia 24/09/2021 p/ pneu da moto), descontei 2.200,00, falta descontar R$ 830,00</t>
  </si>
  <si>
    <t>Contador 09/2021</t>
  </si>
  <si>
    <t>Emprestei 1000,00 + (200,00 dia 12/06/21, só 100,00 vou descontar) + (R$ 200,00 dia 07/08/21) p / Edivaldo, descontei 1100,00, falta descontar R$ 200,00</t>
  </si>
  <si>
    <t>Emprestei R$ 2000,00 + R$ 300,00 + R$ 400,00 + (R$ 200,00 dia 07/08/2021) + (R$ 50,00 dia 12/09/2021 p/documento) + (R$ 200,00 dia 24/09/2021 p/ pneu da moto), descontei 2.200,00, falta descontar R$ 730,00</t>
  </si>
  <si>
    <r>
      <t xml:space="preserve">Empregado </t>
    </r>
    <r>
      <rPr>
        <b/>
        <u/>
        <sz val="10"/>
        <rFont val="Arial"/>
        <family val="2"/>
      </rPr>
      <t>Férias</t>
    </r>
    <r>
      <rPr>
        <sz val="10"/>
        <color theme="1"/>
        <rFont val="Arial"/>
        <family val="2"/>
      </rPr>
      <t xml:space="preserve"> - Alan</t>
    </r>
  </si>
  <si>
    <t>Água do lote - 09 de 2021</t>
  </si>
  <si>
    <t>Água do lote - 08 de 2021</t>
  </si>
  <si>
    <t>Gasto do mês  10 de 2021</t>
  </si>
  <si>
    <t>FGTS 10/2021</t>
  </si>
  <si>
    <t>INSS 10/2021</t>
  </si>
  <si>
    <t>Gasto do mês 11 de 2021</t>
  </si>
  <si>
    <t>Botas de Edivaldo</t>
  </si>
  <si>
    <t>Falta descontar R$ 50,00</t>
  </si>
  <si>
    <t>Água do lote - 10 de 2021</t>
  </si>
  <si>
    <t>Gasto do mês 12 de 2021</t>
  </si>
  <si>
    <t>FGTS 11/2021</t>
  </si>
  <si>
    <t>INSS 11/2021</t>
  </si>
  <si>
    <t>Contador 11/2021</t>
  </si>
  <si>
    <t>Gasto do mês  12 de 2021</t>
  </si>
  <si>
    <t>Abamex 5L</t>
  </si>
  <si>
    <t>Gasto do mês 01 de 2022</t>
  </si>
  <si>
    <t>Botas do Alan</t>
  </si>
  <si>
    <t>Empregado 13º Salário - Edivaldo</t>
  </si>
  <si>
    <t>Empregado 13º Salário - Alan</t>
  </si>
  <si>
    <t>Contador 12/2021</t>
  </si>
  <si>
    <t>INSS 12/2021</t>
  </si>
  <si>
    <t>Gasto do mês  01 de 2022</t>
  </si>
  <si>
    <t>Água do lote - 11 de 2021</t>
  </si>
  <si>
    <t>Leitura do lote 228 - 12/21</t>
  </si>
  <si>
    <t>Internet do Lote</t>
  </si>
  <si>
    <t>Gasto no ano de 2022</t>
  </si>
  <si>
    <t>Gasto do mês 02 de 2022</t>
  </si>
  <si>
    <t>Adubo 15-07-32 50 Kg</t>
  </si>
  <si>
    <t>Conserto da fértil (transmotores)</t>
  </si>
  <si>
    <t xml:space="preserve">Conserto do suporte do tambor </t>
  </si>
  <si>
    <t>Leitura do lote 228 - 01/22</t>
  </si>
  <si>
    <t>Água do lote - 12 de 2021</t>
  </si>
  <si>
    <t>Compra de Internet</t>
  </si>
  <si>
    <t>FGTS 01/2022</t>
  </si>
  <si>
    <t>Contador 01/2022</t>
  </si>
  <si>
    <t>Gasto do mês  02 de 2022</t>
  </si>
  <si>
    <t>INSS 01/2022</t>
  </si>
  <si>
    <t>Granary 700 1 Kg</t>
  </si>
  <si>
    <t>Sufato de Cobre 25kg</t>
  </si>
  <si>
    <t>Porta de ferro e janelas</t>
  </si>
  <si>
    <t>Ripas e Caibro</t>
  </si>
  <si>
    <t>Cimeto 50kg</t>
  </si>
  <si>
    <t>Vaso/Caixa acoplada/Vedações e conexões/Pia/Torneira</t>
  </si>
  <si>
    <t>Frete da telha e blocos</t>
  </si>
  <si>
    <t>Areia Lavada 6m cúbicos</t>
  </si>
  <si>
    <t>Areia Média 6m cúbicos</t>
  </si>
  <si>
    <t>Água do lote - 01 de 2022</t>
  </si>
  <si>
    <t>Leitura do lote 228 - 02/22</t>
  </si>
  <si>
    <t>Gasto do mês 03 de 2022</t>
  </si>
  <si>
    <t>Empleitada para o desbaste/hectare</t>
  </si>
  <si>
    <t>Empleitada para o desfolha/carreira</t>
  </si>
  <si>
    <t xml:space="preserve">Pedreiro </t>
  </si>
  <si>
    <t>Gasto do mês  03 de 2022</t>
  </si>
  <si>
    <t>FGTS 02/2022</t>
  </si>
  <si>
    <t>INSS 02/2022</t>
  </si>
  <si>
    <t>Veneno Glifosato 1 L</t>
  </si>
  <si>
    <t>Esterco - Placinho</t>
  </si>
  <si>
    <t>Janela</t>
  </si>
  <si>
    <t>Verga 1,40m</t>
  </si>
  <si>
    <t>Verga 1,30m</t>
  </si>
  <si>
    <t>Treliça 6m</t>
  </si>
  <si>
    <t>Barrote e linha</t>
  </si>
  <si>
    <t>FGTS 09/2021</t>
  </si>
  <si>
    <t>FGTS 12/2021</t>
  </si>
  <si>
    <t>Multa</t>
  </si>
  <si>
    <t>Cal Virgem 50Kg</t>
  </si>
  <si>
    <t>Calha de Zinco/m</t>
  </si>
  <si>
    <t>Boba de encher pneu</t>
  </si>
  <si>
    <t>Arreios completo para o burro</t>
  </si>
  <si>
    <t>1 Cano 25mm /3 joelhos de 25mm/20mm com bucha de latão/ 1 registro de chuveiro e 5 kg de Gesso</t>
  </si>
  <si>
    <t>Recisão de Alan</t>
  </si>
  <si>
    <t>Empleitada para Estercar</t>
  </si>
  <si>
    <t>Cavadeira de desbaste</t>
  </si>
  <si>
    <t xml:space="preserve">Podão </t>
  </si>
  <si>
    <t>Água do lote - 02 de 2022</t>
  </si>
  <si>
    <t>Gasto do ano de 2022</t>
  </si>
  <si>
    <t>Gasto do mês 04 de 2022</t>
  </si>
  <si>
    <t>limpeza de cacho e aceiros</t>
  </si>
  <si>
    <t>Deve R$ 1000,00</t>
  </si>
  <si>
    <t>Gasto do mês  04 de 2022</t>
  </si>
  <si>
    <t>INSS 03/2022</t>
  </si>
  <si>
    <t>FGTS 03/2022</t>
  </si>
  <si>
    <t>Bogobol</t>
  </si>
  <si>
    <t>Timorex Gold 1L</t>
  </si>
  <si>
    <t>Metilofan 1Kg</t>
  </si>
  <si>
    <t>Contador 02/2022</t>
  </si>
  <si>
    <t>Contador 03/2022</t>
  </si>
  <si>
    <t>Material de esgoto</t>
  </si>
  <si>
    <t>Pia e conecções</t>
  </si>
  <si>
    <t>Bota para Edivaldo</t>
  </si>
  <si>
    <t>Material de reparo do Pulverizador</t>
  </si>
  <si>
    <t>Leitura do lote 228 - 03/22</t>
  </si>
  <si>
    <t>Leitura do lote 228 - 04/22</t>
  </si>
  <si>
    <t>Água do lote - 03 de 2022</t>
  </si>
  <si>
    <t>Ácido Muriático</t>
  </si>
  <si>
    <t>Material hidráulico para mutiplicação de bacterias</t>
  </si>
  <si>
    <t>Bombona para mutiplicação de bacterias</t>
  </si>
  <si>
    <t>Venturi para mutiplicação de bacterias</t>
  </si>
  <si>
    <t>Moto Bomba 1/2 CV Ferrari</t>
  </si>
  <si>
    <t>Manutenção do Pulverizador</t>
  </si>
  <si>
    <t>Contador 04/2022</t>
  </si>
  <si>
    <t>Gasto do mês 05 de 2022</t>
  </si>
  <si>
    <t>Empleitada de corte de Banana/tonelada</t>
  </si>
  <si>
    <t>15-Haste e 20-União</t>
  </si>
  <si>
    <t>20-União</t>
  </si>
  <si>
    <t>Aspersor Netafim</t>
  </si>
  <si>
    <t>Barrote/m</t>
  </si>
  <si>
    <t>Caixa de 100 L</t>
  </si>
  <si>
    <t>Chicote com conector</t>
  </si>
  <si>
    <t>Caixa de 500 L</t>
  </si>
  <si>
    <t>Material hidráulico para casa</t>
  </si>
  <si>
    <t>Linhas para Cobertura/m</t>
  </si>
  <si>
    <t>Amostra Foliar</t>
  </si>
  <si>
    <t>Gasto do mês 06 de 2022</t>
  </si>
  <si>
    <t>limpeza de aceiros/tronco</t>
  </si>
  <si>
    <t>Limpeza de palha e tronco</t>
  </si>
  <si>
    <t>Empleita para desbaste/lote</t>
  </si>
  <si>
    <t>Amostra Análise de Solo</t>
  </si>
  <si>
    <t>Deve R$ 750,00</t>
  </si>
  <si>
    <t>Deve R$ 500,00</t>
  </si>
  <si>
    <t>Leitura do lote 228 - 05/22</t>
  </si>
  <si>
    <t>Água do lote - 04 de 2022</t>
  </si>
  <si>
    <t>Eletricista</t>
  </si>
  <si>
    <t>Gasto do mês  05 de 2022</t>
  </si>
  <si>
    <t>Gasto do mês  06 de 2022</t>
  </si>
  <si>
    <t>INSS 05/2022</t>
  </si>
  <si>
    <t>Contador 05/2022</t>
  </si>
  <si>
    <t>Seranade 1L</t>
  </si>
  <si>
    <t>Água do lote - 05 de 2022</t>
  </si>
  <si>
    <t>Gasto do mês 07 de 2022</t>
  </si>
  <si>
    <t>Limpeza dos Aceiros</t>
  </si>
  <si>
    <t>Nitrato de Cálcio</t>
  </si>
  <si>
    <t>Thiofertil 5L (Enxofre)</t>
  </si>
  <si>
    <t>Deve R$ 250,00</t>
  </si>
  <si>
    <t>Meio de Cultura - Vagner</t>
  </si>
  <si>
    <t>Boneville 1 Kg</t>
  </si>
  <si>
    <t>Luva de Correr</t>
  </si>
  <si>
    <t>Luva Soldável</t>
  </si>
  <si>
    <t>Quitou</t>
  </si>
  <si>
    <t>Areia Grossa</t>
  </si>
  <si>
    <t>Consultor - Vagner</t>
  </si>
  <si>
    <t>Adubação e esterco</t>
  </si>
  <si>
    <t>Limpeza de caho e palha</t>
  </si>
  <si>
    <t>Material do Bioreator</t>
  </si>
  <si>
    <t>Caixa 1000 L</t>
  </si>
  <si>
    <t>Bomba e Material do Bioreator</t>
  </si>
  <si>
    <t xml:space="preserve">Férias - Edivaldo </t>
  </si>
  <si>
    <t>Leitura do lote 228 - 06/22</t>
  </si>
  <si>
    <t>Leitura do lote 228 - 07/22</t>
  </si>
  <si>
    <t>FGTS 05/2022</t>
  </si>
  <si>
    <t>Gasto do mês  07 de 2022</t>
  </si>
  <si>
    <t>INSS 06/2022</t>
  </si>
  <si>
    <t>FGTS 06/2022</t>
  </si>
  <si>
    <t>Contador 06/2022</t>
  </si>
  <si>
    <t>Água do lote - 06 de 2022</t>
  </si>
  <si>
    <t>Prego e Manta</t>
  </si>
  <si>
    <t>Caibro 2,5m</t>
  </si>
  <si>
    <t>Composto Orgânico 19 m</t>
  </si>
  <si>
    <t>Bota e arame</t>
  </si>
  <si>
    <t>Abamex 5L (COOPERATIVA)</t>
  </si>
  <si>
    <t>KCL 25Kg (COOPERATIVA)</t>
  </si>
  <si>
    <t>Sufato de Zinco 25Kg (COOPERATIVA)</t>
  </si>
  <si>
    <t>Ureia 50 Kg (COOPERATIVA)</t>
  </si>
  <si>
    <t>Map Purificado 25 Kg (COOPERATIVA)</t>
  </si>
  <si>
    <t>Acído Bórico 25kg (COOPERATIVA)</t>
  </si>
  <si>
    <t>Ureia 25Kg (COOPERATIVA)</t>
  </si>
  <si>
    <t>Map Semi Purificado 25 Kg (COOPERATIVA)</t>
  </si>
  <si>
    <t>Corda</t>
  </si>
  <si>
    <t>Gasto do mês 08 de 2022</t>
  </si>
  <si>
    <t>Corte de troncos e limpeza de palha</t>
  </si>
  <si>
    <t>Geral</t>
  </si>
  <si>
    <t>Melaço 1Kg</t>
  </si>
  <si>
    <t>Gasto do mês  08 de 2022</t>
  </si>
  <si>
    <t>FGTS Atrasados e Multa</t>
  </si>
  <si>
    <t>10 e 15/08/2022</t>
  </si>
  <si>
    <t>Recisão do Edivaldo</t>
  </si>
  <si>
    <t>Contador Manual</t>
  </si>
  <si>
    <t>KCl 25Kg (COOPERATIVA)</t>
  </si>
  <si>
    <t>Nitrato de Cálcio 25Kg (COOPERATIVA)</t>
  </si>
  <si>
    <t>Gasto do mês 09 de 2022</t>
  </si>
  <si>
    <t>Ração e mata bichera para o Jumeto</t>
  </si>
  <si>
    <t>Cimento e Blocos</t>
  </si>
  <si>
    <t>Água do lote - 07 de 2022</t>
  </si>
  <si>
    <t>Solda Jamerson</t>
  </si>
  <si>
    <t>Contador 07/2022</t>
  </si>
  <si>
    <t>Contador 08/2022</t>
  </si>
  <si>
    <t>Leitura do lote 228 - 09/22</t>
  </si>
  <si>
    <t>Água do lote - 08 de 2022</t>
  </si>
  <si>
    <t>1ª Quinzena - Ronaldo e Naldo</t>
  </si>
  <si>
    <t>Bomba de 1cv e Material do Bioreator</t>
  </si>
  <si>
    <t>Azos 3L</t>
  </si>
  <si>
    <t>Rizos 1L</t>
  </si>
  <si>
    <t>Geladeiras</t>
  </si>
  <si>
    <t>Estrovenga e cabo</t>
  </si>
  <si>
    <t>Pedra de amolar, Caixa de Ferramenta e Faca</t>
  </si>
  <si>
    <t>Gasto do mês 10 de 2022</t>
  </si>
  <si>
    <t>Imidacoprido 1kg</t>
  </si>
  <si>
    <t>Metiofan 1kg</t>
  </si>
  <si>
    <t>Abamectina 1L</t>
  </si>
  <si>
    <t>Pedreiro - Zé</t>
  </si>
  <si>
    <t>2ª Quinzena - Ronaldo e Naldo</t>
  </si>
  <si>
    <t>Gasto do mês  10 de 2022</t>
  </si>
  <si>
    <t>FGTS 09/2022</t>
  </si>
  <si>
    <t>INSS 09/2022</t>
  </si>
  <si>
    <t>Enraizante GZ 10L</t>
  </si>
  <si>
    <t>Cabo e enchadeco</t>
  </si>
  <si>
    <t>Ronaldo deve 50,00 e Naldo 150,00</t>
  </si>
  <si>
    <t>Internet</t>
  </si>
  <si>
    <t>Água do lote - 09 de 2022</t>
  </si>
  <si>
    <t>Leitura do lote 228 - 10/22</t>
  </si>
  <si>
    <t>INSS 10/2022</t>
  </si>
  <si>
    <t>FGTS 10/2022</t>
  </si>
  <si>
    <t>Contador 09/2022</t>
  </si>
  <si>
    <t>Gasto do mês 11 de 2022</t>
  </si>
  <si>
    <t>Tiosufatos 50% do pagamento</t>
  </si>
  <si>
    <t>Ronaldo deve 100,00 e Naldo 100,00</t>
  </si>
  <si>
    <t>Leitura do lote 228 - 11/22</t>
  </si>
  <si>
    <t>Água do lote - 10 de 2022</t>
  </si>
  <si>
    <t>Colhedor e Ocjulos de proteção</t>
  </si>
  <si>
    <t>Gasto do mês 12 de 2022</t>
  </si>
  <si>
    <t>Contador 10/2022</t>
  </si>
  <si>
    <t>Naldo 315,00</t>
  </si>
  <si>
    <t>Gasto do mês  11 de 2022</t>
  </si>
  <si>
    <t>INSS 11/2022</t>
  </si>
  <si>
    <t>FGTS 11/2022</t>
  </si>
  <si>
    <t xml:space="preserve">KCl 25Kg </t>
  </si>
  <si>
    <t>Sufato de potássio 25Kg k2SO4 (COOPERATIVA)</t>
  </si>
  <si>
    <t xml:space="preserve">Sufato de potássio 25Kg k2SO4 </t>
  </si>
  <si>
    <t>Ca(NO3)2 25Kg</t>
  </si>
  <si>
    <t>Glifosato (L)</t>
  </si>
  <si>
    <t>Epi</t>
  </si>
  <si>
    <t>Micros</t>
  </si>
  <si>
    <t>Bomba Ferrari 1CV</t>
  </si>
  <si>
    <t>Ocúlos de Solda</t>
  </si>
  <si>
    <t>Maquina de Solda</t>
  </si>
  <si>
    <t>Cartão de Memória</t>
  </si>
  <si>
    <t>Bagaço de Cana (Tonelada)</t>
  </si>
  <si>
    <t>Respirador</t>
  </si>
  <si>
    <t>Leitura do lote 228 - 12/22</t>
  </si>
  <si>
    <t>Frete do bagaço da cana</t>
  </si>
  <si>
    <t>Água do lote - 11 de 2022</t>
  </si>
  <si>
    <t>5º de 20  Parcelas de pagamento do Lote</t>
  </si>
  <si>
    <t>4º de 20  Parcelas de pagamento do Lote</t>
  </si>
  <si>
    <t>Gasto do mês 01 de 2023</t>
  </si>
  <si>
    <t>1º Parcela da renogociação do K1 de anos menores que 2022</t>
  </si>
  <si>
    <t>13º - Ronaldo e Naldo</t>
  </si>
  <si>
    <t>Ronaldo deve 0,00 e Naldo 110,00</t>
  </si>
  <si>
    <t>Gasto no ano de 2023</t>
  </si>
  <si>
    <t>1ª Quinzena de mês 01 - Ronaldo e Naldo</t>
  </si>
  <si>
    <t>Ronaldo deve R$ 165,00 e Naldo R$ 260,00</t>
  </si>
  <si>
    <t>K1 - 01 de 22</t>
  </si>
  <si>
    <t>K1 - 02 de 22</t>
  </si>
  <si>
    <t>K1 - 03 de 22</t>
  </si>
  <si>
    <t>K1 - 04 de 22</t>
  </si>
  <si>
    <t>K1 - 05 de 22</t>
  </si>
  <si>
    <t>K1 - 06 de 22</t>
  </si>
  <si>
    <t>K1 - 07 de 22</t>
  </si>
  <si>
    <t>K1 - 08 de 22</t>
  </si>
  <si>
    <t>K1 - 09 de 22</t>
  </si>
  <si>
    <t>K1 - 10 de 22</t>
  </si>
  <si>
    <t>K1 - 11 de 22</t>
  </si>
  <si>
    <t>K1 - 12 de 22</t>
  </si>
  <si>
    <t>Internet 12 de 22</t>
  </si>
  <si>
    <t>Galigan</t>
  </si>
  <si>
    <t>AminoAgro AD +Nitro 1L</t>
  </si>
  <si>
    <t>Remédio e Ração para o Cachorro</t>
  </si>
  <si>
    <t>Gasto do mês 02 de 2023</t>
  </si>
  <si>
    <t>2ª Quinzena de mês 01 - Ronaldo e Naldo</t>
  </si>
  <si>
    <t>Ronaldo deve R$ 165,00  + R$ 50,00 da Frauda e Naldo R$ 260,00</t>
  </si>
  <si>
    <t>Água do lote - 12 de 2022</t>
  </si>
  <si>
    <t>Gasto do ano de 2023</t>
  </si>
  <si>
    <t>INSS 12/2022</t>
  </si>
  <si>
    <t>FGTS 12/2022</t>
  </si>
  <si>
    <t>Gasto do mês  01 de 2023</t>
  </si>
  <si>
    <t>Contador 11/2022</t>
  </si>
  <si>
    <t>Contador 12/2022</t>
  </si>
  <si>
    <t>Bota e vacina</t>
  </si>
  <si>
    <t>OFF ROAD - HERBICIDA (5L)</t>
  </si>
  <si>
    <t>Imidagold 700WG (Evidence) 1 Kg</t>
  </si>
  <si>
    <t>Facão</t>
  </si>
  <si>
    <t>KCl 25Kg</t>
  </si>
  <si>
    <t>Reaction 12,5L</t>
  </si>
  <si>
    <t>Blindex 20 kg</t>
  </si>
  <si>
    <t>União p/ mangueira 16mm</t>
  </si>
  <si>
    <t>Gatilho Jacto</t>
  </si>
  <si>
    <t>Contador 01/2023</t>
  </si>
  <si>
    <t>1ª Quinzena de mês 02 - Ronaldo e Naldo</t>
  </si>
  <si>
    <t>Recisão de Naldo</t>
  </si>
  <si>
    <t>Água do lote - 01 de 2023</t>
  </si>
  <si>
    <t>Gasto do mês  02 de 2023</t>
  </si>
  <si>
    <t>FGTS multa</t>
  </si>
  <si>
    <t>FGTS 01/2023</t>
  </si>
  <si>
    <t>Gasto do mês 03 de 2023</t>
  </si>
  <si>
    <t>Quality 1Kg (Tricoderma)</t>
  </si>
  <si>
    <t>Agrex oil 1L</t>
  </si>
  <si>
    <t>Revisão do Pulverizador</t>
  </si>
  <si>
    <t>Contador 02/2023</t>
  </si>
  <si>
    <t xml:space="preserve">2ª Quinzena de mês 02 - Ronaldo </t>
  </si>
  <si>
    <t>Ronaldo deve R$ 165,00  + R$ 50,00 da Frauda</t>
  </si>
  <si>
    <t>FGTS 02/2023</t>
  </si>
  <si>
    <t>INSS 02/2023</t>
  </si>
  <si>
    <t>Bomba de Bicicleta</t>
  </si>
  <si>
    <t>Parafusos/reparos para o pulverisador</t>
  </si>
  <si>
    <t>Micro Netafim</t>
  </si>
  <si>
    <t>União</t>
  </si>
  <si>
    <t>AminoAgro</t>
  </si>
  <si>
    <t>Oleo da Stihl 500ml</t>
  </si>
  <si>
    <t>Água do lote - 02 de 2023</t>
  </si>
  <si>
    <t>Internet 01 de 23</t>
  </si>
  <si>
    <t>Internet 02 de 23</t>
  </si>
  <si>
    <t>Internet 03 de 23</t>
  </si>
  <si>
    <t>Gasto do mês 04 de 2023</t>
  </si>
  <si>
    <t>Adubo 20 0 20 50Kg</t>
  </si>
  <si>
    <t xml:space="preserve">Ronaldo mês 03 </t>
  </si>
  <si>
    <t>Ronaldo deve R$ 90,00</t>
  </si>
  <si>
    <t>INSS 03/2023</t>
  </si>
  <si>
    <t>FGTS 03/2023</t>
  </si>
  <si>
    <t>Gasto do mês  03 de 2023</t>
  </si>
  <si>
    <t xml:space="preserve">Bota </t>
  </si>
  <si>
    <t>Material para espera de banana</t>
  </si>
  <si>
    <t>Qlimax 20L</t>
  </si>
  <si>
    <t>Conserto do Motor da fertil</t>
  </si>
  <si>
    <t>Água do lote - 03 de 2023</t>
  </si>
  <si>
    <t>Gasto do mês 05 de 2023</t>
  </si>
  <si>
    <t>Lastop 1L (Bacillus amyloliquefaciens)</t>
  </si>
  <si>
    <t>Azos 3L (Azospirillum brasilense)</t>
  </si>
  <si>
    <t>Reglone 1L</t>
  </si>
  <si>
    <t>Bokashi 5L</t>
  </si>
  <si>
    <t>Hibana 750 gr</t>
  </si>
  <si>
    <t xml:space="preserve">Ronaldo e Moises mês 04 </t>
  </si>
  <si>
    <t>Internet 04 de 23</t>
  </si>
  <si>
    <t>Gasto do mês  04 de 2023</t>
  </si>
  <si>
    <t>INSS 04/2023</t>
  </si>
  <si>
    <t>FGTS 04/2023</t>
  </si>
  <si>
    <t>Contador 03/2023</t>
  </si>
  <si>
    <t>Contador 04/2023</t>
  </si>
  <si>
    <t>Material hidáulico</t>
  </si>
  <si>
    <t>Sulfato de alumínio</t>
  </si>
  <si>
    <t>Amino Agro</t>
  </si>
  <si>
    <t>Nufosate 5L</t>
  </si>
  <si>
    <t>Contador 05/2023</t>
  </si>
  <si>
    <t>Água do lote - 04 de 2023</t>
  </si>
  <si>
    <t xml:space="preserve">Ronaldo e Moises mês 05 </t>
  </si>
  <si>
    <t>Gasto do mês 06 de 2023</t>
  </si>
  <si>
    <t>Gasto do mês  05 de 2023</t>
  </si>
  <si>
    <t>INSS 05/2023</t>
  </si>
  <si>
    <t>FGTS 05/2023</t>
  </si>
  <si>
    <t>Reglone 5L</t>
  </si>
  <si>
    <t>Mudas Platina</t>
  </si>
  <si>
    <t xml:space="preserve">Ronaldo e Moises mês 06 </t>
  </si>
  <si>
    <t>Frete do Bagaço</t>
  </si>
  <si>
    <t>Leitura do lote 228 - 01/23</t>
  </si>
  <si>
    <t>Leitura do lote 228 - 02/23</t>
  </si>
  <si>
    <t>Leitura do lote 228 - 03/23</t>
  </si>
  <si>
    <t>Leitura do lote 228 - 04/23</t>
  </si>
  <si>
    <t>Leitura do lote 228 - 05/23</t>
  </si>
  <si>
    <t>Gasto do mês 07 de 2023</t>
  </si>
  <si>
    <t>Granada Kg (Beauveria)</t>
  </si>
  <si>
    <t>Tenaz 1L</t>
  </si>
  <si>
    <t>Leitura do lote 228 - 06/23</t>
  </si>
  <si>
    <t>Gasto do mês  07 de 2023</t>
  </si>
  <si>
    <t>FGTS 06/2023</t>
  </si>
  <si>
    <t>INSS 06/2023</t>
  </si>
  <si>
    <t>Palhada da Cana (Bloco)</t>
  </si>
  <si>
    <t>Contador 06/2023</t>
  </si>
  <si>
    <t>Frete da palhada</t>
  </si>
  <si>
    <t>Fação Tala fina</t>
  </si>
  <si>
    <t>Facão Tala larga</t>
  </si>
  <si>
    <t>Parafusos para conserto da carroça</t>
  </si>
  <si>
    <t>Micro Tubo</t>
  </si>
  <si>
    <t>Sultato de Magnésio 25 kg</t>
  </si>
  <si>
    <t>Borracha para Carroça</t>
  </si>
  <si>
    <t>Amino Pluas 20 L</t>
  </si>
  <si>
    <t>Água do lote - 05 de 2023</t>
  </si>
  <si>
    <t>Água do lote - 06 de 2023</t>
  </si>
  <si>
    <t>Internet 07 de 23</t>
  </si>
  <si>
    <t>Leitura do lote 228 - 07/23</t>
  </si>
  <si>
    <t>6º de 20  Parcelas de pagamento do Lote</t>
  </si>
  <si>
    <t>Contador 07/2023</t>
  </si>
  <si>
    <t>Ronaldo e Moises mês 07</t>
  </si>
  <si>
    <t>INSS 07/2023</t>
  </si>
  <si>
    <t>FGTS 07/2023</t>
  </si>
  <si>
    <t>FGTS 08/2023</t>
  </si>
  <si>
    <t>INSS 08/2023</t>
  </si>
  <si>
    <t>Gasto do mês  08 de 2023</t>
  </si>
  <si>
    <t>Gasto do mês 08 de 2023</t>
  </si>
  <si>
    <t>Mudas Platina e Vitória</t>
  </si>
  <si>
    <t>Meios de Cultura</t>
  </si>
  <si>
    <t>Palhada</t>
  </si>
  <si>
    <t>Internet 08 de 23</t>
  </si>
  <si>
    <t>Leitura do lote 228 - 08/23</t>
  </si>
  <si>
    <t>Água do lote - 07 de 2023</t>
  </si>
  <si>
    <t>Torque Plus 1Kg</t>
  </si>
  <si>
    <t>Amino Agro Raiz 1L</t>
  </si>
  <si>
    <t>Bioava 25kg</t>
  </si>
  <si>
    <t>Embiotec 5L</t>
  </si>
  <si>
    <t>DBR probiotico 1Kg</t>
  </si>
  <si>
    <t>Fosfato Natural Reativo 50Kg</t>
  </si>
  <si>
    <t>MB4 Magnésio 25Kg</t>
  </si>
  <si>
    <t>Contador 08/2023</t>
  </si>
  <si>
    <t>Conserto da Carroça</t>
  </si>
  <si>
    <t>Câmera de Ar</t>
  </si>
  <si>
    <t>Rabichola e Peitoral do Burro</t>
  </si>
  <si>
    <t>Gasto do mês 09 de 2023</t>
  </si>
  <si>
    <t>Extensão eletrica e T para tomada</t>
  </si>
  <si>
    <t>Prolongador da moto Serra</t>
  </si>
  <si>
    <t xml:space="preserve">Caixa de água 1000 L </t>
  </si>
  <si>
    <t>Caixa de água 1000 L e Conexões</t>
  </si>
  <si>
    <t xml:space="preserve">GASTO  TOTAL COM INSUMOS GERAIS </t>
  </si>
  <si>
    <t>INSUMOS COM BANANA</t>
  </si>
  <si>
    <t>GASTO  TOTAL COM PRODUTOS</t>
  </si>
  <si>
    <t>Férias de Ronado</t>
  </si>
  <si>
    <t>MÃO DE OBRA COM COCO</t>
  </si>
  <si>
    <t>Conserto da roçadeira</t>
  </si>
  <si>
    <t>Manipueira Balde de 20L</t>
  </si>
  <si>
    <t>Internet 09 de 23</t>
  </si>
  <si>
    <t>Contador 09/2023</t>
  </si>
  <si>
    <t>Leitura do lote 228 - 09/23</t>
  </si>
  <si>
    <t>Água do lote - 08 de 2023</t>
  </si>
  <si>
    <t>Ronaldo e Moises mês 08</t>
  </si>
  <si>
    <t>Ronaldo e Moises mês 09</t>
  </si>
  <si>
    <t>Parafusos para roda da carroça</t>
  </si>
  <si>
    <t>Igredientes para meio de cultura do supermercado</t>
  </si>
  <si>
    <t>Tela de mosquiteiro para fazer um canteiro</t>
  </si>
  <si>
    <t>Balde de15 Kg de Hibiana</t>
  </si>
  <si>
    <t>Sulfato de Aluminío e Hipoclorito</t>
  </si>
  <si>
    <t>Reparo do Cavalete</t>
  </si>
  <si>
    <t>Gasto do mês 10 de 2023</t>
  </si>
  <si>
    <t>Conexões de água para calda</t>
  </si>
  <si>
    <t>Meios de Cultura no supermercado</t>
  </si>
  <si>
    <t>Caixa de água 1000 L</t>
  </si>
  <si>
    <t>Cloreto de potassio 25 kg</t>
  </si>
  <si>
    <t xml:space="preserve">Nitrato de Cálcio 25Kg </t>
  </si>
  <si>
    <t>Gasto do mês  10 de 2023</t>
  </si>
  <si>
    <t>FGTS 09/2023</t>
  </si>
  <si>
    <t>INSS 09/2023</t>
  </si>
  <si>
    <t>Ronaldo e Moises mês 10</t>
  </si>
  <si>
    <t>Barra de pulverização</t>
  </si>
  <si>
    <t>Gasto do mês 11 de 2023</t>
  </si>
  <si>
    <t xml:space="preserve">Caixa de água 1000L </t>
  </si>
  <si>
    <t>Diafragama</t>
  </si>
  <si>
    <t>Esterco carrada</t>
  </si>
  <si>
    <t>Internet 10 de 23</t>
  </si>
  <si>
    <t>Contador 10/2023</t>
  </si>
  <si>
    <t>Água do lote - 09 de 2023</t>
  </si>
  <si>
    <t>Reglone (L)</t>
  </si>
  <si>
    <t>Oleo 4T para pulverisador (L)</t>
  </si>
  <si>
    <t>Tela de mosquiteiro para peneirar</t>
  </si>
  <si>
    <t>Chave 13</t>
  </si>
  <si>
    <t>Durepox</t>
  </si>
  <si>
    <t>Barra de pulverização e conexões</t>
  </si>
  <si>
    <t>Internet 11 de 23</t>
  </si>
  <si>
    <t>Contador 11/2023</t>
  </si>
  <si>
    <t>Gasto do mês  11 de 2023</t>
  </si>
  <si>
    <t>EM-4</t>
  </si>
  <si>
    <t>Ronaldo e Moises mês 11</t>
  </si>
  <si>
    <t>1ª Parcela do 13º Salário</t>
  </si>
  <si>
    <t>FGTS 10/2023</t>
  </si>
  <si>
    <t>INSS 10/2023</t>
  </si>
  <si>
    <t>Água do lote - 10 de 2023</t>
  </si>
  <si>
    <t xml:space="preserve">K1 </t>
  </si>
  <si>
    <t>Micro e união</t>
  </si>
  <si>
    <t>Gasto do mês 12 de 2023</t>
  </si>
  <si>
    <t>Glifosato 5L</t>
  </si>
  <si>
    <t>Óleo Mineral 5L</t>
  </si>
  <si>
    <t>Tela de Pinto 1m</t>
  </si>
  <si>
    <t>Cola de cano</t>
  </si>
  <si>
    <t>Luva de correr, Luva simples e curva de 90º de 75mm</t>
  </si>
  <si>
    <t>Internet 12 de 23</t>
  </si>
  <si>
    <t>Contador 12/2023</t>
  </si>
  <si>
    <t>Veneno Poquer 5L</t>
  </si>
  <si>
    <t>Oléo Mineral</t>
  </si>
  <si>
    <t>KCl 25g</t>
  </si>
  <si>
    <t>Ronaldo e Moises mês 12</t>
  </si>
  <si>
    <t>2ª Parcela do 13º Salário</t>
  </si>
  <si>
    <t>Leitura do lote 228 - 11/23</t>
  </si>
  <si>
    <t>Leitura do lote 228 - 10/23</t>
  </si>
  <si>
    <t>Água do lote - 11 de 2023</t>
  </si>
  <si>
    <t>Ureia 50 kg</t>
  </si>
  <si>
    <t>Nitrato de Cálcio 25Kg</t>
  </si>
  <si>
    <t>Graxa</t>
  </si>
  <si>
    <t>KCl 25 Kg</t>
  </si>
  <si>
    <t>Oleo Mineral 20L</t>
  </si>
  <si>
    <t>Trator subsolar por hora</t>
  </si>
  <si>
    <t>Trator retoescavadeira</t>
  </si>
  <si>
    <t>Gasto do mês 01 de 2024</t>
  </si>
  <si>
    <t>Gasto do mês  01 de 2024</t>
  </si>
  <si>
    <t>FGTS 12/2023</t>
  </si>
  <si>
    <t>Gasto do mês 02 de 2024</t>
  </si>
  <si>
    <t>Contador 01/2024</t>
  </si>
  <si>
    <t>Internet 01 de 24</t>
  </si>
  <si>
    <t>Gasto no de 2024</t>
  </si>
  <si>
    <t>Água do lote - 12 de 2023</t>
  </si>
  <si>
    <t>Gasto do ano de 2024</t>
  </si>
  <si>
    <t>FGTS 01/2024</t>
  </si>
  <si>
    <t>INSS 01/2024</t>
  </si>
  <si>
    <t>Gasto no ano ano de 2018</t>
  </si>
  <si>
    <t>Gasto no de ano 2020</t>
  </si>
  <si>
    <t>Gasto no de ano 2021</t>
  </si>
  <si>
    <t>Gasto no de ano 2022</t>
  </si>
  <si>
    <t>Veneno Yono 20 L</t>
  </si>
  <si>
    <t xml:space="preserve">Micro </t>
  </si>
  <si>
    <t>Venenno RoundUp 5L</t>
  </si>
  <si>
    <t>Map 25 Kg</t>
  </si>
  <si>
    <t>Cloreto de Potássio 25 Kg</t>
  </si>
  <si>
    <t>Sulfato de Potássio 25 Kg</t>
  </si>
  <si>
    <t>Gasto do mês 03 de 2024</t>
  </si>
  <si>
    <t>Disco Chapa</t>
  </si>
  <si>
    <t>CaixaÁgua e conexões</t>
  </si>
  <si>
    <t>Internet 02 de 24</t>
  </si>
  <si>
    <t>Contador 02/2024</t>
  </si>
  <si>
    <t>Leitura do lote 228 - 12/23</t>
  </si>
  <si>
    <t>Leitura do lote 228 - 01 e 02/24</t>
  </si>
  <si>
    <t>Água do lote - 01 de 2024</t>
  </si>
  <si>
    <t>FGTS 02/2024</t>
  </si>
  <si>
    <t>INSS 02/2024</t>
  </si>
  <si>
    <t>Ronaldo e Moises mês 01</t>
  </si>
  <si>
    <t>Ronaldo e Moises mês 02</t>
  </si>
  <si>
    <t>Agrex oil vegetal 20 L</t>
  </si>
  <si>
    <t>Kraken 5L</t>
  </si>
  <si>
    <t>Internet 03 de 24</t>
  </si>
  <si>
    <t>Contador 03/2024</t>
  </si>
  <si>
    <t>Ronaldo e Moises mês 03</t>
  </si>
  <si>
    <t>Água do lote - 02 de 2024</t>
  </si>
  <si>
    <t>03--2024</t>
  </si>
  <si>
    <t>Gasto do mês 04 de 2024</t>
  </si>
  <si>
    <t>Implemento Sulcador</t>
  </si>
  <si>
    <t>Implemento Arado</t>
  </si>
  <si>
    <t>Internet 04 de 24</t>
  </si>
  <si>
    <t>Solda do Implemento</t>
  </si>
  <si>
    <t>Engate para o Reboque</t>
  </si>
  <si>
    <t>Metiofan 1kg (fungicida)</t>
  </si>
  <si>
    <t>Cyptrin 1L(Inseticida)</t>
  </si>
  <si>
    <t>KCl 25kg</t>
  </si>
  <si>
    <r>
      <t>K</t>
    </r>
    <r>
      <rPr>
        <vertAlign val="sub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SO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 xml:space="preserve"> 25kg</t>
    </r>
  </si>
  <si>
    <t>Hora de Trator</t>
  </si>
  <si>
    <t>Água do lote - 03 de 2024</t>
  </si>
  <si>
    <t>Meios para multiplicação de Microorganismos</t>
  </si>
  <si>
    <t>União e Micro</t>
  </si>
  <si>
    <t>04--2024</t>
  </si>
  <si>
    <t>Gasto do mês 05 de 2024</t>
  </si>
  <si>
    <t>FGTS 04/2024</t>
  </si>
  <si>
    <t>INSS 04/2024</t>
  </si>
  <si>
    <t>Sereneide</t>
  </si>
  <si>
    <t>Fita Gotejadora por metro</t>
  </si>
  <si>
    <t>União de fita</t>
  </si>
  <si>
    <t>Material de irrigaçâo</t>
  </si>
  <si>
    <t>Revisão da esmirilhadeira</t>
  </si>
  <si>
    <t>Barra roscada, parafusos e aruelas</t>
  </si>
  <si>
    <t>Nufosate 20L</t>
  </si>
  <si>
    <t>Gamonium 20L</t>
  </si>
  <si>
    <t>Superfosfato Simples 50Kg</t>
  </si>
  <si>
    <t>Gasto do mês 06 de 2024</t>
  </si>
  <si>
    <t>Amostra de Solo</t>
  </si>
  <si>
    <t>Frete das Mudas</t>
  </si>
  <si>
    <t>Internet 05 de 24</t>
  </si>
  <si>
    <t>Contador 05 de 24</t>
  </si>
  <si>
    <t>Contador 04 de 24</t>
  </si>
  <si>
    <t>Fita Gotejadora e acessórios para irrigação</t>
  </si>
  <si>
    <t>05--2024</t>
  </si>
  <si>
    <t>Água do lote - 04 de 2024</t>
  </si>
  <si>
    <t>INSS 05/2024</t>
  </si>
  <si>
    <t>FGTS 05/2024</t>
  </si>
  <si>
    <t>Mudas de Banana Nanica Willians</t>
  </si>
  <si>
    <t>Bola de Engate para o Reboque</t>
  </si>
  <si>
    <t>Bota e disco de corte</t>
  </si>
  <si>
    <t>Ureia 25kg</t>
  </si>
  <si>
    <t>Imidagold 1L</t>
  </si>
  <si>
    <t>Metiofan 1Kg</t>
  </si>
  <si>
    <t>Vertimec 1L</t>
  </si>
  <si>
    <t>Gasto do mês 07 de 2024</t>
  </si>
  <si>
    <t>Gasto do mês 08 de 2024</t>
  </si>
  <si>
    <t>Amiorgan 25Kg</t>
  </si>
  <si>
    <t>Internet 06 de 24</t>
  </si>
  <si>
    <t>Contador 06 de 24</t>
  </si>
  <si>
    <t>Internet 07 de 24</t>
  </si>
  <si>
    <t>Contador 07 de 24</t>
  </si>
  <si>
    <t xml:space="preserve">Ronaldo e Moises mês 07 </t>
  </si>
  <si>
    <t>7º de 20  Parcelas de pagamento do Lote</t>
  </si>
  <si>
    <t>06--2024</t>
  </si>
  <si>
    <t>07--2024</t>
  </si>
  <si>
    <t>Gasto do mês 09 de 2024</t>
  </si>
  <si>
    <t>Colar de 75mm</t>
  </si>
  <si>
    <t>Convertedor de Ferrugem</t>
  </si>
  <si>
    <t>Plantadeira</t>
  </si>
  <si>
    <t>Tinta</t>
  </si>
  <si>
    <t>Funil Plático</t>
  </si>
  <si>
    <t>Recisão de Moises</t>
  </si>
  <si>
    <t>FGTS atrasado</t>
  </si>
  <si>
    <t>Multa Rescisória</t>
  </si>
  <si>
    <t>FGTS 08/2022</t>
  </si>
  <si>
    <t>FGTS 11/2023</t>
  </si>
  <si>
    <t>Internet 08 de 24</t>
  </si>
  <si>
    <t>Contador 08 de 24</t>
  </si>
  <si>
    <t>08--2024</t>
  </si>
  <si>
    <t>Água do lote - 05 de 2024</t>
  </si>
  <si>
    <t>Água do lote - 06 de 2024</t>
  </si>
  <si>
    <t>Água do lote - 07 de 2024</t>
  </si>
  <si>
    <t>Motocutivador</t>
  </si>
  <si>
    <t>Oleo SAE40 L</t>
  </si>
  <si>
    <t>Oleo GL-4 L</t>
  </si>
  <si>
    <t>Internet 09 de 24</t>
  </si>
  <si>
    <t>Contador 09 de 24</t>
  </si>
  <si>
    <t>Inoculante para fejão 500mg</t>
  </si>
  <si>
    <t>Ronaldo</t>
  </si>
  <si>
    <t xml:space="preserve">Acordo DIS </t>
  </si>
  <si>
    <t>Corrente e cadeado para o Motocutivador</t>
  </si>
  <si>
    <t>Gasto do mês 10 de 2024</t>
  </si>
  <si>
    <t>Gasto do mês 11 de 2024</t>
  </si>
  <si>
    <t>Mudas de Banana Nanica Willians de Washington</t>
  </si>
  <si>
    <t>09--2024</t>
  </si>
  <si>
    <t>Água do lote - 09 de 2025</t>
  </si>
  <si>
    <t>Enxadas Rotativas</t>
  </si>
  <si>
    <t>FGTS 09/2024</t>
  </si>
  <si>
    <t xml:space="preserve">INSS </t>
  </si>
  <si>
    <t>Internet 10 de 24</t>
  </si>
  <si>
    <t>Contador 10 de 24</t>
  </si>
  <si>
    <t>10--2024</t>
  </si>
  <si>
    <t>Água do lote - 08 de 2024</t>
  </si>
  <si>
    <t>Internet 11 de 24</t>
  </si>
  <si>
    <t>11--2024</t>
  </si>
  <si>
    <t>Contador 11 de 24</t>
  </si>
  <si>
    <t>Gasto do mês 12 de 2024</t>
  </si>
  <si>
    <t>Internet 12 de 24</t>
  </si>
  <si>
    <t>Contador 12 de 24</t>
  </si>
  <si>
    <t>Gasolina da Roçadeira</t>
  </si>
  <si>
    <t>Parcela do sistema de irrigação</t>
  </si>
  <si>
    <t>INSS 11/24</t>
  </si>
  <si>
    <t>INSS 13/24</t>
  </si>
  <si>
    <t>Água do lote - 11 de 2025</t>
  </si>
  <si>
    <t>Água do lote - 10 de 2025</t>
  </si>
  <si>
    <t>FGTS 11/2024</t>
  </si>
  <si>
    <t>Gasto no ano de 2024</t>
  </si>
  <si>
    <t>∑ COMBUSTÍVEL</t>
  </si>
  <si>
    <t>∑ DIÁRIAS</t>
  </si>
  <si>
    <t>∑ PRODUTOS</t>
  </si>
  <si>
    <t>∑ SERVIÇOS</t>
  </si>
  <si>
    <t>∑ SALÁRIOS</t>
  </si>
  <si>
    <t>∑ ENERGIA</t>
  </si>
  <si>
    <t>∑ ÁGUA</t>
  </si>
  <si>
    <t>PERÍODO EM MÊS OU ANO</t>
  </si>
  <si>
    <t>∑ FGTS/INSS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</si>
</sst>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8" formatCode="&quot;R$&quot;\ #,##0.00;[Red]\-&quot;R$&quot;\ #,##0.00"/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(&quot;R$ &quot;* #,##0.00_);_(&quot;R$ &quot;* \(#,##0.00\);_(&quot;R$ &quot;* &quot;-&quot;??_);_(@_)"/>
    <numFmt numFmtId="165" formatCode="_-* #,##0.00_-;\-* #,##0.00_-;_-* &quot;-&quot;??_-;_-@"/>
    <numFmt numFmtId="166" formatCode="[$-416]mmm\-yy;@"/>
    <numFmt numFmtId="167" formatCode="&quot;R$&quot;\ #,##0.00"/>
  </numFmts>
  <fonts count="19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rgb="FFFF0000"/>
      <name val="Arial"/>
      <family val="2"/>
    </font>
    <font>
      <sz val="10"/>
      <color theme="1"/>
      <name val="Calibri"/>
      <family val="2"/>
    </font>
    <font>
      <sz val="10"/>
      <color theme="1"/>
      <name val="Calibri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vertAlign val="subscript"/>
      <sz val="10"/>
      <color rgb="FF000000"/>
      <name val="Arial"/>
      <family val="2"/>
    </font>
  </fonts>
  <fills count="32">
    <fill>
      <patternFill patternType="none"/>
    </fill>
    <fill>
      <patternFill patternType="gray125"/>
    </fill>
    <fill>
      <patternFill patternType="solid">
        <fgColor rgb="FF00CCFF"/>
        <bgColor rgb="FF00CCFF"/>
      </patternFill>
    </fill>
    <fill>
      <patternFill patternType="solid">
        <fgColor rgb="FFDEEAF6"/>
        <bgColor rgb="FFDEEAF6"/>
      </patternFill>
    </fill>
    <fill>
      <patternFill patternType="solid">
        <fgColor rgb="FFBDD6EE"/>
        <bgColor rgb="FFBDD6EE"/>
      </patternFill>
    </fill>
    <fill>
      <patternFill patternType="solid">
        <fgColor theme="0"/>
        <bgColor theme="0"/>
      </patternFill>
    </fill>
    <fill>
      <patternFill patternType="solid">
        <fgColor rgb="FFBFBFBF"/>
        <bgColor rgb="FFBFBFBF"/>
      </patternFill>
    </fill>
    <fill>
      <patternFill patternType="solid">
        <fgColor rgb="FFC55A11"/>
        <bgColor rgb="FFC55A11"/>
      </patternFill>
    </fill>
    <fill>
      <patternFill patternType="solid">
        <fgColor rgb="FFFFCC00"/>
        <bgColor rgb="FFFFCC00"/>
      </patternFill>
    </fill>
    <fill>
      <patternFill patternType="solid">
        <fgColor rgb="FFFFFF00"/>
        <bgColor rgb="FFFFFF00"/>
      </patternFill>
    </fill>
    <fill>
      <patternFill patternType="solid">
        <fgColor rgb="FF008000"/>
        <bgColor rgb="FF008000"/>
      </patternFill>
    </fill>
    <fill>
      <patternFill patternType="solid">
        <fgColor rgb="FFFFFFFF"/>
        <bgColor rgb="FFFFFFFF"/>
      </patternFill>
    </fill>
    <fill>
      <patternFill patternType="solid">
        <fgColor rgb="FF99CC00"/>
        <bgColor rgb="FF99CC00"/>
      </patternFill>
    </fill>
    <fill>
      <patternFill patternType="solid">
        <fgColor rgb="FFBF9000"/>
        <bgColor rgb="FFBF9000"/>
      </patternFill>
    </fill>
    <fill>
      <patternFill patternType="solid">
        <fgColor rgb="FF548135"/>
        <bgColor rgb="FF548135"/>
      </patternFill>
    </fill>
    <fill>
      <patternFill patternType="solid">
        <fgColor theme="5"/>
        <bgColor theme="5"/>
      </patternFill>
    </fill>
    <fill>
      <patternFill patternType="solid">
        <fgColor rgb="FF0066CC"/>
        <bgColor rgb="FF0066CC"/>
      </patternFill>
    </fill>
    <fill>
      <patternFill patternType="solid">
        <fgColor rgb="FFFF99CC"/>
        <bgColor rgb="FFFF99CC"/>
      </patternFill>
    </fill>
    <fill>
      <patternFill patternType="solid">
        <fgColor rgb="FFAEABAB"/>
        <bgColor rgb="FFAEABAB"/>
      </patternFill>
    </fill>
    <fill>
      <patternFill patternType="solid">
        <fgColor rgb="FF2E75B5"/>
        <bgColor rgb="FF2E75B5"/>
      </patternFill>
    </fill>
    <fill>
      <patternFill patternType="solid">
        <fgColor theme="0"/>
        <bgColor rgb="FFDEEAF6"/>
      </patternFill>
    </fill>
    <fill>
      <patternFill patternType="solid">
        <fgColor theme="4" tint="0.59999389629810485"/>
        <bgColor rgb="FFDEEAF6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BDD6EE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/>
        <bgColor rgb="FFC55A11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4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</borders>
  <cellStyleXfs count="2">
    <xf numFmtId="0" fontId="0" fillId="0" borderId="0"/>
    <xf numFmtId="44" fontId="10" fillId="0" borderId="0" applyFont="0" applyFill="0" applyBorder="0" applyAlignment="0" applyProtection="0"/>
  </cellStyleXfs>
  <cellXfs count="653">
    <xf numFmtId="0" fontId="0" fillId="0" borderId="0" xfId="0" applyFont="1" applyAlignment="1"/>
    <xf numFmtId="0" fontId="1" fillId="2" borderId="4" xfId="0" applyFont="1" applyFill="1" applyBorder="1" applyAlignment="1"/>
    <xf numFmtId="0" fontId="1" fillId="2" borderId="5" xfId="0" applyFont="1" applyFill="1" applyBorder="1" applyAlignment="1"/>
    <xf numFmtId="0" fontId="3" fillId="0" borderId="4" xfId="0" applyFont="1" applyBorder="1" applyAlignment="1"/>
    <xf numFmtId="0" fontId="3" fillId="0" borderId="6" xfId="0" applyFont="1" applyBorder="1" applyAlignment="1"/>
    <xf numFmtId="164" fontId="3" fillId="0" borderId="4" xfId="0" applyNumberFormat="1" applyFont="1" applyBorder="1" applyAlignment="1"/>
    <xf numFmtId="14" fontId="3" fillId="0" borderId="4" xfId="0" applyNumberFormat="1" applyFont="1" applyBorder="1" applyAlignment="1"/>
    <xf numFmtId="164" fontId="4" fillId="4" borderId="4" xfId="0" applyNumberFormat="1" applyFont="1" applyFill="1" applyBorder="1" applyAlignment="1"/>
    <xf numFmtId="0" fontId="3" fillId="0" borderId="4" xfId="0" applyFont="1" applyBorder="1" applyAlignment="1">
      <alignment horizontal="right"/>
    </xf>
    <xf numFmtId="0" fontId="3" fillId="0" borderId="0" xfId="0" applyFont="1" applyAlignment="1"/>
    <xf numFmtId="14" fontId="3" fillId="0" borderId="4" xfId="0" applyNumberFormat="1" applyFont="1" applyBorder="1" applyAlignment="1">
      <alignment horizontal="right"/>
    </xf>
    <xf numFmtId="0" fontId="3" fillId="0" borderId="4" xfId="0" applyFont="1" applyBorder="1" applyAlignment="1">
      <alignment horizontal="left"/>
    </xf>
    <xf numFmtId="164" fontId="3" fillId="0" borderId="10" xfId="0" applyNumberFormat="1" applyFont="1" applyBorder="1" applyAlignment="1"/>
    <xf numFmtId="14" fontId="3" fillId="0" borderId="0" xfId="0" applyNumberFormat="1" applyFont="1" applyAlignment="1"/>
    <xf numFmtId="164" fontId="3" fillId="5" borderId="4" xfId="0" applyNumberFormat="1" applyFont="1" applyFill="1" applyBorder="1" applyAlignment="1"/>
    <xf numFmtId="0" fontId="3" fillId="0" borderId="11" xfId="0" applyFont="1" applyBorder="1" applyAlignment="1"/>
    <xf numFmtId="0" fontId="3" fillId="0" borderId="12" xfId="0" applyFont="1" applyBorder="1" applyAlignment="1"/>
    <xf numFmtId="164" fontId="3" fillId="0" borderId="12" xfId="0" applyNumberFormat="1" applyFont="1" applyBorder="1" applyAlignment="1"/>
    <xf numFmtId="0" fontId="4" fillId="5" borderId="4" xfId="0" applyFont="1" applyFill="1" applyBorder="1" applyAlignment="1">
      <alignment horizontal="left"/>
    </xf>
    <xf numFmtId="164" fontId="4" fillId="5" borderId="4" xfId="0" applyNumberFormat="1" applyFont="1" applyFill="1" applyBorder="1" applyAlignment="1"/>
    <xf numFmtId="0" fontId="3" fillId="5" borderId="4" xfId="0" applyFont="1" applyFill="1" applyBorder="1" applyAlignment="1"/>
    <xf numFmtId="14" fontId="3" fillId="5" borderId="4" xfId="0" applyNumberFormat="1" applyFont="1" applyFill="1" applyBorder="1" applyAlignment="1"/>
    <xf numFmtId="0" fontId="4" fillId="3" borderId="4" xfId="0" applyFont="1" applyFill="1" applyBorder="1" applyAlignment="1">
      <alignment horizontal="left"/>
    </xf>
    <xf numFmtId="0" fontId="4" fillId="3" borderId="13" xfId="0" applyFont="1" applyFill="1" applyBorder="1" applyAlignment="1">
      <alignment horizontal="left"/>
    </xf>
    <xf numFmtId="164" fontId="4" fillId="4" borderId="13" xfId="0" applyNumberFormat="1" applyFont="1" applyFill="1" applyBorder="1" applyAlignment="1"/>
    <xf numFmtId="0" fontId="5" fillId="0" borderId="4" xfId="0" applyFont="1" applyBorder="1" applyAlignment="1">
      <alignment wrapText="1"/>
    </xf>
    <xf numFmtId="0" fontId="3" fillId="0" borderId="4" xfId="0" applyFont="1" applyBorder="1" applyAlignment="1">
      <alignment horizontal="right" wrapText="1"/>
    </xf>
    <xf numFmtId="164" fontId="3" fillId="0" borderId="4" xfId="0" applyNumberFormat="1" applyFont="1" applyBorder="1" applyAlignment="1">
      <alignment horizontal="right" wrapText="1"/>
    </xf>
    <xf numFmtId="14" fontId="3" fillId="0" borderId="4" xfId="0" applyNumberFormat="1" applyFont="1" applyBorder="1" applyAlignment="1">
      <alignment horizontal="right" wrapText="1"/>
    </xf>
    <xf numFmtId="0" fontId="4" fillId="3" borderId="14" xfId="0" applyFont="1" applyFill="1" applyBorder="1" applyAlignment="1">
      <alignment horizontal="left"/>
    </xf>
    <xf numFmtId="164" fontId="4" fillId="4" borderId="14" xfId="0" applyNumberFormat="1" applyFont="1" applyFill="1" applyBorder="1" applyAlignment="1"/>
    <xf numFmtId="14" fontId="3" fillId="0" borderId="4" xfId="0" applyNumberFormat="1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4" fillId="3" borderId="14" xfId="0" applyFont="1" applyFill="1" applyBorder="1" applyAlignment="1">
      <alignment horizontal="left"/>
    </xf>
    <xf numFmtId="0" fontId="1" fillId="6" borderId="4" xfId="0" applyFont="1" applyFill="1" applyBorder="1" applyAlignment="1"/>
    <xf numFmtId="164" fontId="4" fillId="3" borderId="4" xfId="0" applyNumberFormat="1" applyFont="1" applyFill="1" applyBorder="1" applyAlignment="1"/>
    <xf numFmtId="0" fontId="4" fillId="3" borderId="15" xfId="0" applyFont="1" applyFill="1" applyBorder="1" applyAlignment="1"/>
    <xf numFmtId="0" fontId="4" fillId="3" borderId="16" xfId="0" applyFont="1" applyFill="1" applyBorder="1" applyAlignment="1"/>
    <xf numFmtId="0" fontId="4" fillId="3" borderId="5" xfId="0" applyFont="1" applyFill="1" applyBorder="1" applyAlignment="1"/>
    <xf numFmtId="0" fontId="3" fillId="5" borderId="4" xfId="0" applyFont="1" applyFill="1" applyBorder="1" applyAlignment="1">
      <alignment horizontal="right"/>
    </xf>
    <xf numFmtId="164" fontId="3" fillId="5" borderId="4" xfId="0" applyNumberFormat="1" applyFont="1" applyFill="1" applyBorder="1" applyAlignment="1">
      <alignment horizontal="right"/>
    </xf>
    <xf numFmtId="0" fontId="3" fillId="5" borderId="4" xfId="0" applyFont="1" applyFill="1" applyBorder="1" applyAlignment="1">
      <alignment horizontal="left"/>
    </xf>
    <xf numFmtId="14" fontId="3" fillId="5" borderId="4" xfId="0" applyNumberFormat="1" applyFont="1" applyFill="1" applyBorder="1" applyAlignment="1">
      <alignment horizontal="right"/>
    </xf>
    <xf numFmtId="0" fontId="3" fillId="0" borderId="10" xfId="0" applyFont="1" applyBorder="1" applyAlignment="1"/>
    <xf numFmtId="0" fontId="4" fillId="3" borderId="15" xfId="0" applyFont="1" applyFill="1" applyBorder="1" applyAlignment="1">
      <alignment horizontal="left"/>
    </xf>
    <xf numFmtId="0" fontId="4" fillId="3" borderId="16" xfId="0" applyFont="1" applyFill="1" applyBorder="1" applyAlignment="1">
      <alignment horizontal="left"/>
    </xf>
    <xf numFmtId="0" fontId="4" fillId="3" borderId="5" xfId="0" applyFont="1" applyFill="1" applyBorder="1" applyAlignment="1">
      <alignment horizontal="left"/>
    </xf>
    <xf numFmtId="0" fontId="3" fillId="0" borderId="17" xfId="0" applyFont="1" applyBorder="1" applyAlignment="1"/>
    <xf numFmtId="164" fontId="3" fillId="0" borderId="17" xfId="0" applyNumberFormat="1" applyFont="1" applyBorder="1" applyAlignment="1"/>
    <xf numFmtId="164" fontId="3" fillId="0" borderId="0" xfId="0" applyNumberFormat="1" applyFont="1" applyAlignment="1"/>
    <xf numFmtId="0" fontId="6" fillId="0" borderId="0" xfId="0" applyFont="1"/>
    <xf numFmtId="164" fontId="4" fillId="3" borderId="13" xfId="0" applyNumberFormat="1" applyFont="1" applyFill="1" applyBorder="1" applyAlignment="1"/>
    <xf numFmtId="0" fontId="3" fillId="0" borderId="4" xfId="0" applyFont="1" applyBorder="1" applyAlignment="1">
      <alignment wrapText="1"/>
    </xf>
    <xf numFmtId="164" fontId="1" fillId="7" borderId="4" xfId="0" applyNumberFormat="1" applyFont="1" applyFill="1" applyBorder="1" applyAlignment="1"/>
    <xf numFmtId="164" fontId="1" fillId="7" borderId="5" xfId="0" applyNumberFormat="1" applyFont="1" applyFill="1" applyBorder="1" applyAlignment="1"/>
    <xf numFmtId="164" fontId="4" fillId="3" borderId="4" xfId="0" applyNumberFormat="1" applyFont="1" applyFill="1" applyBorder="1" applyAlignment="1">
      <alignment horizontal="left"/>
    </xf>
    <xf numFmtId="0" fontId="3" fillId="0" borderId="0" xfId="0" applyFont="1" applyAlignment="1">
      <alignment horizontal="left"/>
    </xf>
    <xf numFmtId="164" fontId="1" fillId="7" borderId="5" xfId="0" applyNumberFormat="1" applyFont="1" applyFill="1" applyBorder="1" applyAlignment="1">
      <alignment horizontal="left"/>
    </xf>
    <xf numFmtId="164" fontId="3" fillId="5" borderId="4" xfId="0" applyNumberFormat="1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164" fontId="3" fillId="0" borderId="11" xfId="0" applyNumberFormat="1" applyFont="1" applyBorder="1" applyAlignment="1"/>
    <xf numFmtId="14" fontId="3" fillId="0" borderId="11" xfId="0" applyNumberFormat="1" applyFont="1" applyBorder="1" applyAlignment="1"/>
    <xf numFmtId="164" fontId="3" fillId="0" borderId="6" xfId="0" applyNumberFormat="1" applyFont="1" applyBorder="1" applyAlignment="1"/>
    <xf numFmtId="164" fontId="1" fillId="6" borderId="4" xfId="0" applyNumberFormat="1" applyFont="1" applyFill="1" applyBorder="1" applyAlignment="1"/>
    <xf numFmtId="0" fontId="3" fillId="6" borderId="4" xfId="0" applyFont="1" applyFill="1" applyBorder="1" applyAlignment="1"/>
    <xf numFmtId="0" fontId="1" fillId="8" borderId="4" xfId="0" applyFont="1" applyFill="1" applyBorder="1" applyAlignment="1"/>
    <xf numFmtId="0" fontId="1" fillId="8" borderId="4" xfId="0" applyFont="1" applyFill="1" applyBorder="1" applyAlignment="1">
      <alignment horizontal="right" vertical="center"/>
    </xf>
    <xf numFmtId="0" fontId="3" fillId="0" borderId="0" xfId="0" applyFont="1" applyAlignment="1">
      <alignment horizontal="center"/>
    </xf>
    <xf numFmtId="165" fontId="3" fillId="0" borderId="0" xfId="0" applyNumberFormat="1" applyFont="1" applyAlignment="1"/>
    <xf numFmtId="14" fontId="3" fillId="0" borderId="4" xfId="0" applyNumberFormat="1" applyFont="1" applyBorder="1" applyAlignment="1">
      <alignment horizontal="right" vertical="center"/>
    </xf>
    <xf numFmtId="164" fontId="3" fillId="0" borderId="4" xfId="0" applyNumberFormat="1" applyFont="1" applyBorder="1" applyAlignment="1">
      <alignment horizontal="right"/>
    </xf>
    <xf numFmtId="164" fontId="3" fillId="0" borderId="4" xfId="0" applyNumberFormat="1" applyFont="1" applyBorder="1" applyAlignment="1">
      <alignment horizontal="center"/>
    </xf>
    <xf numFmtId="0" fontId="4" fillId="3" borderId="4" xfId="0" applyFont="1" applyFill="1" applyBorder="1" applyAlignment="1"/>
    <xf numFmtId="0" fontId="3" fillId="0" borderId="0" xfId="0" applyFont="1" applyAlignment="1">
      <alignment wrapText="1"/>
    </xf>
    <xf numFmtId="14" fontId="3" fillId="0" borderId="0" xfId="0" applyNumberFormat="1" applyFont="1" applyAlignment="1">
      <alignment horizontal="right" vertical="center"/>
    </xf>
    <xf numFmtId="0" fontId="4" fillId="0" borderId="4" xfId="0" applyFont="1" applyBorder="1" applyAlignment="1">
      <alignment horizontal="left"/>
    </xf>
    <xf numFmtId="164" fontId="4" fillId="0" borderId="4" xfId="0" applyNumberFormat="1" applyFont="1" applyBorder="1" applyAlignment="1"/>
    <xf numFmtId="0" fontId="3" fillId="0" borderId="17" xfId="0" applyFont="1" applyBorder="1" applyAlignment="1">
      <alignment horizontal="left"/>
    </xf>
    <xf numFmtId="0" fontId="3" fillId="9" borderId="4" xfId="0" applyFont="1" applyFill="1" applyBorder="1" applyAlignment="1"/>
    <xf numFmtId="0" fontId="3" fillId="9" borderId="4" xfId="0" applyFont="1" applyFill="1" applyBorder="1" applyAlignment="1">
      <alignment horizontal="left"/>
    </xf>
    <xf numFmtId="164" fontId="3" fillId="9" borderId="4" xfId="0" applyNumberFormat="1" applyFont="1" applyFill="1" applyBorder="1" applyAlignment="1"/>
    <xf numFmtId="14" fontId="3" fillId="9" borderId="4" xfId="0" applyNumberFormat="1" applyFont="1" applyFill="1" applyBorder="1" applyAlignment="1">
      <alignment horizontal="right" vertical="center"/>
    </xf>
    <xf numFmtId="0" fontId="3" fillId="0" borderId="17" xfId="0" applyFont="1" applyBorder="1" applyAlignment="1">
      <alignment wrapText="1"/>
    </xf>
    <xf numFmtId="0" fontId="3" fillId="10" borderId="21" xfId="0" applyFont="1" applyFill="1" applyBorder="1" applyAlignment="1"/>
    <xf numFmtId="0" fontId="3" fillId="10" borderId="4" xfId="0" applyFont="1" applyFill="1" applyBorder="1" applyAlignment="1">
      <alignment wrapText="1"/>
    </xf>
    <xf numFmtId="0" fontId="3" fillId="10" borderId="22" xfId="0" applyFont="1" applyFill="1" applyBorder="1" applyAlignment="1"/>
    <xf numFmtId="164" fontId="3" fillId="10" borderId="22" xfId="0" applyNumberFormat="1" applyFont="1" applyFill="1" applyBorder="1" applyAlignment="1"/>
    <xf numFmtId="14" fontId="3" fillId="10" borderId="4" xfId="0" applyNumberFormat="1" applyFont="1" applyFill="1" applyBorder="1" applyAlignment="1">
      <alignment horizontal="right" vertical="center"/>
    </xf>
    <xf numFmtId="1" fontId="3" fillId="0" borderId="4" xfId="0" applyNumberFormat="1" applyFont="1" applyBorder="1" applyAlignment="1"/>
    <xf numFmtId="164" fontId="3" fillId="0" borderId="4" xfId="0" applyNumberFormat="1" applyFont="1" applyBorder="1" applyAlignment="1">
      <alignment horizontal="right" vertical="center"/>
    </xf>
    <xf numFmtId="164" fontId="3" fillId="5" borderId="4" xfId="0" applyNumberFormat="1" applyFont="1" applyFill="1" applyBorder="1" applyAlignment="1">
      <alignment horizontal="left"/>
    </xf>
    <xf numFmtId="1" fontId="3" fillId="5" borderId="4" xfId="0" applyNumberFormat="1" applyFont="1" applyFill="1" applyBorder="1" applyAlignment="1">
      <alignment horizontal="right"/>
    </xf>
    <xf numFmtId="164" fontId="3" fillId="5" borderId="4" xfId="0" applyNumberFormat="1" applyFont="1" applyFill="1" applyBorder="1" applyAlignment="1">
      <alignment horizontal="right" vertical="center"/>
    </xf>
    <xf numFmtId="14" fontId="3" fillId="0" borderId="4" xfId="0" applyNumberFormat="1" applyFont="1" applyBorder="1" applyAlignment="1">
      <alignment wrapText="1"/>
    </xf>
    <xf numFmtId="14" fontId="3" fillId="5" borderId="4" xfId="0" applyNumberFormat="1" applyFont="1" applyFill="1" applyBorder="1" applyAlignment="1">
      <alignment horizontal="right" vertical="center"/>
    </xf>
    <xf numFmtId="164" fontId="3" fillId="5" borderId="4" xfId="0" applyNumberFormat="1" applyFont="1" applyFill="1" applyBorder="1" applyAlignment="1">
      <alignment horizontal="left" vertical="center"/>
    </xf>
    <xf numFmtId="0" fontId="4" fillId="5" borderId="13" xfId="0" applyFont="1" applyFill="1" applyBorder="1" applyAlignment="1">
      <alignment horizontal="left"/>
    </xf>
    <xf numFmtId="0" fontId="3" fillId="5" borderId="13" xfId="0" applyFont="1" applyFill="1" applyBorder="1" applyAlignment="1">
      <alignment horizontal="left"/>
    </xf>
    <xf numFmtId="0" fontId="3" fillId="5" borderId="13" xfId="0" applyFont="1" applyFill="1" applyBorder="1" applyAlignment="1">
      <alignment horizontal="right"/>
    </xf>
    <xf numFmtId="164" fontId="3" fillId="5" borderId="13" xfId="0" applyNumberFormat="1" applyFont="1" applyFill="1" applyBorder="1" applyAlignment="1">
      <alignment horizontal="left"/>
    </xf>
    <xf numFmtId="14" fontId="3" fillId="5" borderId="13" xfId="0" applyNumberFormat="1" applyFont="1" applyFill="1" applyBorder="1" applyAlignment="1">
      <alignment horizontal="right"/>
    </xf>
    <xf numFmtId="164" fontId="3" fillId="5" borderId="13" xfId="0" applyNumberFormat="1" applyFont="1" applyFill="1" applyBorder="1" applyAlignment="1"/>
    <xf numFmtId="0" fontId="3" fillId="0" borderId="12" xfId="0" applyFont="1" applyBorder="1" applyAlignment="1">
      <alignment wrapText="1"/>
    </xf>
    <xf numFmtId="0" fontId="5" fillId="11" borderId="4" xfId="0" applyFont="1" applyFill="1" applyBorder="1" applyAlignment="1">
      <alignment wrapText="1"/>
    </xf>
    <xf numFmtId="0" fontId="3" fillId="11" borderId="4" xfId="0" applyFont="1" applyFill="1" applyBorder="1" applyAlignment="1">
      <alignment wrapText="1"/>
    </xf>
    <xf numFmtId="0" fontId="3" fillId="11" borderId="4" xfId="0" applyFont="1" applyFill="1" applyBorder="1" applyAlignment="1">
      <alignment horizontal="right" wrapText="1"/>
    </xf>
    <xf numFmtId="164" fontId="3" fillId="11" borderId="4" xfId="0" applyNumberFormat="1" applyFont="1" applyFill="1" applyBorder="1" applyAlignment="1">
      <alignment horizontal="left" wrapText="1"/>
    </xf>
    <xf numFmtId="14" fontId="3" fillId="11" borderId="4" xfId="0" applyNumberFormat="1" applyFont="1" applyFill="1" applyBorder="1" applyAlignment="1">
      <alignment horizontal="right" wrapText="1"/>
    </xf>
    <xf numFmtId="164" fontId="7" fillId="5" borderId="13" xfId="0" applyNumberFormat="1" applyFont="1" applyFill="1" applyBorder="1" applyAlignment="1"/>
    <xf numFmtId="0" fontId="3" fillId="11" borderId="13" xfId="0" applyFont="1" applyFill="1" applyBorder="1" applyAlignment="1">
      <alignment horizontal="right" wrapText="1"/>
    </xf>
    <xf numFmtId="164" fontId="3" fillId="11" borderId="13" xfId="0" applyNumberFormat="1" applyFont="1" applyFill="1" applyBorder="1" applyAlignment="1">
      <alignment horizontal="left" vertical="center" wrapText="1"/>
    </xf>
    <xf numFmtId="14" fontId="3" fillId="11" borderId="13" xfId="0" applyNumberFormat="1" applyFont="1" applyFill="1" applyBorder="1" applyAlignment="1">
      <alignment horizontal="right" wrapText="1"/>
    </xf>
    <xf numFmtId="164" fontId="4" fillId="3" borderId="14" xfId="0" applyNumberFormat="1" applyFont="1" applyFill="1" applyBorder="1" applyAlignment="1"/>
    <xf numFmtId="0" fontId="7" fillId="5" borderId="4" xfId="0" applyFont="1" applyFill="1" applyBorder="1" applyAlignment="1">
      <alignment horizontal="left"/>
    </xf>
    <xf numFmtId="0" fontId="7" fillId="5" borderId="4" xfId="0" applyFont="1" applyFill="1" applyBorder="1" applyAlignment="1">
      <alignment horizontal="right"/>
    </xf>
    <xf numFmtId="164" fontId="7" fillId="5" borderId="4" xfId="0" applyNumberFormat="1" applyFont="1" applyFill="1" applyBorder="1" applyAlignment="1">
      <alignment horizontal="left"/>
    </xf>
    <xf numFmtId="14" fontId="7" fillId="5" borderId="4" xfId="0" applyNumberFormat="1" applyFont="1" applyFill="1" applyBorder="1" applyAlignment="1">
      <alignment horizontal="right"/>
    </xf>
    <xf numFmtId="0" fontId="7" fillId="0" borderId="12" xfId="0" applyFont="1" applyBorder="1" applyAlignment="1">
      <alignment wrapText="1"/>
    </xf>
    <xf numFmtId="0" fontId="3" fillId="5" borderId="4" xfId="0" applyFont="1" applyFill="1" applyBorder="1" applyAlignment="1">
      <alignment horizontal="right"/>
    </xf>
    <xf numFmtId="164" fontId="3" fillId="5" borderId="4" xfId="0" applyNumberFormat="1" applyFont="1" applyFill="1" applyBorder="1" applyAlignment="1">
      <alignment horizontal="left"/>
    </xf>
    <xf numFmtId="14" fontId="3" fillId="5" borderId="4" xfId="0" applyNumberFormat="1" applyFont="1" applyFill="1" applyBorder="1" applyAlignment="1">
      <alignment horizontal="right"/>
    </xf>
    <xf numFmtId="0" fontId="3" fillId="5" borderId="4" xfId="0" applyFont="1" applyFill="1" applyBorder="1" applyAlignment="1">
      <alignment horizontal="left"/>
    </xf>
    <xf numFmtId="0" fontId="3" fillId="5" borderId="13" xfId="0" applyFont="1" applyFill="1" applyBorder="1" applyAlignment="1">
      <alignment horizontal="right"/>
    </xf>
    <xf numFmtId="164" fontId="3" fillId="5" borderId="13" xfId="0" applyNumberFormat="1" applyFont="1" applyFill="1" applyBorder="1" applyAlignment="1">
      <alignment horizontal="left"/>
    </xf>
    <xf numFmtId="14" fontId="3" fillId="11" borderId="4" xfId="0" applyNumberFormat="1" applyFont="1" applyFill="1" applyBorder="1" applyAlignment="1">
      <alignment horizontal="right" wrapText="1"/>
    </xf>
    <xf numFmtId="0" fontId="3" fillId="0" borderId="12" xfId="0" applyFont="1" applyBorder="1" applyAlignment="1">
      <alignment wrapText="1"/>
    </xf>
    <xf numFmtId="0" fontId="3" fillId="11" borderId="4" xfId="0" applyFont="1" applyFill="1" applyBorder="1" applyAlignment="1">
      <alignment wrapText="1"/>
    </xf>
    <xf numFmtId="0" fontId="3" fillId="11" borderId="4" xfId="0" applyFont="1" applyFill="1" applyBorder="1" applyAlignment="1">
      <alignment horizontal="right" wrapText="1"/>
    </xf>
    <xf numFmtId="164" fontId="3" fillId="11" borderId="4" xfId="0" applyNumberFormat="1" applyFont="1" applyFill="1" applyBorder="1" applyAlignment="1">
      <alignment horizontal="left" wrapText="1"/>
    </xf>
    <xf numFmtId="0" fontId="7" fillId="5" borderId="13" xfId="0" applyFont="1" applyFill="1" applyBorder="1" applyAlignment="1">
      <alignment horizontal="right"/>
    </xf>
    <xf numFmtId="164" fontId="7" fillId="5" borderId="13" xfId="0" applyNumberFormat="1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164" fontId="1" fillId="7" borderId="4" xfId="0" applyNumberFormat="1" applyFont="1" applyFill="1" applyBorder="1" applyAlignment="1">
      <alignment horizontal="left"/>
    </xf>
    <xf numFmtId="0" fontId="1" fillId="0" borderId="4" xfId="0" applyFont="1" applyBorder="1" applyAlignment="1"/>
    <xf numFmtId="164" fontId="1" fillId="0" borderId="4" xfId="0" applyNumberFormat="1" applyFont="1" applyBorder="1" applyAlignment="1"/>
    <xf numFmtId="14" fontId="1" fillId="0" borderId="4" xfId="0" applyNumberFormat="1" applyFont="1" applyBorder="1" applyAlignment="1">
      <alignment horizontal="right"/>
    </xf>
    <xf numFmtId="0" fontId="1" fillId="8" borderId="16" xfId="0" applyFont="1" applyFill="1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165" fontId="3" fillId="5" borderId="4" xfId="0" applyNumberFormat="1" applyFont="1" applyFill="1" applyBorder="1" applyAlignment="1"/>
    <xf numFmtId="164" fontId="1" fillId="7" borderId="15" xfId="0" applyNumberFormat="1" applyFont="1" applyFill="1" applyBorder="1" applyAlignment="1">
      <alignment horizontal="left"/>
    </xf>
    <xf numFmtId="164" fontId="1" fillId="7" borderId="16" xfId="0" applyNumberFormat="1" applyFont="1" applyFill="1" applyBorder="1" applyAlignment="1">
      <alignment horizontal="left"/>
    </xf>
    <xf numFmtId="0" fontId="3" fillId="0" borderId="4" xfId="0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1" fillId="12" borderId="4" xfId="0" applyFont="1" applyFill="1" applyBorder="1" applyAlignment="1"/>
    <xf numFmtId="0" fontId="1" fillId="12" borderId="4" xfId="0" applyFont="1" applyFill="1" applyBorder="1" applyAlignment="1">
      <alignment horizontal="right" vertical="center"/>
    </xf>
    <xf numFmtId="0" fontId="3" fillId="0" borderId="4" xfId="0" applyFont="1" applyBorder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164" fontId="4" fillId="3" borderId="4" xfId="0" applyNumberFormat="1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12" borderId="15" xfId="0" applyFont="1" applyFill="1" applyBorder="1" applyAlignment="1">
      <alignment horizontal="center"/>
    </xf>
    <xf numFmtId="0" fontId="1" fillId="12" borderId="16" xfId="0" applyFont="1" applyFill="1" applyBorder="1" applyAlignment="1">
      <alignment horizontal="center"/>
    </xf>
    <xf numFmtId="0" fontId="1" fillId="12" borderId="5" xfId="0" applyFont="1" applyFill="1" applyBorder="1" applyAlignment="1">
      <alignment horizontal="center"/>
    </xf>
    <xf numFmtId="0" fontId="3" fillId="5" borderId="21" xfId="0" applyFont="1" applyFill="1" applyBorder="1" applyAlignment="1"/>
    <xf numFmtId="0" fontId="3" fillId="0" borderId="17" xfId="0" applyFont="1" applyBorder="1" applyAlignment="1">
      <alignment horizontal="center"/>
    </xf>
    <xf numFmtId="164" fontId="3" fillId="0" borderId="4" xfId="0" applyNumberFormat="1" applyFont="1" applyBorder="1" applyAlignment="1">
      <alignment horizontal="left"/>
    </xf>
    <xf numFmtId="14" fontId="3" fillId="0" borderId="4" xfId="0" applyNumberFormat="1" applyFont="1" applyBorder="1" applyAlignment="1">
      <alignment horizontal="left"/>
    </xf>
    <xf numFmtId="0" fontId="3" fillId="0" borderId="4" xfId="0" applyFont="1" applyBorder="1" applyAlignment="1"/>
    <xf numFmtId="14" fontId="3" fillId="0" borderId="4" xfId="0" applyNumberFormat="1" applyFont="1" applyBorder="1" applyAlignment="1"/>
    <xf numFmtId="0" fontId="1" fillId="13" borderId="4" xfId="0" applyFont="1" applyFill="1" applyBorder="1" applyAlignment="1"/>
    <xf numFmtId="164" fontId="3" fillId="3" borderId="4" xfId="0" applyNumberFormat="1" applyFont="1" applyFill="1" applyBorder="1" applyAlignment="1"/>
    <xf numFmtId="0" fontId="4" fillId="3" borderId="21" xfId="0" applyFont="1" applyFill="1" applyBorder="1" applyAlignment="1"/>
    <xf numFmtId="0" fontId="3" fillId="3" borderId="4" xfId="0" applyFont="1" applyFill="1" applyBorder="1" applyAlignment="1"/>
    <xf numFmtId="14" fontId="7" fillId="0" borderId="4" xfId="0" applyNumberFormat="1" applyFont="1" applyBorder="1" applyAlignment="1"/>
    <xf numFmtId="0" fontId="1" fillId="14" borderId="4" xfId="0" applyFont="1" applyFill="1" applyBorder="1" applyAlignment="1"/>
    <xf numFmtId="0" fontId="3" fillId="3" borderId="21" xfId="0" applyFont="1" applyFill="1" applyBorder="1" applyAlignment="1"/>
    <xf numFmtId="164" fontId="3" fillId="0" borderId="4" xfId="0" applyNumberFormat="1" applyFont="1" applyBorder="1" applyAlignment="1"/>
    <xf numFmtId="164" fontId="1" fillId="14" borderId="4" xfId="0" applyNumberFormat="1" applyFont="1" applyFill="1" applyBorder="1" applyAlignment="1"/>
    <xf numFmtId="0" fontId="3" fillId="14" borderId="4" xfId="0" applyFont="1" applyFill="1" applyBorder="1" applyAlignment="1"/>
    <xf numFmtId="0" fontId="1" fillId="15" borderId="4" xfId="0" applyFont="1" applyFill="1" applyBorder="1" applyAlignment="1"/>
    <xf numFmtId="0" fontId="1" fillId="15" borderId="4" xfId="0" applyFont="1" applyFill="1" applyBorder="1" applyAlignment="1">
      <alignment horizontal="right" vertical="center"/>
    </xf>
    <xf numFmtId="14" fontId="3" fillId="5" borderId="4" xfId="0" applyNumberFormat="1" applyFont="1" applyFill="1" applyBorder="1" applyAlignment="1">
      <alignment horizontal="center"/>
    </xf>
    <xf numFmtId="0" fontId="4" fillId="5" borderId="4" xfId="0" applyFont="1" applyFill="1" applyBorder="1" applyAlignment="1"/>
    <xf numFmtId="164" fontId="4" fillId="5" borderId="4" xfId="0" applyNumberFormat="1" applyFont="1" applyFill="1" applyBorder="1" applyAlignment="1">
      <alignment horizontal="center"/>
    </xf>
    <xf numFmtId="0" fontId="1" fillId="16" borderId="4" xfId="0" applyFont="1" applyFill="1" applyBorder="1" applyAlignment="1"/>
    <xf numFmtId="0" fontId="1" fillId="16" borderId="22" xfId="0" applyFont="1" applyFill="1" applyBorder="1" applyAlignment="1"/>
    <xf numFmtId="14" fontId="3" fillId="0" borderId="4" xfId="0" applyNumberFormat="1" applyFont="1" applyBorder="1" applyAlignment="1">
      <alignment horizontal="center"/>
    </xf>
    <xf numFmtId="0" fontId="3" fillId="9" borderId="21" xfId="0" applyFont="1" applyFill="1" applyBorder="1" applyAlignment="1"/>
    <xf numFmtId="0" fontId="3" fillId="0" borderId="4" xfId="0" applyFont="1" applyBorder="1" applyAlignment="1">
      <alignment wrapText="1"/>
    </xf>
    <xf numFmtId="0" fontId="3" fillId="0" borderId="24" xfId="0" applyFont="1" applyBorder="1" applyAlignment="1"/>
    <xf numFmtId="164" fontId="7" fillId="0" borderId="24" xfId="0" applyNumberFormat="1" applyFont="1" applyBorder="1" applyAlignment="1"/>
    <xf numFmtId="14" fontId="7" fillId="0" borderId="24" xfId="0" applyNumberFormat="1" applyFont="1" applyBorder="1" applyAlignment="1"/>
    <xf numFmtId="0" fontId="7" fillId="0" borderId="4" xfId="0" applyFont="1" applyBorder="1" applyAlignment="1">
      <alignment wrapText="1"/>
    </xf>
    <xf numFmtId="164" fontId="7" fillId="0" borderId="4" xfId="0" applyNumberFormat="1" applyFont="1" applyBorder="1" applyAlignment="1"/>
    <xf numFmtId="0" fontId="4" fillId="3" borderId="4" xfId="0" applyFont="1" applyFill="1" applyBorder="1" applyAlignment="1">
      <alignment horizontal="center"/>
    </xf>
    <xf numFmtId="0" fontId="0" fillId="0" borderId="0" xfId="0" applyFont="1" applyAlignment="1"/>
    <xf numFmtId="0" fontId="3" fillId="0" borderId="13" xfId="0" applyFont="1" applyBorder="1" applyAlignment="1"/>
    <xf numFmtId="164" fontId="3" fillId="0" borderId="13" xfId="0" applyNumberFormat="1" applyFont="1" applyBorder="1" applyAlignment="1"/>
    <xf numFmtId="14" fontId="7" fillId="0" borderId="13" xfId="0" applyNumberFormat="1" applyFont="1" applyBorder="1" applyAlignment="1"/>
    <xf numFmtId="0" fontId="0" fillId="0" borderId="26" xfId="0" applyFont="1" applyBorder="1" applyAlignment="1"/>
    <xf numFmtId="0" fontId="0" fillId="0" borderId="0" xfId="0" applyFont="1" applyAlignment="1"/>
    <xf numFmtId="0" fontId="2" fillId="5" borderId="4" xfId="0" applyFont="1" applyFill="1" applyBorder="1" applyAlignment="1">
      <alignment horizontal="left"/>
    </xf>
    <xf numFmtId="0" fontId="3" fillId="0" borderId="13" xfId="0" applyFont="1" applyBorder="1" applyAlignment="1">
      <alignment wrapText="1"/>
    </xf>
    <xf numFmtId="0" fontId="5" fillId="11" borderId="24" xfId="0" applyFont="1" applyFill="1" applyBorder="1" applyAlignment="1">
      <alignment wrapText="1"/>
    </xf>
    <xf numFmtId="0" fontId="3" fillId="0" borderId="15" xfId="0" applyFont="1" applyBorder="1" applyAlignment="1"/>
    <xf numFmtId="164" fontId="4" fillId="3" borderId="15" xfId="0" applyNumberFormat="1" applyFont="1" applyFill="1" applyBorder="1" applyAlignment="1"/>
    <xf numFmtId="0" fontId="3" fillId="0" borderId="18" xfId="0" applyFont="1" applyBorder="1" applyAlignment="1"/>
    <xf numFmtId="0" fontId="3" fillId="0" borderId="20" xfId="0" applyFont="1" applyBorder="1" applyAlignment="1"/>
    <xf numFmtId="0" fontId="3" fillId="0" borderId="26" xfId="0" applyFont="1" applyBorder="1" applyAlignment="1"/>
    <xf numFmtId="0" fontId="8" fillId="0" borderId="26" xfId="0" applyFont="1" applyBorder="1"/>
    <xf numFmtId="0" fontId="9" fillId="0" borderId="26" xfId="0" applyFont="1" applyBorder="1" applyAlignment="1"/>
    <xf numFmtId="0" fontId="8" fillId="0" borderId="26" xfId="0" applyFont="1" applyBorder="1" applyAlignment="1"/>
    <xf numFmtId="0" fontId="3" fillId="3" borderId="13" xfId="0" applyFont="1" applyFill="1" applyBorder="1" applyAlignment="1"/>
    <xf numFmtId="164" fontId="3" fillId="0" borderId="26" xfId="0" applyNumberFormat="1" applyFont="1" applyBorder="1" applyAlignment="1"/>
    <xf numFmtId="14" fontId="3" fillId="0" borderId="26" xfId="0" applyNumberFormat="1" applyFont="1" applyBorder="1" applyAlignment="1"/>
    <xf numFmtId="14" fontId="3" fillId="0" borderId="13" xfId="0" applyNumberFormat="1" applyFont="1" applyBorder="1" applyAlignment="1"/>
    <xf numFmtId="0" fontId="4" fillId="3" borderId="26" xfId="0" applyFont="1" applyFill="1" applyBorder="1" applyAlignment="1">
      <alignment horizontal="left"/>
    </xf>
    <xf numFmtId="164" fontId="4" fillId="3" borderId="26" xfId="0" applyNumberFormat="1" applyFont="1" applyFill="1" applyBorder="1" applyAlignment="1">
      <alignment horizontal="center"/>
    </xf>
    <xf numFmtId="0" fontId="4" fillId="5" borderId="26" xfId="0" applyFont="1" applyFill="1" applyBorder="1" applyAlignment="1">
      <alignment horizontal="left"/>
    </xf>
    <xf numFmtId="164" fontId="4" fillId="5" borderId="26" xfId="0" applyNumberFormat="1" applyFont="1" applyFill="1" applyBorder="1" applyAlignment="1">
      <alignment horizontal="center"/>
    </xf>
    <xf numFmtId="0" fontId="3" fillId="5" borderId="26" xfId="0" applyFont="1" applyFill="1" applyBorder="1" applyAlignment="1"/>
    <xf numFmtId="0" fontId="3" fillId="5" borderId="26" xfId="0" applyFont="1" applyFill="1" applyBorder="1" applyAlignment="1">
      <alignment horizontal="right"/>
    </xf>
    <xf numFmtId="164" fontId="3" fillId="5" borderId="26" xfId="0" applyNumberFormat="1" applyFont="1" applyFill="1" applyBorder="1" applyAlignment="1">
      <alignment horizontal="right"/>
    </xf>
    <xf numFmtId="0" fontId="1" fillId="15" borderId="26" xfId="0" applyFont="1" applyFill="1" applyBorder="1" applyAlignment="1">
      <alignment horizontal="center"/>
    </xf>
    <xf numFmtId="164" fontId="1" fillId="15" borderId="26" xfId="0" applyNumberFormat="1" applyFont="1" applyFill="1" applyBorder="1" applyAlignment="1"/>
    <xf numFmtId="0" fontId="3" fillId="15" borderId="26" xfId="0" applyFont="1" applyFill="1" applyBorder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43" fontId="0" fillId="0" borderId="0" xfId="0" applyNumberFormat="1" applyFont="1" applyAlignment="1"/>
    <xf numFmtId="44" fontId="3" fillId="0" borderId="24" xfId="1" applyFont="1" applyBorder="1" applyAlignment="1"/>
    <xf numFmtId="14" fontId="3" fillId="0" borderId="24" xfId="0" applyNumberFormat="1" applyFont="1" applyBorder="1" applyAlignment="1"/>
    <xf numFmtId="0" fontId="8" fillId="0" borderId="27" xfId="0" applyFont="1" applyBorder="1" applyAlignment="1"/>
    <xf numFmtId="14" fontId="7" fillId="0" borderId="26" xfId="0" applyNumberFormat="1" applyFont="1" applyBorder="1" applyAlignment="1"/>
    <xf numFmtId="0" fontId="4" fillId="3" borderId="26" xfId="0" applyFont="1" applyFill="1" applyBorder="1" applyAlignment="1"/>
    <xf numFmtId="164" fontId="4" fillId="3" borderId="26" xfId="0" applyNumberFormat="1" applyFont="1" applyFill="1" applyBorder="1" applyAlignment="1"/>
    <xf numFmtId="0" fontId="0" fillId="0" borderId="0" xfId="0" applyFont="1" applyAlignment="1"/>
    <xf numFmtId="0" fontId="0" fillId="0" borderId="0" xfId="0" applyFont="1" applyAlignment="1"/>
    <xf numFmtId="0" fontId="5" fillId="0" borderId="13" xfId="0" applyFont="1" applyBorder="1" applyAlignment="1">
      <alignment wrapText="1"/>
    </xf>
    <xf numFmtId="0" fontId="3" fillId="0" borderId="13" xfId="0" applyFont="1" applyBorder="1" applyAlignment="1">
      <alignment horizontal="right" wrapText="1"/>
    </xf>
    <xf numFmtId="164" fontId="3" fillId="0" borderId="13" xfId="0" applyNumberFormat="1" applyFont="1" applyBorder="1" applyAlignment="1">
      <alignment horizontal="right" wrapText="1"/>
    </xf>
    <xf numFmtId="14" fontId="3" fillId="0" borderId="13" xfId="0" applyNumberFormat="1" applyFont="1" applyBorder="1" applyAlignment="1">
      <alignment horizontal="right" wrapText="1"/>
    </xf>
    <xf numFmtId="0" fontId="5" fillId="0" borderId="26" xfId="0" applyFont="1" applyBorder="1" applyAlignment="1">
      <alignment wrapText="1"/>
    </xf>
    <xf numFmtId="0" fontId="3" fillId="0" borderId="26" xfId="0" applyFont="1" applyBorder="1" applyAlignment="1">
      <alignment horizontal="right" wrapText="1"/>
    </xf>
    <xf numFmtId="164" fontId="3" fillId="0" borderId="26" xfId="0" applyNumberFormat="1" applyFont="1" applyBorder="1" applyAlignment="1">
      <alignment horizontal="right" wrapText="1"/>
    </xf>
    <xf numFmtId="14" fontId="3" fillId="0" borderId="26" xfId="0" applyNumberFormat="1" applyFont="1" applyBorder="1" applyAlignment="1">
      <alignment horizontal="right" wrapText="1"/>
    </xf>
    <xf numFmtId="0" fontId="4" fillId="20" borderId="4" xfId="0" applyFont="1" applyFill="1" applyBorder="1" applyAlignment="1">
      <alignment horizontal="left"/>
    </xf>
    <xf numFmtId="0" fontId="0" fillId="0" borderId="0" xfId="0" applyFont="1" applyAlignment="1"/>
    <xf numFmtId="0" fontId="0" fillId="0" borderId="0" xfId="0" applyFont="1" applyAlignment="1"/>
    <xf numFmtId="0" fontId="4" fillId="20" borderId="13" xfId="0" applyFont="1" applyFill="1" applyBorder="1" applyAlignment="1">
      <alignment horizontal="left"/>
    </xf>
    <xf numFmtId="0" fontId="5" fillId="11" borderId="22" xfId="0" applyFont="1" applyFill="1" applyBorder="1" applyAlignment="1">
      <alignment wrapText="1"/>
    </xf>
    <xf numFmtId="0" fontId="4" fillId="3" borderId="24" xfId="0" applyFont="1" applyFill="1" applyBorder="1" applyAlignment="1">
      <alignment horizontal="left"/>
    </xf>
    <xf numFmtId="164" fontId="4" fillId="3" borderId="24" xfId="0" applyNumberFormat="1" applyFont="1" applyFill="1" applyBorder="1" applyAlignment="1"/>
    <xf numFmtId="0" fontId="4" fillId="20" borderId="26" xfId="0" applyFont="1" applyFill="1" applyBorder="1" applyAlignment="1">
      <alignment horizontal="left"/>
    </xf>
    <xf numFmtId="0" fontId="5" fillId="11" borderId="26" xfId="0" applyFont="1" applyFill="1" applyBorder="1" applyAlignment="1">
      <alignment wrapText="1"/>
    </xf>
    <xf numFmtId="0" fontId="3" fillId="0" borderId="26" xfId="0" applyFont="1" applyBorder="1" applyAlignment="1">
      <alignment wrapText="1"/>
    </xf>
    <xf numFmtId="0" fontId="3" fillId="11" borderId="26" xfId="0" applyFont="1" applyFill="1" applyBorder="1" applyAlignment="1">
      <alignment horizontal="right" wrapText="1"/>
    </xf>
    <xf numFmtId="164" fontId="3" fillId="11" borderId="26" xfId="0" applyNumberFormat="1" applyFont="1" applyFill="1" applyBorder="1" applyAlignment="1">
      <alignment horizontal="left" vertical="center" wrapText="1"/>
    </xf>
    <xf numFmtId="14" fontId="3" fillId="11" borderId="26" xfId="0" applyNumberFormat="1" applyFont="1" applyFill="1" applyBorder="1" applyAlignment="1">
      <alignment horizontal="right" wrapText="1"/>
    </xf>
    <xf numFmtId="164" fontId="3" fillId="5" borderId="26" xfId="0" applyNumberFormat="1" applyFont="1" applyFill="1" applyBorder="1" applyAlignment="1"/>
    <xf numFmtId="44" fontId="3" fillId="0" borderId="4" xfId="1" applyFont="1" applyBorder="1" applyAlignment="1"/>
    <xf numFmtId="44" fontId="0" fillId="0" borderId="26" xfId="1" applyFont="1" applyBorder="1" applyAlignment="1"/>
    <xf numFmtId="14" fontId="0" fillId="0" borderId="26" xfId="0" applyNumberFormat="1" applyFont="1" applyBorder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4" fillId="3" borderId="22" xfId="0" applyFont="1" applyFill="1" applyBorder="1" applyAlignment="1">
      <alignment horizontal="left"/>
    </xf>
    <xf numFmtId="164" fontId="4" fillId="3" borderId="22" xfId="0" applyNumberFormat="1" applyFont="1" applyFill="1" applyBorder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164" fontId="4" fillId="4" borderId="22" xfId="0" applyNumberFormat="1" applyFont="1" applyFill="1" applyBorder="1" applyAlignment="1"/>
    <xf numFmtId="0" fontId="0" fillId="0" borderId="0" xfId="0" applyFont="1" applyAlignment="1"/>
    <xf numFmtId="0" fontId="0" fillId="0" borderId="0" xfId="0" applyFont="1" applyAlignment="1"/>
    <xf numFmtId="0" fontId="1" fillId="2" borderId="26" xfId="0" applyFont="1" applyFill="1" applyBorder="1" applyAlignment="1"/>
    <xf numFmtId="0" fontId="1" fillId="2" borderId="26" xfId="0" applyFont="1" applyFill="1" applyBorder="1" applyAlignment="1">
      <alignment horizontal="center"/>
    </xf>
    <xf numFmtId="164" fontId="1" fillId="2" borderId="26" xfId="0" applyNumberFormat="1" applyFont="1" applyFill="1" applyBorder="1" applyAlignment="1"/>
    <xf numFmtId="0" fontId="3" fillId="2" borderId="26" xfId="0" applyFont="1" applyFill="1" applyBorder="1" applyAlignment="1"/>
    <xf numFmtId="0" fontId="0" fillId="0" borderId="0" xfId="0" applyFont="1" applyAlignment="1"/>
    <xf numFmtId="0" fontId="0" fillId="0" borderId="0" xfId="0" applyFont="1" applyAlignment="1"/>
    <xf numFmtId="44" fontId="0" fillId="0" borderId="23" xfId="1" applyFont="1" applyBorder="1" applyAlignment="1"/>
    <xf numFmtId="0" fontId="7" fillId="0" borderId="13" xfId="0" applyFont="1" applyBorder="1" applyAlignment="1">
      <alignment wrapText="1"/>
    </xf>
    <xf numFmtId="0" fontId="7" fillId="0" borderId="26" xfId="0" applyFont="1" applyBorder="1" applyAlignment="1">
      <alignment wrapText="1"/>
    </xf>
    <xf numFmtId="164" fontId="4" fillId="4" borderId="26" xfId="0" applyNumberFormat="1" applyFont="1" applyFill="1" applyBorder="1" applyAlignment="1"/>
    <xf numFmtId="0" fontId="4" fillId="3" borderId="25" xfId="0" applyFont="1" applyFill="1" applyBorder="1" applyAlignment="1">
      <alignment horizontal="left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4" fillId="3" borderId="27" xfId="0" applyFont="1" applyFill="1" applyBorder="1" applyAlignment="1">
      <alignment horizontal="left"/>
    </xf>
    <xf numFmtId="164" fontId="3" fillId="3" borderId="22" xfId="0" applyNumberFormat="1" applyFont="1" applyFill="1" applyBorder="1" applyAlignment="1"/>
    <xf numFmtId="0" fontId="0" fillId="0" borderId="0" xfId="0" applyFont="1" applyAlignment="1"/>
    <xf numFmtId="0" fontId="0" fillId="0" borderId="0" xfId="0" applyFont="1" applyAlignment="1"/>
    <xf numFmtId="44" fontId="0" fillId="0" borderId="31" xfId="1" applyFont="1" applyFill="1" applyBorder="1" applyAlignment="1"/>
    <xf numFmtId="0" fontId="3" fillId="0" borderId="26" xfId="0" applyFont="1" applyFill="1" applyBorder="1" applyAlignment="1"/>
    <xf numFmtId="0" fontId="3" fillId="0" borderId="26" xfId="0" applyFont="1" applyFill="1" applyBorder="1" applyAlignment="1">
      <alignment horizontal="center"/>
    </xf>
    <xf numFmtId="164" fontId="3" fillId="0" borderId="26" xfId="0" applyNumberFormat="1" applyFont="1" applyFill="1" applyBorder="1" applyAlignment="1"/>
    <xf numFmtId="0" fontId="3" fillId="0" borderId="13" xfId="0" applyFont="1" applyBorder="1" applyAlignment="1">
      <alignment horizontal="center"/>
    </xf>
    <xf numFmtId="0" fontId="9" fillId="0" borderId="0" xfId="0" applyFont="1" applyAlignment="1"/>
    <xf numFmtId="164" fontId="1" fillId="7" borderId="26" xfId="0" applyNumberFormat="1" applyFont="1" applyFill="1" applyBorder="1" applyAlignment="1">
      <alignment horizontal="left"/>
    </xf>
    <xf numFmtId="164" fontId="1" fillId="7" borderId="26" xfId="0" applyNumberFormat="1" applyFont="1" applyFill="1" applyBorder="1" applyAlignment="1"/>
    <xf numFmtId="0" fontId="1" fillId="12" borderId="26" xfId="0" applyFont="1" applyFill="1" applyBorder="1" applyAlignment="1">
      <alignment horizontal="center"/>
    </xf>
    <xf numFmtId="164" fontId="1" fillId="12" borderId="26" xfId="0" applyNumberFormat="1" applyFont="1" applyFill="1" applyBorder="1" applyAlignment="1"/>
    <xf numFmtId="164" fontId="3" fillId="12" borderId="26" xfId="0" applyNumberFormat="1" applyFont="1" applyFill="1" applyBorder="1" applyAlignment="1"/>
    <xf numFmtId="0" fontId="0" fillId="0" borderId="0" xfId="0" applyFont="1" applyAlignment="1"/>
    <xf numFmtId="0" fontId="8" fillId="0" borderId="26" xfId="0" applyFont="1" applyBorder="1" applyAlignment="1">
      <alignment wrapText="1"/>
    </xf>
    <xf numFmtId="0" fontId="0" fillId="0" borderId="0" xfId="0" applyFont="1" applyAlignment="1"/>
    <xf numFmtId="0" fontId="0" fillId="0" borderId="0" xfId="0" applyFont="1" applyAlignment="1"/>
    <xf numFmtId="164" fontId="1" fillId="7" borderId="24" xfId="0" applyNumberFormat="1" applyFont="1" applyFill="1" applyBorder="1" applyAlignment="1"/>
    <xf numFmtId="44" fontId="4" fillId="3" borderId="16" xfId="1" applyFont="1" applyFill="1" applyBorder="1" applyAlignment="1"/>
    <xf numFmtId="44" fontId="3" fillId="5" borderId="4" xfId="1" applyFont="1" applyFill="1" applyBorder="1" applyAlignment="1">
      <alignment horizontal="right"/>
    </xf>
    <xf numFmtId="44" fontId="4" fillId="3" borderId="16" xfId="1" applyFont="1" applyFill="1" applyBorder="1" applyAlignment="1">
      <alignment horizontal="left"/>
    </xf>
    <xf numFmtId="44" fontId="3" fillId="0" borderId="17" xfId="1" applyFont="1" applyBorder="1" applyAlignment="1"/>
    <xf numFmtId="44" fontId="3" fillId="0" borderId="4" xfId="1" applyFont="1" applyBorder="1" applyAlignment="1">
      <alignment horizontal="right" wrapText="1"/>
    </xf>
    <xf numFmtId="44" fontId="3" fillId="0" borderId="26" xfId="1" applyFont="1" applyBorder="1" applyAlignment="1">
      <alignment horizontal="right" wrapText="1"/>
    </xf>
    <xf numFmtId="44" fontId="3" fillId="5" borderId="4" xfId="1" applyFont="1" applyFill="1" applyBorder="1" applyAlignment="1">
      <alignment horizontal="center"/>
    </xf>
    <xf numFmtId="44" fontId="3" fillId="0" borderId="11" xfId="1" applyFont="1" applyBorder="1" applyAlignment="1"/>
    <xf numFmtId="44" fontId="0" fillId="0" borderId="0" xfId="1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23" xfId="0" applyFont="1" applyFill="1" applyBorder="1" applyAlignment="1"/>
    <xf numFmtId="44" fontId="13" fillId="0" borderId="26" xfId="1" applyFont="1" applyBorder="1" applyAlignment="1"/>
    <xf numFmtId="0" fontId="8" fillId="0" borderId="26" xfId="0" applyFont="1" applyFill="1" applyBorder="1" applyAlignment="1">
      <alignment wrapText="1"/>
    </xf>
    <xf numFmtId="0" fontId="0" fillId="0" borderId="26" xfId="0" applyFont="1" applyFill="1" applyBorder="1" applyAlignment="1"/>
    <xf numFmtId="44" fontId="13" fillId="0" borderId="26" xfId="1" applyFont="1" applyFill="1" applyBorder="1" applyAlignment="1"/>
    <xf numFmtId="0" fontId="0" fillId="0" borderId="0" xfId="0" applyFont="1" applyAlignment="1"/>
    <xf numFmtId="0" fontId="0" fillId="0" borderId="0" xfId="0" applyFont="1" applyAlignment="1"/>
    <xf numFmtId="0" fontId="4" fillId="3" borderId="26" xfId="0" applyFont="1" applyFill="1" applyBorder="1" applyAlignment="1">
      <alignment horizontal="left"/>
    </xf>
    <xf numFmtId="0" fontId="0" fillId="0" borderId="0" xfId="0" applyFont="1" applyAlignment="1"/>
    <xf numFmtId="0" fontId="3" fillId="0" borderId="31" xfId="0" applyFont="1" applyFill="1" applyBorder="1" applyAlignment="1"/>
    <xf numFmtId="0" fontId="3" fillId="0" borderId="31" xfId="0" applyFont="1" applyFill="1" applyBorder="1" applyAlignment="1">
      <alignment horizontal="right" wrapText="1"/>
    </xf>
    <xf numFmtId="44" fontId="3" fillId="0" borderId="31" xfId="1" applyFont="1" applyFill="1" applyBorder="1" applyAlignment="1">
      <alignment horizontal="right" wrapText="1"/>
    </xf>
    <xf numFmtId="164" fontId="3" fillId="0" borderId="31" xfId="0" applyNumberFormat="1" applyFont="1" applyFill="1" applyBorder="1" applyAlignment="1"/>
    <xf numFmtId="14" fontId="0" fillId="0" borderId="0" xfId="0" applyNumberFormat="1" applyFont="1" applyAlignment="1"/>
    <xf numFmtId="0" fontId="0" fillId="0" borderId="0" xfId="0" applyFont="1" applyAlignment="1"/>
    <xf numFmtId="0" fontId="0" fillId="0" borderId="0" xfId="0" applyFont="1" applyAlignment="1"/>
    <xf numFmtId="44" fontId="0" fillId="0" borderId="0" xfId="0" applyNumberFormat="1" applyFont="1" applyAlignment="1"/>
    <xf numFmtId="0" fontId="0" fillId="0" borderId="0" xfId="0" applyFont="1" applyAlignment="1"/>
    <xf numFmtId="0" fontId="0" fillId="0" borderId="0" xfId="0" applyFont="1" applyAlignment="1"/>
    <xf numFmtId="0" fontId="4" fillId="3" borderId="26" xfId="0" applyFont="1" applyFill="1" applyBorder="1" applyAlignment="1">
      <alignment horizontal="left"/>
    </xf>
    <xf numFmtId="0" fontId="0" fillId="0" borderId="0" xfId="0" applyFont="1" applyAlignment="1"/>
    <xf numFmtId="0" fontId="3" fillId="0" borderId="26" xfId="0" applyFont="1" applyFill="1" applyBorder="1" applyAlignment="1">
      <alignment horizontal="right" wrapText="1"/>
    </xf>
    <xf numFmtId="44" fontId="3" fillId="0" borderId="26" xfId="1" applyFont="1" applyFill="1" applyBorder="1" applyAlignment="1">
      <alignment horizontal="right" wrapText="1"/>
    </xf>
    <xf numFmtId="0" fontId="4" fillId="21" borderId="26" xfId="0" applyFont="1" applyFill="1" applyBorder="1" applyAlignment="1">
      <alignment horizontal="left"/>
    </xf>
    <xf numFmtId="44" fontId="13" fillId="21" borderId="26" xfId="1" applyFont="1" applyFill="1" applyBorder="1" applyAlignment="1">
      <alignment horizontal="left"/>
    </xf>
    <xf numFmtId="164" fontId="4" fillId="21" borderId="26" xfId="0" applyNumberFormat="1" applyFont="1" applyFill="1" applyBorder="1" applyAlignment="1"/>
    <xf numFmtId="164" fontId="3" fillId="0" borderId="15" xfId="0" applyNumberFormat="1" applyFont="1" applyBorder="1" applyAlignment="1"/>
    <xf numFmtId="164" fontId="4" fillId="3" borderId="13" xfId="0" applyNumberFormat="1" applyFont="1" applyFill="1" applyBorder="1" applyAlignment="1">
      <alignment horizontal="center"/>
    </xf>
    <xf numFmtId="164" fontId="4" fillId="3" borderId="24" xfId="0" applyNumberFormat="1" applyFont="1" applyFill="1" applyBorder="1" applyAlignment="1">
      <alignment horizontal="center"/>
    </xf>
    <xf numFmtId="0" fontId="4" fillId="21" borderId="26" xfId="0" applyFont="1" applyFill="1" applyBorder="1" applyAlignment="1">
      <alignment horizontal="left"/>
    </xf>
    <xf numFmtId="0" fontId="0" fillId="0" borderId="0" xfId="0" applyFont="1" applyAlignment="1"/>
    <xf numFmtId="0" fontId="0" fillId="0" borderId="0" xfId="0" applyFont="1" applyAlignment="1"/>
    <xf numFmtId="164" fontId="4" fillId="23" borderId="26" xfId="0" applyNumberFormat="1" applyFont="1" applyFill="1" applyBorder="1" applyAlignment="1"/>
    <xf numFmtId="44" fontId="3" fillId="0" borderId="26" xfId="1" applyFont="1" applyBorder="1" applyAlignment="1"/>
    <xf numFmtId="164" fontId="4" fillId="5" borderId="26" xfId="0" applyNumberFormat="1" applyFont="1" applyFill="1" applyBorder="1" applyAlignment="1"/>
    <xf numFmtId="0" fontId="4" fillId="5" borderId="15" xfId="0" applyFont="1" applyFill="1" applyBorder="1" applyAlignment="1">
      <alignment horizontal="left"/>
    </xf>
    <xf numFmtId="0" fontId="0" fillId="0" borderId="0" xfId="0" applyFont="1" applyAlignment="1"/>
    <xf numFmtId="0" fontId="4" fillId="3" borderId="26" xfId="0" applyFont="1" applyFill="1" applyBorder="1" applyAlignment="1">
      <alignment horizontal="left"/>
    </xf>
    <xf numFmtId="0" fontId="0" fillId="0" borderId="0" xfId="0" applyFont="1" applyAlignment="1"/>
    <xf numFmtId="0" fontId="4" fillId="21" borderId="26" xfId="0" applyFont="1" applyFill="1" applyBorder="1" applyAlignment="1">
      <alignment horizontal="left"/>
    </xf>
    <xf numFmtId="0" fontId="0" fillId="0" borderId="0" xfId="0" applyFont="1" applyAlignment="1"/>
    <xf numFmtId="164" fontId="0" fillId="0" borderId="0" xfId="0" applyNumberFormat="1" applyFont="1" applyAlignment="1"/>
    <xf numFmtId="14" fontId="9" fillId="0" borderId="26" xfId="0" applyNumberFormat="1" applyFont="1" applyBorder="1" applyAlignment="1"/>
    <xf numFmtId="164" fontId="8" fillId="5" borderId="26" xfId="0" applyNumberFormat="1" applyFont="1" applyFill="1" applyBorder="1" applyAlignment="1"/>
    <xf numFmtId="0" fontId="0" fillId="0" borderId="27" xfId="0" applyFont="1" applyBorder="1" applyAlignment="1"/>
    <xf numFmtId="0" fontId="3" fillId="9" borderId="13" xfId="0" applyFont="1" applyFill="1" applyBorder="1" applyAlignment="1">
      <alignment horizontal="left"/>
    </xf>
    <xf numFmtId="8" fontId="9" fillId="0" borderId="26" xfId="0" applyNumberFormat="1" applyFont="1" applyBorder="1" applyAlignment="1"/>
    <xf numFmtId="44" fontId="3" fillId="5" borderId="26" xfId="1" applyFont="1" applyFill="1" applyBorder="1" applyAlignment="1"/>
    <xf numFmtId="0" fontId="14" fillId="21" borderId="26" xfId="0" applyFont="1" applyFill="1" applyBorder="1" applyAlignment="1">
      <alignment horizontal="left"/>
    </xf>
    <xf numFmtId="0" fontId="4" fillId="3" borderId="26" xfId="0" applyFont="1" applyFill="1" applyBorder="1" applyAlignment="1">
      <alignment horizontal="left"/>
    </xf>
    <xf numFmtId="0" fontId="0" fillId="0" borderId="0" xfId="0" applyFont="1" applyAlignment="1"/>
    <xf numFmtId="0" fontId="4" fillId="21" borderId="26" xfId="0" applyFont="1" applyFill="1" applyBorder="1" applyAlignment="1">
      <alignment horizontal="left"/>
    </xf>
    <xf numFmtId="0" fontId="0" fillId="0" borderId="0" xfId="0" applyFont="1" applyAlignment="1"/>
    <xf numFmtId="0" fontId="0" fillId="0" borderId="0" xfId="0" applyFont="1" applyAlignment="1"/>
    <xf numFmtId="0" fontId="4" fillId="21" borderId="26" xfId="0" applyFont="1" applyFill="1" applyBorder="1" applyAlignment="1">
      <alignment horizontal="left"/>
    </xf>
    <xf numFmtId="0" fontId="0" fillId="0" borderId="0" xfId="0" applyFont="1" applyAlignment="1"/>
    <xf numFmtId="0" fontId="4" fillId="3" borderId="26" xfId="0" applyFont="1" applyFill="1" applyBorder="1" applyAlignment="1">
      <alignment horizontal="left"/>
    </xf>
    <xf numFmtId="0" fontId="4" fillId="21" borderId="26" xfId="0" applyFont="1" applyFill="1" applyBorder="1" applyAlignment="1">
      <alignment horizontal="left"/>
    </xf>
    <xf numFmtId="0" fontId="0" fillId="0" borderId="0" xfId="0" applyFont="1" applyAlignment="1"/>
    <xf numFmtId="0" fontId="4" fillId="3" borderId="26" xfId="0" applyFont="1" applyFill="1" applyBorder="1" applyAlignment="1">
      <alignment horizontal="left"/>
    </xf>
    <xf numFmtId="0" fontId="4" fillId="21" borderId="26" xfId="0" applyFont="1" applyFill="1" applyBorder="1" applyAlignment="1">
      <alignment horizontal="left"/>
    </xf>
    <xf numFmtId="0" fontId="0" fillId="0" borderId="0" xfId="0" applyFont="1" applyAlignment="1"/>
    <xf numFmtId="0" fontId="0" fillId="0" borderId="0" xfId="0" applyFont="1" applyAlignment="1"/>
    <xf numFmtId="0" fontId="4" fillId="21" borderId="26" xfId="0" applyFont="1" applyFill="1" applyBorder="1" applyAlignment="1">
      <alignment horizontal="left"/>
    </xf>
    <xf numFmtId="0" fontId="0" fillId="0" borderId="0" xfId="0" applyFont="1" applyAlignment="1"/>
    <xf numFmtId="0" fontId="0" fillId="24" borderId="27" xfId="0" applyFont="1" applyFill="1" applyBorder="1" applyAlignment="1"/>
    <xf numFmtId="44" fontId="0" fillId="24" borderId="27" xfId="1" applyFont="1" applyFill="1" applyBorder="1" applyAlignment="1"/>
    <xf numFmtId="14" fontId="0" fillId="24" borderId="27" xfId="0" applyNumberFormat="1" applyFont="1" applyFill="1" applyBorder="1" applyAlignment="1"/>
    <xf numFmtId="0" fontId="3" fillId="24" borderId="27" xfId="0" applyFont="1" applyFill="1" applyBorder="1" applyAlignment="1"/>
    <xf numFmtId="164" fontId="3" fillId="25" borderId="27" xfId="0" applyNumberFormat="1" applyFont="1" applyFill="1" applyBorder="1" applyAlignment="1"/>
    <xf numFmtId="0" fontId="4" fillId="3" borderId="27" xfId="0" applyFont="1" applyFill="1" applyBorder="1" applyAlignment="1"/>
    <xf numFmtId="164" fontId="4" fillId="3" borderId="27" xfId="0" applyNumberFormat="1" applyFont="1" applyFill="1" applyBorder="1" applyAlignment="1"/>
    <xf numFmtId="0" fontId="4" fillId="3" borderId="32" xfId="0" applyFont="1" applyFill="1" applyBorder="1" applyAlignment="1"/>
    <xf numFmtId="164" fontId="4" fillId="3" borderId="32" xfId="0" applyNumberFormat="1" applyFont="1" applyFill="1" applyBorder="1" applyAlignment="1"/>
    <xf numFmtId="164" fontId="4" fillId="21" borderId="26" xfId="0" applyNumberFormat="1" applyFont="1" applyFill="1" applyBorder="1" applyAlignment="1">
      <alignment horizontal="center"/>
    </xf>
    <xf numFmtId="0" fontId="0" fillId="0" borderId="0" xfId="0" applyFont="1" applyAlignment="1"/>
    <xf numFmtId="0" fontId="4" fillId="3" borderId="26" xfId="0" applyFont="1" applyFill="1" applyBorder="1" applyAlignment="1">
      <alignment horizontal="left"/>
    </xf>
    <xf numFmtId="0" fontId="4" fillId="21" borderId="26" xfId="0" applyFont="1" applyFill="1" applyBorder="1" applyAlignment="1">
      <alignment horizontal="left"/>
    </xf>
    <xf numFmtId="0" fontId="0" fillId="0" borderId="0" xfId="0" applyFont="1" applyAlignment="1"/>
    <xf numFmtId="44" fontId="4" fillId="3" borderId="26" xfId="1" applyFont="1" applyFill="1" applyBorder="1" applyAlignment="1">
      <alignment horizontal="left"/>
    </xf>
    <xf numFmtId="44" fontId="0" fillId="0" borderId="0" xfId="1" applyFont="1" applyAlignment="1">
      <alignment horizontal="left"/>
    </xf>
    <xf numFmtId="44" fontId="3" fillId="5" borderId="26" xfId="1" applyFont="1" applyFill="1" applyBorder="1" applyAlignment="1">
      <alignment horizontal="left"/>
    </xf>
    <xf numFmtId="0" fontId="0" fillId="0" borderId="0" xfId="0" applyFont="1" applyAlignment="1"/>
    <xf numFmtId="0" fontId="4" fillId="21" borderId="26" xfId="0" applyFont="1" applyFill="1" applyBorder="1" applyAlignment="1">
      <alignment horizontal="left"/>
    </xf>
    <xf numFmtId="0" fontId="4" fillId="3" borderId="26" xfId="0" applyFont="1" applyFill="1" applyBorder="1" applyAlignment="1">
      <alignment horizontal="left"/>
    </xf>
    <xf numFmtId="0" fontId="0" fillId="0" borderId="0" xfId="0" applyFont="1" applyAlignment="1"/>
    <xf numFmtId="0" fontId="3" fillId="0" borderId="23" xfId="0" applyFont="1" applyBorder="1" applyAlignment="1">
      <alignment wrapText="1"/>
    </xf>
    <xf numFmtId="0" fontId="4" fillId="21" borderId="26" xfId="0" applyFont="1" applyFill="1" applyBorder="1" applyAlignment="1">
      <alignment horizontal="left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4" fillId="21" borderId="26" xfId="0" applyFont="1" applyFill="1" applyBorder="1" applyAlignment="1">
      <alignment horizontal="left"/>
    </xf>
    <xf numFmtId="0" fontId="4" fillId="3" borderId="26" xfId="0" applyFont="1" applyFill="1" applyBorder="1" applyAlignment="1">
      <alignment horizontal="left"/>
    </xf>
    <xf numFmtId="0" fontId="0" fillId="0" borderId="0" xfId="0" applyFont="1" applyAlignment="1"/>
    <xf numFmtId="0" fontId="0" fillId="0" borderId="0" xfId="0" applyFont="1" applyAlignment="1"/>
    <xf numFmtId="0" fontId="4" fillId="21" borderId="26" xfId="0" applyFont="1" applyFill="1" applyBorder="1" applyAlignment="1">
      <alignment horizontal="left"/>
    </xf>
    <xf numFmtId="0" fontId="4" fillId="3" borderId="26" xfId="0" applyFont="1" applyFill="1" applyBorder="1" applyAlignment="1">
      <alignment horizontal="left"/>
    </xf>
    <xf numFmtId="0" fontId="4" fillId="21" borderId="26" xfId="0" applyFont="1" applyFill="1" applyBorder="1" applyAlignment="1">
      <alignment horizontal="left"/>
    </xf>
    <xf numFmtId="0" fontId="0" fillId="0" borderId="0" xfId="0" applyFont="1" applyAlignment="1"/>
    <xf numFmtId="0" fontId="0" fillId="0" borderId="26" xfId="0" applyFont="1" applyBorder="1" applyAlignment="1">
      <alignment horizontal="center"/>
    </xf>
    <xf numFmtId="0" fontId="4" fillId="21" borderId="26" xfId="0" applyFont="1" applyFill="1" applyBorder="1" applyAlignment="1">
      <alignment horizontal="left"/>
    </xf>
    <xf numFmtId="0" fontId="0" fillId="0" borderId="0" xfId="0" applyFont="1" applyAlignment="1"/>
    <xf numFmtId="0" fontId="2" fillId="0" borderId="0" xfId="0" applyFont="1" applyAlignment="1"/>
    <xf numFmtId="0" fontId="4" fillId="3" borderId="26" xfId="0" applyFont="1" applyFill="1" applyBorder="1" applyAlignment="1">
      <alignment horizontal="left"/>
    </xf>
    <xf numFmtId="0" fontId="0" fillId="0" borderId="0" xfId="0" applyFont="1" applyAlignment="1"/>
    <xf numFmtId="0" fontId="4" fillId="21" borderId="26" xfId="0" applyFont="1" applyFill="1" applyBorder="1" applyAlignment="1">
      <alignment horizontal="left"/>
    </xf>
    <xf numFmtId="0" fontId="0" fillId="0" borderId="0" xfId="0" applyFont="1" applyAlignment="1"/>
    <xf numFmtId="0" fontId="0" fillId="0" borderId="0" xfId="0" applyFont="1" applyAlignment="1"/>
    <xf numFmtId="0" fontId="3" fillId="0" borderId="31" xfId="0" applyFont="1" applyFill="1" applyBorder="1" applyAlignment="1">
      <alignment wrapText="1"/>
    </xf>
    <xf numFmtId="0" fontId="0" fillId="0" borderId="31" xfId="0" applyFont="1" applyFill="1" applyBorder="1" applyAlignment="1"/>
    <xf numFmtId="0" fontId="4" fillId="21" borderId="26" xfId="0" applyFont="1" applyFill="1" applyBorder="1" applyAlignment="1">
      <alignment horizontal="left"/>
    </xf>
    <xf numFmtId="0" fontId="3" fillId="0" borderId="36" xfId="0" applyFont="1" applyBorder="1" applyAlignment="1">
      <alignment wrapText="1"/>
    </xf>
    <xf numFmtId="0" fontId="0" fillId="0" borderId="32" xfId="0" applyFont="1" applyBorder="1" applyAlignment="1"/>
    <xf numFmtId="0" fontId="4" fillId="21" borderId="26" xfId="0" applyFont="1" applyFill="1" applyBorder="1" applyAlignment="1">
      <alignment horizontal="left"/>
    </xf>
    <xf numFmtId="0" fontId="4" fillId="3" borderId="26" xfId="0" applyFont="1" applyFill="1" applyBorder="1" applyAlignment="1">
      <alignment horizontal="left"/>
    </xf>
    <xf numFmtId="0" fontId="0" fillId="0" borderId="0" xfId="0" applyFont="1" applyAlignment="1"/>
    <xf numFmtId="0" fontId="4" fillId="21" borderId="26" xfId="0" applyFont="1" applyFill="1" applyBorder="1" applyAlignment="1">
      <alignment horizontal="left"/>
    </xf>
    <xf numFmtId="0" fontId="0" fillId="0" borderId="0" xfId="0" applyFont="1" applyAlignment="1"/>
    <xf numFmtId="0" fontId="0" fillId="0" borderId="0" xfId="0" applyFont="1" applyAlignment="1"/>
    <xf numFmtId="0" fontId="4" fillId="3" borderId="26" xfId="0" applyFont="1" applyFill="1" applyBorder="1" applyAlignment="1">
      <alignment horizontal="left"/>
    </xf>
    <xf numFmtId="0" fontId="0" fillId="0" borderId="0" xfId="0" applyFont="1" applyAlignment="1"/>
    <xf numFmtId="0" fontId="4" fillId="21" borderId="26" xfId="0" applyFont="1" applyFill="1" applyBorder="1" applyAlignment="1">
      <alignment horizontal="left"/>
    </xf>
    <xf numFmtId="0" fontId="0" fillId="0" borderId="0" xfId="0" applyFont="1" applyAlignment="1"/>
    <xf numFmtId="0" fontId="0" fillId="26" borderId="26" xfId="0" applyFont="1" applyFill="1" applyBorder="1" applyAlignment="1"/>
    <xf numFmtId="44" fontId="0" fillId="0" borderId="26" xfId="1" applyFont="1" applyBorder="1" applyAlignment="1">
      <alignment horizontal="left"/>
    </xf>
    <xf numFmtId="0" fontId="0" fillId="0" borderId="0" xfId="0" applyFont="1" applyAlignment="1"/>
    <xf numFmtId="0" fontId="3" fillId="0" borderId="26" xfId="0" applyFont="1" applyFill="1" applyBorder="1" applyAlignment="1">
      <alignment wrapText="1"/>
    </xf>
    <xf numFmtId="44" fontId="0" fillId="0" borderId="26" xfId="1" applyFont="1" applyFill="1" applyBorder="1" applyAlignment="1"/>
    <xf numFmtId="0" fontId="4" fillId="3" borderId="15" xfId="0" applyFont="1" applyFill="1" applyBorder="1" applyAlignment="1">
      <alignment horizontal="left"/>
    </xf>
    <xf numFmtId="0" fontId="4" fillId="3" borderId="26" xfId="0" applyFont="1" applyFill="1" applyBorder="1" applyAlignment="1">
      <alignment horizontal="left"/>
    </xf>
    <xf numFmtId="0" fontId="4" fillId="21" borderId="26" xfId="0" applyFont="1" applyFill="1" applyBorder="1" applyAlignment="1">
      <alignment horizontal="left"/>
    </xf>
    <xf numFmtId="0" fontId="14" fillId="21" borderId="26" xfId="0" applyFont="1" applyFill="1" applyBorder="1" applyAlignment="1">
      <alignment horizontal="left"/>
    </xf>
    <xf numFmtId="0" fontId="4" fillId="3" borderId="28" xfId="0" applyFont="1" applyFill="1" applyBorder="1" applyAlignment="1">
      <alignment horizontal="left"/>
    </xf>
    <xf numFmtId="0" fontId="0" fillId="0" borderId="0" xfId="0" applyFont="1" applyAlignment="1"/>
    <xf numFmtId="0" fontId="1" fillId="8" borderId="16" xfId="0" applyFont="1" applyFill="1" applyBorder="1" applyAlignment="1">
      <alignment horizontal="center"/>
    </xf>
    <xf numFmtId="0" fontId="3" fillId="3" borderId="26" xfId="0" applyFont="1" applyFill="1" applyBorder="1" applyAlignment="1"/>
    <xf numFmtId="0" fontId="1" fillId="8" borderId="15" xfId="0" applyFont="1" applyFill="1" applyBorder="1" applyAlignment="1">
      <alignment horizontal="left"/>
    </xf>
    <xf numFmtId="0" fontId="1" fillId="8" borderId="4" xfId="0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3" fillId="10" borderId="21" xfId="0" applyFont="1" applyFill="1" applyBorder="1" applyAlignment="1">
      <alignment horizontal="left"/>
    </xf>
    <xf numFmtId="0" fontId="3" fillId="0" borderId="4" xfId="0" applyFont="1" applyBorder="1" applyAlignment="1">
      <alignment horizontal="left" wrapText="1"/>
    </xf>
    <xf numFmtId="0" fontId="3" fillId="5" borderId="4" xfId="0" applyFont="1" applyFill="1" applyBorder="1" applyAlignment="1">
      <alignment horizontal="left" wrapText="1"/>
    </xf>
    <xf numFmtId="0" fontId="3" fillId="9" borderId="4" xfId="0" applyFont="1" applyFill="1" applyBorder="1" applyAlignment="1">
      <alignment horizontal="left" wrapText="1"/>
    </xf>
    <xf numFmtId="0" fontId="5" fillId="11" borderId="4" xfId="0" applyFont="1" applyFill="1" applyBorder="1" applyAlignment="1">
      <alignment horizontal="left" wrapText="1"/>
    </xf>
    <xf numFmtId="0" fontId="5" fillId="11" borderId="13" xfId="0" applyFont="1" applyFill="1" applyBorder="1" applyAlignment="1">
      <alignment horizontal="left" wrapText="1"/>
    </xf>
    <xf numFmtId="0" fontId="0" fillId="0" borderId="26" xfId="0" applyFont="1" applyBorder="1" applyAlignment="1">
      <alignment horizontal="left"/>
    </xf>
    <xf numFmtId="0" fontId="0" fillId="24" borderId="27" xfId="0" applyFont="1" applyFill="1" applyBorder="1" applyAlignment="1">
      <alignment horizontal="left"/>
    </xf>
    <xf numFmtId="0" fontId="9" fillId="0" borderId="26" xfId="0" applyFont="1" applyBorder="1" applyAlignment="1">
      <alignment horizontal="left"/>
    </xf>
    <xf numFmtId="0" fontId="0" fillId="0" borderId="27" xfId="0" applyFont="1" applyBorder="1" applyAlignment="1">
      <alignment horizontal="left"/>
    </xf>
    <xf numFmtId="164" fontId="1" fillId="7" borderId="22" xfId="0" applyNumberFormat="1" applyFont="1" applyFill="1" applyBorder="1" applyAlignment="1">
      <alignment horizontal="left"/>
    </xf>
    <xf numFmtId="0" fontId="15" fillId="27" borderId="36" xfId="0" applyFont="1" applyFill="1" applyBorder="1" applyAlignment="1">
      <alignment horizontal="left"/>
    </xf>
    <xf numFmtId="0" fontId="0" fillId="27" borderId="37" xfId="0" applyFont="1" applyFill="1" applyBorder="1" applyAlignment="1"/>
    <xf numFmtId="0" fontId="0" fillId="27" borderId="38" xfId="0" applyFont="1" applyFill="1" applyBorder="1" applyAlignment="1"/>
    <xf numFmtId="164" fontId="1" fillId="7" borderId="30" xfId="0" applyNumberFormat="1" applyFont="1" applyFill="1" applyBorder="1" applyAlignment="1">
      <alignment horizontal="left"/>
    </xf>
    <xf numFmtId="164" fontId="1" fillId="28" borderId="37" xfId="0" applyNumberFormat="1" applyFont="1" applyFill="1" applyBorder="1" applyAlignment="1">
      <alignment horizontal="left"/>
    </xf>
    <xf numFmtId="0" fontId="4" fillId="21" borderId="26" xfId="0" applyFont="1" applyFill="1" applyBorder="1" applyAlignment="1">
      <alignment horizontal="left"/>
    </xf>
    <xf numFmtId="0" fontId="0" fillId="0" borderId="0" xfId="0" applyFont="1" applyAlignment="1"/>
    <xf numFmtId="0" fontId="4" fillId="21" borderId="26" xfId="0" applyFont="1" applyFill="1" applyBorder="1" applyAlignment="1">
      <alignment horizontal="left"/>
    </xf>
    <xf numFmtId="0" fontId="4" fillId="3" borderId="26" xfId="0" applyFont="1" applyFill="1" applyBorder="1" applyAlignment="1">
      <alignment horizontal="left"/>
    </xf>
    <xf numFmtId="0" fontId="0" fillId="0" borderId="0" xfId="0" applyFont="1" applyAlignment="1"/>
    <xf numFmtId="0" fontId="1" fillId="12" borderId="26" xfId="0" applyFont="1" applyFill="1" applyBorder="1" applyAlignment="1">
      <alignment horizontal="left"/>
    </xf>
    <xf numFmtId="0" fontId="4" fillId="21" borderId="26" xfId="0" applyFont="1" applyFill="1" applyBorder="1" applyAlignment="1">
      <alignment horizontal="left"/>
    </xf>
    <xf numFmtId="0" fontId="0" fillId="0" borderId="0" xfId="0" applyFont="1" applyAlignment="1"/>
    <xf numFmtId="0" fontId="9" fillId="0" borderId="32" xfId="0" applyFont="1" applyBorder="1" applyAlignment="1"/>
    <xf numFmtId="44" fontId="0" fillId="0" borderId="32" xfId="1" applyFont="1" applyBorder="1" applyAlignment="1"/>
    <xf numFmtId="14" fontId="0" fillId="0" borderId="32" xfId="0" applyNumberFormat="1" applyFont="1" applyBorder="1" applyAlignment="1"/>
    <xf numFmtId="0" fontId="0" fillId="0" borderId="0" xfId="0" applyFont="1" applyAlignment="1"/>
    <xf numFmtId="0" fontId="4" fillId="3" borderId="26" xfId="0" applyFont="1" applyFill="1" applyBorder="1" applyAlignment="1">
      <alignment horizontal="left"/>
    </xf>
    <xf numFmtId="0" fontId="4" fillId="21" borderId="26" xfId="0" applyFont="1" applyFill="1" applyBorder="1" applyAlignment="1">
      <alignment horizontal="left"/>
    </xf>
    <xf numFmtId="0" fontId="0" fillId="0" borderId="0" xfId="0" applyFont="1" applyAlignment="1"/>
    <xf numFmtId="0" fontId="0" fillId="0" borderId="0" xfId="0" applyFont="1" applyAlignment="1"/>
    <xf numFmtId="0" fontId="4" fillId="21" borderId="26" xfId="0" applyFont="1" applyFill="1" applyBorder="1" applyAlignment="1">
      <alignment horizontal="left"/>
    </xf>
    <xf numFmtId="0" fontId="0" fillId="0" borderId="0" xfId="0" applyFont="1" applyAlignment="1"/>
    <xf numFmtId="0" fontId="0" fillId="0" borderId="0" xfId="0" applyFont="1" applyAlignment="1"/>
    <xf numFmtId="0" fontId="4" fillId="3" borderId="26" xfId="0" applyFont="1" applyFill="1" applyBorder="1" applyAlignment="1">
      <alignment horizontal="left"/>
    </xf>
    <xf numFmtId="0" fontId="4" fillId="21" borderId="26" xfId="0" applyFont="1" applyFill="1" applyBorder="1" applyAlignment="1">
      <alignment horizontal="left"/>
    </xf>
    <xf numFmtId="0" fontId="0" fillId="0" borderId="0" xfId="0" applyFont="1" applyAlignment="1"/>
    <xf numFmtId="44" fontId="0" fillId="0" borderId="26" xfId="1" applyFont="1" applyFill="1" applyBorder="1" applyAlignment="1">
      <alignment horizontal="left"/>
    </xf>
    <xf numFmtId="0" fontId="4" fillId="21" borderId="26" xfId="0" applyFont="1" applyFill="1" applyBorder="1" applyAlignment="1">
      <alignment horizontal="left"/>
    </xf>
    <xf numFmtId="0" fontId="0" fillId="0" borderId="0" xfId="0" applyFont="1" applyAlignment="1"/>
    <xf numFmtId="0" fontId="4" fillId="21" borderId="26" xfId="0" applyFont="1" applyFill="1" applyBorder="1" applyAlignment="1">
      <alignment horizontal="left"/>
    </xf>
    <xf numFmtId="0" fontId="4" fillId="3" borderId="26" xfId="0" applyFont="1" applyFill="1" applyBorder="1" applyAlignment="1">
      <alignment horizontal="left"/>
    </xf>
    <xf numFmtId="0" fontId="0" fillId="0" borderId="0" xfId="0" applyFont="1" applyAlignment="1"/>
    <xf numFmtId="14" fontId="0" fillId="0" borderId="26" xfId="0" applyNumberFormat="1" applyFont="1" applyFill="1" applyBorder="1" applyAlignment="1"/>
    <xf numFmtId="164" fontId="3" fillId="3" borderId="26" xfId="0" applyNumberFormat="1" applyFont="1" applyFill="1" applyBorder="1" applyAlignment="1"/>
    <xf numFmtId="0" fontId="1" fillId="16" borderId="26" xfId="0" applyFont="1" applyFill="1" applyBorder="1" applyAlignment="1">
      <alignment horizontal="center"/>
    </xf>
    <xf numFmtId="164" fontId="1" fillId="16" borderId="26" xfId="0" applyNumberFormat="1" applyFont="1" applyFill="1" applyBorder="1" applyAlignment="1"/>
    <xf numFmtId="0" fontId="3" fillId="16" borderId="26" xfId="0" applyFont="1" applyFill="1" applyBorder="1" applyAlignment="1"/>
    <xf numFmtId="0" fontId="15" fillId="29" borderId="26" xfId="0" applyFont="1" applyFill="1" applyBorder="1" applyAlignment="1"/>
    <xf numFmtId="164" fontId="15" fillId="29" borderId="38" xfId="0" applyNumberFormat="1" applyFont="1" applyFill="1" applyBorder="1" applyAlignment="1"/>
    <xf numFmtId="0" fontId="4" fillId="3" borderId="31" xfId="0" applyFont="1" applyFill="1" applyBorder="1" applyAlignment="1"/>
    <xf numFmtId="0" fontId="4" fillId="21" borderId="26" xfId="0" applyFont="1" applyFill="1" applyBorder="1" applyAlignment="1">
      <alignment horizontal="left"/>
    </xf>
    <xf numFmtId="0" fontId="0" fillId="0" borderId="0" xfId="0" applyFont="1" applyAlignment="1"/>
    <xf numFmtId="164" fontId="1" fillId="7" borderId="39" xfId="0" applyNumberFormat="1" applyFont="1" applyFill="1" applyBorder="1" applyAlignment="1">
      <alignment horizontal="left"/>
    </xf>
    <xf numFmtId="164" fontId="16" fillId="7" borderId="40" xfId="0" applyNumberFormat="1" applyFont="1" applyFill="1" applyBorder="1" applyAlignment="1"/>
    <xf numFmtId="0" fontId="4" fillId="3" borderId="26" xfId="0" applyFont="1" applyFill="1" applyBorder="1" applyAlignment="1">
      <alignment horizontal="left"/>
    </xf>
    <xf numFmtId="0" fontId="4" fillId="21" borderId="26" xfId="0" applyFont="1" applyFill="1" applyBorder="1" applyAlignment="1">
      <alignment horizontal="left"/>
    </xf>
    <xf numFmtId="0" fontId="0" fillId="0" borderId="0" xfId="0" applyFont="1" applyAlignment="1"/>
    <xf numFmtId="0" fontId="0" fillId="0" borderId="0" xfId="0" applyFont="1" applyAlignment="1"/>
    <xf numFmtId="0" fontId="4" fillId="3" borderId="26" xfId="0" applyFont="1" applyFill="1" applyBorder="1" applyAlignment="1">
      <alignment horizontal="left"/>
    </xf>
    <xf numFmtId="0" fontId="4" fillId="21" borderId="26" xfId="0" applyFont="1" applyFill="1" applyBorder="1" applyAlignment="1">
      <alignment horizontal="left"/>
    </xf>
    <xf numFmtId="0" fontId="1" fillId="6" borderId="26" xfId="0" applyFont="1" applyFill="1" applyBorder="1" applyAlignment="1"/>
    <xf numFmtId="44" fontId="1" fillId="6" borderId="26" xfId="1" applyFont="1" applyFill="1" applyBorder="1" applyAlignment="1"/>
    <xf numFmtId="0" fontId="4" fillId="21" borderId="26" xfId="0" applyFont="1" applyFill="1" applyBorder="1" applyAlignment="1">
      <alignment horizontal="left"/>
    </xf>
    <xf numFmtId="0" fontId="4" fillId="21" borderId="26" xfId="0" applyFont="1" applyFill="1" applyBorder="1" applyAlignment="1">
      <alignment horizontal="left"/>
    </xf>
    <xf numFmtId="0" fontId="0" fillId="0" borderId="0" xfId="0" applyFont="1" applyAlignment="1"/>
    <xf numFmtId="0" fontId="9" fillId="0" borderId="26" xfId="0" applyFont="1" applyFill="1" applyBorder="1" applyAlignment="1"/>
    <xf numFmtId="0" fontId="0" fillId="0" borderId="0" xfId="0" applyFont="1" applyAlignment="1"/>
    <xf numFmtId="0" fontId="4" fillId="21" borderId="26" xfId="0" applyFont="1" applyFill="1" applyBorder="1" applyAlignment="1">
      <alignment horizontal="left"/>
    </xf>
    <xf numFmtId="0" fontId="4" fillId="21" borderId="26" xfId="0" applyFont="1" applyFill="1" applyBorder="1" applyAlignment="1">
      <alignment horizontal="left"/>
    </xf>
    <xf numFmtId="0" fontId="0" fillId="0" borderId="0" xfId="0" applyFont="1" applyAlignment="1"/>
    <xf numFmtId="17" fontId="3" fillId="0" borderId="26" xfId="0" applyNumberFormat="1" applyFont="1" applyBorder="1" applyAlignment="1"/>
    <xf numFmtId="0" fontId="4" fillId="21" borderId="26" xfId="0" applyFont="1" applyFill="1" applyBorder="1" applyAlignment="1">
      <alignment horizontal="left"/>
    </xf>
    <xf numFmtId="0" fontId="4" fillId="3" borderId="26" xfId="0" applyFont="1" applyFill="1" applyBorder="1" applyAlignment="1">
      <alignment horizontal="left"/>
    </xf>
    <xf numFmtId="0" fontId="0" fillId="0" borderId="0" xfId="0" applyFont="1" applyAlignment="1"/>
    <xf numFmtId="14" fontId="0" fillId="0" borderId="31" xfId="0" applyNumberFormat="1" applyFont="1" applyFill="1" applyBorder="1" applyAlignment="1"/>
    <xf numFmtId="164" fontId="4" fillId="20" borderId="26" xfId="0" applyNumberFormat="1" applyFont="1" applyFill="1" applyBorder="1" applyAlignment="1">
      <alignment horizontal="center"/>
    </xf>
    <xf numFmtId="0" fontId="2" fillId="20" borderId="26" xfId="0" applyFont="1" applyFill="1" applyBorder="1" applyAlignment="1">
      <alignment horizontal="left"/>
    </xf>
    <xf numFmtId="0" fontId="2" fillId="20" borderId="26" xfId="0" applyFont="1" applyFill="1" applyBorder="1" applyAlignment="1">
      <alignment horizontal="center"/>
    </xf>
    <xf numFmtId="44" fontId="2" fillId="20" borderId="26" xfId="1" applyFont="1" applyFill="1" applyBorder="1" applyAlignment="1">
      <alignment horizontal="left"/>
    </xf>
    <xf numFmtId="14" fontId="2" fillId="20" borderId="26" xfId="0" applyNumberFormat="1" applyFont="1" applyFill="1" applyBorder="1" applyAlignment="1">
      <alignment horizontal="right"/>
    </xf>
    <xf numFmtId="14" fontId="0" fillId="0" borderId="26" xfId="0" applyNumberFormat="1" applyFont="1" applyBorder="1" applyAlignment="1">
      <alignment horizontal="right"/>
    </xf>
    <xf numFmtId="44" fontId="9" fillId="0" borderId="26" xfId="1" applyFont="1" applyBorder="1" applyAlignment="1"/>
    <xf numFmtId="0" fontId="0" fillId="0" borderId="0" xfId="0" applyFont="1" applyAlignment="1"/>
    <xf numFmtId="0" fontId="4" fillId="3" borderId="26" xfId="0" applyFont="1" applyFill="1" applyBorder="1" applyAlignment="1">
      <alignment horizontal="left"/>
    </xf>
    <xf numFmtId="0" fontId="4" fillId="21" borderId="26" xfId="0" applyFont="1" applyFill="1" applyBorder="1" applyAlignment="1">
      <alignment horizontal="left"/>
    </xf>
    <xf numFmtId="0" fontId="0" fillId="0" borderId="0" xfId="0" applyFont="1" applyAlignment="1"/>
    <xf numFmtId="0" fontId="4" fillId="21" borderId="26" xfId="0" applyFont="1" applyFill="1" applyBorder="1" applyAlignment="1">
      <alignment horizontal="left"/>
    </xf>
    <xf numFmtId="0" fontId="4" fillId="3" borderId="26" xfId="0" applyFont="1" applyFill="1" applyBorder="1" applyAlignment="1">
      <alignment horizontal="left"/>
    </xf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17" borderId="15" xfId="0" applyFont="1" applyFill="1" applyBorder="1" applyAlignment="1"/>
    <xf numFmtId="0" fontId="1" fillId="0" borderId="13" xfId="0" applyFont="1" applyBorder="1" applyAlignment="1">
      <alignment horizontal="center"/>
    </xf>
    <xf numFmtId="164" fontId="1" fillId="2" borderId="13" xfId="0" applyNumberFormat="1" applyFont="1" applyFill="1" applyBorder="1" applyAlignment="1"/>
    <xf numFmtId="164" fontId="1" fillId="18" borderId="13" xfId="0" applyNumberFormat="1" applyFont="1" applyFill="1" applyBorder="1" applyAlignment="1"/>
    <xf numFmtId="164" fontId="1" fillId="8" borderId="13" xfId="0" applyNumberFormat="1" applyFont="1" applyFill="1" applyBorder="1" applyAlignment="1"/>
    <xf numFmtId="164" fontId="1" fillId="12" borderId="13" xfId="0" applyNumberFormat="1" applyFont="1" applyFill="1" applyBorder="1" applyAlignment="1"/>
    <xf numFmtId="164" fontId="1" fillId="13" borderId="13" xfId="0" applyNumberFormat="1" applyFont="1" applyFill="1" applyBorder="1" applyAlignment="1"/>
    <xf numFmtId="164" fontId="1" fillId="14" borderId="13" xfId="0" applyNumberFormat="1" applyFont="1" applyFill="1" applyBorder="1" applyAlignment="1"/>
    <xf numFmtId="164" fontId="1" fillId="15" borderId="13" xfId="0" applyNumberFormat="1" applyFont="1" applyFill="1" applyBorder="1" applyAlignment="1"/>
    <xf numFmtId="164" fontId="1" fillId="19" borderId="13" xfId="0" applyNumberFormat="1" applyFont="1" applyFill="1" applyBorder="1" applyAlignment="1"/>
    <xf numFmtId="164" fontId="4" fillId="3" borderId="18" xfId="0" applyNumberFormat="1" applyFont="1" applyFill="1" applyBorder="1" applyAlignment="1"/>
    <xf numFmtId="0" fontId="0" fillId="0" borderId="0" xfId="0" pivotButton="1" applyFont="1" applyAlignment="1"/>
    <xf numFmtId="0" fontId="0" fillId="30" borderId="0" xfId="0" applyFont="1" applyFill="1" applyAlignment="1"/>
    <xf numFmtId="0" fontId="0" fillId="31" borderId="0" xfId="0" applyFont="1" applyFill="1" applyAlignment="1"/>
    <xf numFmtId="17" fontId="3" fillId="0" borderId="4" xfId="0" applyNumberFormat="1" applyFont="1" applyBorder="1" applyAlignment="1">
      <alignment horizontal="center"/>
    </xf>
    <xf numFmtId="166" fontId="3" fillId="0" borderId="4" xfId="0" applyNumberFormat="1" applyFont="1" applyBorder="1" applyAlignment="1">
      <alignment horizontal="center"/>
    </xf>
    <xf numFmtId="167" fontId="3" fillId="0" borderId="4" xfId="0" applyNumberFormat="1" applyFont="1" applyBorder="1" applyAlignment="1"/>
    <xf numFmtId="167" fontId="3" fillId="0" borderId="15" xfId="0" applyNumberFormat="1" applyFont="1" applyBorder="1" applyAlignment="1"/>
    <xf numFmtId="167" fontId="4" fillId="3" borderId="4" xfId="0" applyNumberFormat="1" applyFont="1" applyFill="1" applyBorder="1" applyAlignment="1"/>
    <xf numFmtId="167" fontId="4" fillId="3" borderId="15" xfId="0" applyNumberFormat="1" applyFont="1" applyFill="1" applyBorder="1" applyAlignment="1"/>
    <xf numFmtId="167" fontId="3" fillId="0" borderId="0" xfId="0" applyNumberFormat="1" applyFont="1" applyAlignment="1"/>
    <xf numFmtId="167" fontId="0" fillId="0" borderId="0" xfId="0" applyNumberFormat="1" applyFont="1" applyAlignment="1"/>
    <xf numFmtId="167" fontId="3" fillId="5" borderId="4" xfId="0" applyNumberFormat="1" applyFont="1" applyFill="1" applyBorder="1" applyAlignment="1"/>
    <xf numFmtId="167" fontId="3" fillId="5" borderId="15" xfId="0" applyNumberFormat="1" applyFont="1" applyFill="1" applyBorder="1" applyAlignment="1"/>
    <xf numFmtId="167" fontId="3" fillId="0" borderId="4" xfId="1" applyNumberFormat="1" applyFont="1" applyBorder="1" applyAlignment="1"/>
    <xf numFmtId="167" fontId="3" fillId="0" borderId="0" xfId="1" applyNumberFormat="1" applyFont="1" applyAlignment="1"/>
    <xf numFmtId="167" fontId="3" fillId="5" borderId="4" xfId="1" applyNumberFormat="1" applyFont="1" applyFill="1" applyBorder="1" applyAlignment="1"/>
    <xf numFmtId="167" fontId="3" fillId="5" borderId="15" xfId="1" applyNumberFormat="1" applyFont="1" applyFill="1" applyBorder="1" applyAlignment="1"/>
    <xf numFmtId="167" fontId="2" fillId="20" borderId="4" xfId="0" applyNumberFormat="1" applyFont="1" applyFill="1" applyBorder="1" applyAlignment="1"/>
    <xf numFmtId="167" fontId="2" fillId="5" borderId="15" xfId="0" applyNumberFormat="1" applyFont="1" applyFill="1" applyBorder="1" applyAlignment="1"/>
    <xf numFmtId="0" fontId="0" fillId="0" borderId="0" xfId="0" applyFont="1" applyAlignment="1"/>
    <xf numFmtId="0" fontId="4" fillId="3" borderId="10" xfId="0" applyFont="1" applyFill="1" applyBorder="1" applyAlignment="1">
      <alignment horizontal="left"/>
    </xf>
    <xf numFmtId="0" fontId="2" fillId="0" borderId="11" xfId="0" applyFont="1" applyBorder="1"/>
    <xf numFmtId="0" fontId="2" fillId="0" borderId="6" xfId="0" applyFont="1" applyBorder="1"/>
    <xf numFmtId="0" fontId="4" fillId="3" borderId="7" xfId="0" applyFont="1" applyFill="1" applyBorder="1" applyAlignment="1">
      <alignment horizontal="left"/>
    </xf>
    <xf numFmtId="0" fontId="2" fillId="0" borderId="8" xfId="0" applyFont="1" applyBorder="1"/>
    <xf numFmtId="0" fontId="2" fillId="0" borderId="9" xfId="0" applyFont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4" fillId="3" borderId="26" xfId="0" applyFont="1" applyFill="1" applyBorder="1" applyAlignment="1">
      <alignment horizontal="left"/>
    </xf>
    <xf numFmtId="0" fontId="2" fillId="0" borderId="26" xfId="0" applyFont="1" applyBorder="1"/>
    <xf numFmtId="0" fontId="4" fillId="3" borderId="18" xfId="0" applyFont="1" applyFill="1" applyBorder="1" applyAlignment="1">
      <alignment horizontal="left"/>
    </xf>
    <xf numFmtId="0" fontId="2" fillId="0" borderId="19" xfId="0" applyFont="1" applyBorder="1"/>
    <xf numFmtId="0" fontId="2" fillId="0" borderId="20" xfId="0" applyFont="1" applyBorder="1"/>
    <xf numFmtId="0" fontId="4" fillId="3" borderId="15" xfId="0" applyFont="1" applyFill="1" applyBorder="1" applyAlignment="1">
      <alignment horizontal="left"/>
    </xf>
    <xf numFmtId="0" fontId="4" fillId="3" borderId="16" xfId="0" applyFont="1" applyFill="1" applyBorder="1" applyAlignment="1">
      <alignment horizontal="left"/>
    </xf>
    <xf numFmtId="0" fontId="4" fillId="3" borderId="6" xfId="0" applyFont="1" applyFill="1" applyBorder="1" applyAlignment="1">
      <alignment horizontal="left"/>
    </xf>
    <xf numFmtId="0" fontId="1" fillId="6" borderId="15" xfId="0" applyFont="1" applyFill="1" applyBorder="1" applyAlignment="1">
      <alignment horizontal="center"/>
    </xf>
    <xf numFmtId="0" fontId="1" fillId="6" borderId="16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7" borderId="15" xfId="0" applyFont="1" applyFill="1" applyBorder="1" applyAlignment="1">
      <alignment horizontal="left"/>
    </xf>
    <xf numFmtId="0" fontId="1" fillId="7" borderId="16" xfId="0" applyFont="1" applyFill="1" applyBorder="1" applyAlignment="1">
      <alignment horizontal="left"/>
    </xf>
    <xf numFmtId="0" fontId="1" fillId="7" borderId="6" xfId="0" applyFont="1" applyFill="1" applyBorder="1" applyAlignment="1">
      <alignment horizontal="left"/>
    </xf>
    <xf numFmtId="0" fontId="4" fillId="3" borderId="28" xfId="0" applyFont="1" applyFill="1" applyBorder="1" applyAlignment="1">
      <alignment horizontal="left"/>
    </xf>
    <xf numFmtId="0" fontId="2" fillId="0" borderId="29" xfId="0" applyFont="1" applyBorder="1"/>
    <xf numFmtId="0" fontId="1" fillId="7" borderId="33" xfId="0" applyFont="1" applyFill="1" applyBorder="1" applyAlignment="1">
      <alignment horizontal="left"/>
    </xf>
    <xf numFmtId="0" fontId="1" fillId="7" borderId="34" xfId="0" applyFont="1" applyFill="1" applyBorder="1" applyAlignment="1">
      <alignment horizontal="left"/>
    </xf>
    <xf numFmtId="0" fontId="1" fillId="7" borderId="35" xfId="0" applyFont="1" applyFill="1" applyBorder="1" applyAlignment="1">
      <alignment horizontal="left"/>
    </xf>
    <xf numFmtId="0" fontId="4" fillId="21" borderId="36" xfId="0" applyFont="1" applyFill="1" applyBorder="1" applyAlignment="1">
      <alignment horizontal="left"/>
    </xf>
    <xf numFmtId="0" fontId="4" fillId="21" borderId="37" xfId="0" applyFont="1" applyFill="1" applyBorder="1" applyAlignment="1">
      <alignment horizontal="left"/>
    </xf>
    <xf numFmtId="0" fontId="4" fillId="21" borderId="38" xfId="0" applyFont="1" applyFill="1" applyBorder="1" applyAlignment="1">
      <alignment horizontal="left"/>
    </xf>
    <xf numFmtId="0" fontId="4" fillId="21" borderId="26" xfId="0" applyFont="1" applyFill="1" applyBorder="1" applyAlignment="1">
      <alignment horizontal="left"/>
    </xf>
    <xf numFmtId="0" fontId="2" fillId="22" borderId="26" xfId="0" applyFont="1" applyFill="1" applyBorder="1"/>
    <xf numFmtId="0" fontId="14" fillId="21" borderId="26" xfId="0" applyFont="1" applyFill="1" applyBorder="1" applyAlignment="1">
      <alignment horizontal="left"/>
    </xf>
    <xf numFmtId="0" fontId="1" fillId="6" borderId="10" xfId="0" applyFont="1" applyFill="1" applyBorder="1" applyAlignment="1">
      <alignment horizontal="center"/>
    </xf>
    <xf numFmtId="0" fontId="1" fillId="7" borderId="10" xfId="0" applyFont="1" applyFill="1" applyBorder="1" applyAlignment="1">
      <alignment horizontal="left"/>
    </xf>
    <xf numFmtId="0" fontId="1" fillId="6" borderId="26" xfId="0" applyFont="1" applyFill="1" applyBorder="1" applyAlignment="1">
      <alignment horizontal="center"/>
    </xf>
    <xf numFmtId="0" fontId="1" fillId="6" borderId="28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29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/>
    <xf numFmtId="0" fontId="1" fillId="8" borderId="15" xfId="0" applyFont="1" applyFill="1" applyBorder="1" applyAlignment="1">
      <alignment horizontal="center"/>
    </xf>
    <xf numFmtId="0" fontId="1" fillId="8" borderId="16" xfId="0" applyFont="1" applyFill="1" applyBorder="1" applyAlignment="1">
      <alignment horizontal="center"/>
    </xf>
    <xf numFmtId="0" fontId="1" fillId="8" borderId="6" xfId="0" applyFont="1" applyFill="1" applyBorder="1" applyAlignment="1">
      <alignment horizontal="center"/>
    </xf>
    <xf numFmtId="0" fontId="1" fillId="12" borderId="15" xfId="0" applyFont="1" applyFill="1" applyBorder="1" applyAlignment="1">
      <alignment horizontal="center"/>
    </xf>
    <xf numFmtId="0" fontId="1" fillId="12" borderId="16" xfId="0" applyFont="1" applyFill="1" applyBorder="1" applyAlignment="1">
      <alignment horizontal="center"/>
    </xf>
    <xf numFmtId="0" fontId="1" fillId="12" borderId="6" xfId="0" applyFont="1" applyFill="1" applyBorder="1" applyAlignment="1">
      <alignment horizontal="center"/>
    </xf>
    <xf numFmtId="0" fontId="4" fillId="3" borderId="31" xfId="0" applyFont="1" applyFill="1" applyBorder="1" applyAlignment="1">
      <alignment horizontal="center"/>
    </xf>
    <xf numFmtId="0" fontId="2" fillId="0" borderId="31" xfId="0" applyFont="1" applyBorder="1"/>
    <xf numFmtId="0" fontId="15" fillId="29" borderId="36" xfId="0" applyFont="1" applyFill="1" applyBorder="1" applyAlignment="1">
      <alignment horizontal="left"/>
    </xf>
    <xf numFmtId="0" fontId="15" fillId="29" borderId="37" xfId="0" applyFont="1" applyFill="1" applyBorder="1" applyAlignment="1">
      <alignment horizontal="left"/>
    </xf>
    <xf numFmtId="0" fontId="15" fillId="29" borderId="38" xfId="0" applyFont="1" applyFill="1" applyBorder="1" applyAlignment="1">
      <alignment horizontal="left"/>
    </xf>
    <xf numFmtId="0" fontId="4" fillId="3" borderId="32" xfId="0" applyFont="1" applyFill="1" applyBorder="1" applyAlignment="1">
      <alignment horizontal="center"/>
    </xf>
    <xf numFmtId="0" fontId="2" fillId="0" borderId="32" xfId="0" applyFont="1" applyBorder="1"/>
    <xf numFmtId="0" fontId="4" fillId="3" borderId="27" xfId="0" applyFont="1" applyFill="1" applyBorder="1" applyAlignment="1">
      <alignment horizontal="center"/>
    </xf>
    <xf numFmtId="0" fontId="2" fillId="0" borderId="27" xfId="0" applyFont="1" applyBorder="1"/>
    <xf numFmtId="0" fontId="4" fillId="3" borderId="10" xfId="0" applyFont="1" applyFill="1" applyBorder="1" applyAlignment="1">
      <alignment horizontal="center"/>
    </xf>
    <xf numFmtId="0" fontId="4" fillId="3" borderId="26" xfId="0" applyFont="1" applyFill="1" applyBorder="1" applyAlignment="1">
      <alignment horizontal="center"/>
    </xf>
    <xf numFmtId="0" fontId="1" fillId="13" borderId="7" xfId="0" applyFont="1" applyFill="1" applyBorder="1" applyAlignment="1">
      <alignment horizontal="center"/>
    </xf>
    <xf numFmtId="0" fontId="2" fillId="0" borderId="23" xfId="0" applyFont="1" applyBorder="1"/>
    <xf numFmtId="0" fontId="1" fillId="14" borderId="15" xfId="0" applyFont="1" applyFill="1" applyBorder="1" applyAlignment="1">
      <alignment horizontal="center"/>
    </xf>
    <xf numFmtId="0" fontId="1" fillId="14" borderId="16" xfId="0" applyFont="1" applyFill="1" applyBorder="1" applyAlignment="1">
      <alignment horizontal="center"/>
    </xf>
    <xf numFmtId="0" fontId="1" fillId="14" borderId="6" xfId="0" applyFont="1" applyFill="1" applyBorder="1" applyAlignment="1">
      <alignment horizontal="center"/>
    </xf>
    <xf numFmtId="0" fontId="1" fillId="14" borderId="10" xfId="0" applyFont="1" applyFill="1" applyBorder="1" applyAlignment="1">
      <alignment horizontal="center"/>
    </xf>
    <xf numFmtId="0" fontId="1" fillId="15" borderId="10" xfId="0" applyFont="1" applyFill="1" applyBorder="1" applyAlignment="1">
      <alignment horizontal="center"/>
    </xf>
    <xf numFmtId="0" fontId="4" fillId="3" borderId="30" xfId="0" applyFont="1" applyFill="1" applyBorder="1" applyAlignment="1">
      <alignment horizontal="left"/>
    </xf>
    <xf numFmtId="0" fontId="2" fillId="0" borderId="25" xfId="0" applyFont="1" applyBorder="1"/>
    <xf numFmtId="0" fontId="1" fillId="16" borderId="1" xfId="0" applyFont="1" applyFill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0" fillId="0" borderId="23" xfId="0" applyFont="1" applyBorder="1" applyAlignment="1"/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2">
    <cellStyle name="Moeda" xfId="1" builtinId="4"/>
    <cellStyle name="Normal" xfId="0" builtinId="0"/>
  </cellStyles>
  <dxfs count="21"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_(&quot;R$ &quot;* #,##0.00_);_(&quot;R$ &quot;* \(#,##0.00\);_(&quot;R$ &quot;* &quot;-&quot;??_);_(@_)"/>
      <fill>
        <patternFill patternType="solid">
          <fgColor theme="0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_(&quot;R$ &quot;* #,##0.00_);_(&quot;R$ &quot;* \(#,##0.00\);_(&quot;R$ &quot;* &quot;-&quot;??_);_(@_)"/>
      <fill>
        <patternFill patternType="solid">
          <fgColor rgb="FFDEEAF6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_(&quot;R$ &quot;* #,##0.00_);_(&quot;R$ &quot;* \(#,##0.00\);_(&quot;R$ &quot;* &quot;-&quot;??_);_(@_)"/>
      <fill>
        <patternFill patternType="solid">
          <fgColor rgb="FFDEEAF6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_(&quot;R$ &quot;* #,##0.00_);_(&quot;R$ &quot;* \(#,##0.00\);_(&quot;R$ &quot;* &quot;-&quot;??_);_(@_)"/>
      <fill>
        <patternFill patternType="solid">
          <fgColor rgb="FFDEEAF6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_(&quot;R$ &quot;* #,##0.00_);_(&quot;R$ &quot;* \(#,##0.00\);_(&quot;R$ &quot;* &quot;-&quot;??_);_(@_)"/>
      <fill>
        <patternFill patternType="solid">
          <fgColor rgb="FFDEEAF6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_(&quot;R$ &quot;* #,##0.00_);_(&quot;R$ &quot;* \(#,##0.00\);_(&quot;R$ &quot;* &quot;-&quot;??_);_(@_)"/>
      <fill>
        <patternFill patternType="solid">
          <fgColor rgb="FFDEEAF6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_(&quot;R$ &quot;* #,##0.00_);_(&quot;R$ &quot;* \(#,##0.00\);_(&quot;R$ &quot;* &quot;-&quot;??_);_(@_)"/>
      <fill>
        <patternFill patternType="solid">
          <fgColor rgb="FFDEEAF6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_(&quot;R$ &quot;* #,##0.00_);_(&quot;R$ &quot;* \(#,##0.00\);_(&quot;R$ &quot;* &quot;-&quot;??_);_(@_)"/>
      <fill>
        <patternFill patternType="solid">
          <fgColor rgb="FFDEEAF6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_(&quot;R$ &quot;* #,##0.00_);_(&quot;R$ &quot;* \(#,##0.00\);_(&quot;R$ &quot;* &quot;-&quot;??_);_(@_)"/>
      <fill>
        <patternFill patternType="solid">
          <fgColor rgb="FFDEEAF6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right style="thin">
          <color rgb="FF000000"/>
        </right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rgb="FFDEEAF6"/>
          <bgColor theme="0"/>
        </patternFill>
      </fill>
      <alignment horizontal="general" vertical="bottom" textRotation="0" wrapText="0" indent="0" justifyLastLine="0" shrinkToFit="0" readingOrder="0"/>
    </dxf>
    <dxf>
      <font>
        <b/>
        <color theme="1"/>
      </font>
      <border>
        <bottom style="thin">
          <color theme="5"/>
        </bottom>
        <vertical/>
        <horizontal/>
      </border>
    </dxf>
    <dxf>
      <font>
        <color theme="1"/>
      </font>
      <fill>
        <patternFill>
          <bgColor theme="5" tint="0.59996337778862885"/>
        </patternFill>
      </fill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SlicerStyleDark2 2" pivot="0" table="0" count="10" xr9:uid="{C3ABF72F-8C86-42AA-8A9A-7B2C9678DADE}">
      <tableStyleElement type="wholeTable" dxfId="20"/>
      <tableStyleElement type="headerRow" dxfId="19"/>
    </tableStyle>
  </tableStyle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5" tint="-0.249977111117893"/>
          </font>
          <fill>
            <patternFill patternType="solid">
              <fgColor theme="5" tint="0.59999389629810485"/>
              <bgColor theme="5" tint="0.59999389629810485"/>
            </patternFill>
          </fill>
          <border>
            <left style="thin">
              <color theme="5" tint="0.59999389629810485"/>
            </left>
            <right style="thin">
              <color theme="5" tint="0.59999389629810485"/>
            </right>
            <top style="thin">
              <color theme="5" tint="0.59999389629810485"/>
            </top>
            <bottom style="thin">
              <color theme="5" tint="0.59999389629810485"/>
            </bottom>
            <vertical/>
            <horizontal/>
          </border>
        </dxf>
        <dxf>
          <font>
            <color theme="0"/>
          </font>
          <fill>
            <patternFill patternType="solid">
              <fgColor theme="5"/>
              <bgColor theme="5"/>
            </patternFill>
          </fill>
          <border>
            <left style="thin">
              <color theme="5"/>
            </left>
            <right style="thin">
              <color theme="5"/>
            </right>
            <top style="thin">
              <color theme="5"/>
            </top>
            <bottom style="thin">
              <color theme="5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StyleDark2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07/relationships/slicerCache" Target="slicerCaches/slicerCache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[Custo.xlsx]CONTROLER!Tabela dinâmica15</c:name>
    <c:fmtId val="4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2.491506228765572E-2"/>
          <c:y val="5.257393209200438E-2"/>
          <c:w val="0.95016987542468856"/>
          <c:h val="0.72289053134513714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CONTROLER!$A$3</c:f>
              <c:strCache>
                <c:ptCount val="1"/>
                <c:pt idx="0">
                  <c:v>∑ COMBUSTÍVEL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CONTROLER!$A$4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CONTROLER!$A$4</c:f>
              <c:numCache>
                <c:formatCode>_("R$"* #,##0.00_);_("R$"* \(#,##0.00\);_("R$"* "-"??_);_(@_)</c:formatCode>
                <c:ptCount val="1"/>
                <c:pt idx="0">
                  <c:v>3132.8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F8-45E5-AA22-03EB56D5C725}"/>
            </c:ext>
          </c:extLst>
        </c:ser>
        <c:ser>
          <c:idx val="1"/>
          <c:order val="1"/>
          <c:tx>
            <c:strRef>
              <c:f>CONTROLER!$B$3</c:f>
              <c:strCache>
                <c:ptCount val="1"/>
                <c:pt idx="0">
                  <c:v>∑ DIÁRIAS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CONTROLER!$A$4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CONTROLER!$B$4</c:f>
              <c:numCache>
                <c:formatCode>_("R$"* #,##0.00_);_("R$"* \(#,##0.00\);_("R$"* "-"??_);_(@_)</c:formatCode>
                <c:ptCount val="1"/>
                <c:pt idx="0">
                  <c:v>14329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F8-45E5-AA22-03EB56D5C725}"/>
            </c:ext>
          </c:extLst>
        </c:ser>
        <c:ser>
          <c:idx val="2"/>
          <c:order val="2"/>
          <c:tx>
            <c:strRef>
              <c:f>CONTROLER!$C$3</c:f>
              <c:strCache>
                <c:ptCount val="1"/>
                <c:pt idx="0">
                  <c:v>∑ PRODUTOS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CONTROLER!$A$4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CONTROLER!$C$4</c:f>
              <c:numCache>
                <c:formatCode>_("R$"* #,##0.00_);_("R$"* \(#,##0.00\);_("R$"* "-"??_);_(@_)</c:formatCode>
                <c:ptCount val="1"/>
                <c:pt idx="0">
                  <c:v>20029.909999999996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F8-45E5-AA22-03EB56D5C725}"/>
            </c:ext>
          </c:extLst>
        </c:ser>
        <c:ser>
          <c:idx val="3"/>
          <c:order val="3"/>
          <c:tx>
            <c:strRef>
              <c:f>CONTROLER!$D$3</c:f>
              <c:strCache>
                <c:ptCount val="1"/>
                <c:pt idx="0">
                  <c:v>∑ SERVIÇOS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CONTROLER!$A$4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CONTROLER!$D$4</c:f>
              <c:numCache>
                <c:formatCode>_("R$"* #,##0.00_);_("R$"* \(#,##0.00\);_("R$"* "-"??_);_(@_)</c:formatCode>
                <c:ptCount val="1"/>
                <c:pt idx="0">
                  <c:v>3420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CF8-45E5-AA22-03EB56D5C725}"/>
            </c:ext>
          </c:extLst>
        </c:ser>
        <c:ser>
          <c:idx val="4"/>
          <c:order val="4"/>
          <c:tx>
            <c:strRef>
              <c:f>CONTROLER!$E$3</c:f>
              <c:strCache>
                <c:ptCount val="1"/>
                <c:pt idx="0">
                  <c:v>∑ SALÁRIOS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CONTROLER!$A$4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CONTROLER!$E$4</c:f>
              <c:numCache>
                <c:formatCode>_("R$"* #,##0.00_);_("R$"* \(#,##0.00\);_("R$"* "-"??_);_(@_)</c:formatCode>
                <c:ptCount val="1"/>
                <c:pt idx="0">
                  <c:v>12975.43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CF8-45E5-AA22-03EB56D5C725}"/>
            </c:ext>
          </c:extLst>
        </c:ser>
        <c:ser>
          <c:idx val="5"/>
          <c:order val="5"/>
          <c:tx>
            <c:strRef>
              <c:f>CONTROLER!$F$3</c:f>
              <c:strCache>
                <c:ptCount val="1"/>
                <c:pt idx="0">
                  <c:v>∑ ENERGIA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CONTROLER!$A$4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CONTROLER!$F$4</c:f>
              <c:numCache>
                <c:formatCode>_("R$"* #,##0.00_);_("R$"* \(#,##0.00\);_("R$"* "-"??_);_(@_)</c:formatCode>
                <c:ptCount val="1"/>
                <c:pt idx="0">
                  <c:v>750.91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CF8-45E5-AA22-03EB56D5C725}"/>
            </c:ext>
          </c:extLst>
        </c:ser>
        <c:ser>
          <c:idx val="6"/>
          <c:order val="6"/>
          <c:tx>
            <c:strRef>
              <c:f>CONTROLER!$G$3</c:f>
              <c:strCache>
                <c:ptCount val="1"/>
                <c:pt idx="0">
                  <c:v>∑ FGTS/INSS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CONTROLER!$A$4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CONTROLER!$G$4</c:f>
              <c:numCache>
                <c:formatCode>_("R$"* #,##0.00_);_("R$"* \(#,##0.00\);_("R$"* "-"??_);_(@_)</c:formatCode>
                <c:ptCount val="1"/>
                <c:pt idx="0">
                  <c:v>2231.67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CF8-45E5-AA22-03EB56D5C725}"/>
            </c:ext>
          </c:extLst>
        </c:ser>
        <c:ser>
          <c:idx val="7"/>
          <c:order val="7"/>
          <c:tx>
            <c:strRef>
              <c:f>CONTROLER!$H$3</c:f>
              <c:strCache>
                <c:ptCount val="1"/>
                <c:pt idx="0">
                  <c:v>∑ ÁGUA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CONTROLER!$A$4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CONTROLER!$H$4</c:f>
              <c:numCache>
                <c:formatCode>_("R$"* #,##0.00_);_("R$"* \(#,##0.00\);_("R$"* "-"??_);_(@_)</c:formatCode>
                <c:ptCount val="1"/>
                <c:pt idx="0">
                  <c:v>257.39999999999998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CF8-45E5-AA22-03EB56D5C72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711082527"/>
        <c:axId val="2000194400"/>
      </c:barChart>
      <c:catAx>
        <c:axId val="711082527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000194400"/>
        <c:crosses val="autoZero"/>
        <c:auto val="1"/>
        <c:lblAlgn val="ctr"/>
        <c:lblOffset val="100"/>
        <c:noMultiLvlLbl val="0"/>
      </c:catAx>
      <c:valAx>
        <c:axId val="2000194400"/>
        <c:scaling>
          <c:orientation val="minMax"/>
        </c:scaling>
        <c:delete val="1"/>
        <c:axPos val="b"/>
        <c:numFmt formatCode="_(&quot;R$&quot;* #,##0.00_);_(&quot;R$&quot;* \(#,##0.00\);_(&quot;R$&quot;* &quot;-&quot;??_);_(@_)" sourceLinked="1"/>
        <c:majorTickMark val="none"/>
        <c:minorTickMark val="none"/>
        <c:tickLblPos val="nextTo"/>
        <c:crossAx val="711082527"/>
        <c:crosses val="autoZero"/>
        <c:crossBetween val="between"/>
      </c:valAx>
      <c:spPr>
        <a:solidFill>
          <a:schemeClr val="bg2">
            <a:lumMod val="95000"/>
          </a:schemeClr>
        </a:solidFill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4.7037033734316627E-2"/>
          <c:y val="0.83241955653681299"/>
          <c:w val="0.92404597783148001"/>
          <c:h val="0.141293477417184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2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Catego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9</xdr:row>
      <xdr:rowOff>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6" name="PERÍODO">
              <a:extLst>
                <a:ext uri="{FF2B5EF4-FFF2-40B4-BE49-F238E27FC236}">
                  <a16:creationId xmlns:a16="http://schemas.microsoft.com/office/drawing/2014/main" id="{2B7EE9BF-2D8D-FCD7-EB77-4A2EE9079CE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ERÍOD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1828800" cy="233362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1</xdr:col>
      <xdr:colOff>468849</xdr:colOff>
      <xdr:row>5</xdr:row>
      <xdr:rowOff>22225</xdr:rowOff>
    </xdr:from>
    <xdr:to>
      <xdr:col>12</xdr:col>
      <xdr:colOff>603249</xdr:colOff>
      <xdr:row>23</xdr:row>
      <xdr:rowOff>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4592B517-56ED-4596-BB7D-965099E15F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1</xdr:col>
      <xdr:colOff>475200</xdr:colOff>
      <xdr:row>0</xdr:row>
      <xdr:rowOff>149225</xdr:rowOff>
    </xdr:from>
    <xdr:to>
      <xdr:col>13</xdr:col>
      <xdr:colOff>0</xdr:colOff>
      <xdr:row>4</xdr:row>
      <xdr:rowOff>110799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59B442B8-2649-AB79-6D1A-5B71077B5224}"/>
            </a:ext>
          </a:extLst>
        </xdr:cNvPr>
        <xdr:cNvSpPr txBox="1"/>
      </xdr:nvSpPr>
      <xdr:spPr>
        <a:xfrm>
          <a:off x="2164300" y="149225"/>
          <a:ext cx="6840000" cy="596574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400" b="1"/>
            <a:t>DESPESAS POR</a:t>
          </a:r>
          <a:r>
            <a:rPr lang="pt-BR" sz="1400" b="1" baseline="0"/>
            <a:t> PERÍODO DE MÊS OU ANO</a:t>
          </a:r>
          <a:endParaRPr lang="pt-BR" sz="1400" b="1"/>
        </a:p>
      </xdr:txBody>
    </xdr:sp>
    <xdr:clientData fLocksWithSheet="0"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abriel/Documents/Agricultura/Lote%20no%20Salitre/Custos%20com%20o%20Lote/Custos%20realizados%20para%20construir%20a%20casa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abriel/Documents/Agricultura/Lote%20no%20Salitre/Custos%20com%20o%20Lote/Custos%20realizadas%20para%20construir%20o%20aprisco%20e%20casa%20da%20forrageir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ão de Obra"/>
      <sheetName val="Relação de material"/>
      <sheetName val="Dados do projeto"/>
      <sheetName val="Cálculo por metro quadrado"/>
    </sheetNames>
    <sheetDataSet>
      <sheetData sheetId="0" refreshError="1">
        <row r="13">
          <cell r="D13">
            <v>5080</v>
          </cell>
        </row>
      </sheetData>
      <sheetData sheetId="1" refreshError="1">
        <row r="118">
          <cell r="H118">
            <v>11756.046208775802</v>
          </cell>
        </row>
      </sheetData>
      <sheetData sheetId="2" refreshError="1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an1"/>
    </sheetNames>
    <sheetDataSet>
      <sheetData sheetId="0" refreshError="1">
        <row r="40">
          <cell r="E40">
            <v>4138.21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abriel Ferreira Faria" refreshedDate="45659.02478472222" createdVersion="8" refreshedVersion="8" minRefreshableVersion="3" recordCount="148" xr:uid="{BC83E86D-03AC-497A-823A-95455908161C}">
  <cacheSource type="worksheet">
    <worksheetSource ref="A2:J150" sheet="TOTAL"/>
  </cacheSource>
  <cacheFields count="10">
    <cacheField name="PERÍODO" numFmtId="0">
      <sharedItems containsSemiMixedTypes="0" containsDate="1" containsString="0" containsMixedTypes="1" minDate="2013-09-01T00:00:00" maxDate="1900-01-06T18:40:04" count="148">
        <d v="2013-09-01T00:00:00"/>
        <d v="2013-10-01T00:00:00"/>
        <d v="2013-11-01T00:00:00"/>
        <d v="2013-12-01T00:00:00"/>
        <n v="2013"/>
        <d v="2014-01-01T00:00:00"/>
        <d v="2014-02-01T00:00:00"/>
        <d v="2014-03-01T00:00:00"/>
        <d v="2014-04-01T00:00:00"/>
        <d v="2014-05-01T00:00:00"/>
        <d v="2014-06-01T00:00:00"/>
        <d v="2014-07-01T00:00:00"/>
        <d v="2014-08-01T00:00:00"/>
        <d v="2014-09-01T00:00:00"/>
        <d v="2014-10-01T00:00:00"/>
        <d v="2014-11-01T00:00:00"/>
        <d v="2014-12-01T00:00:00"/>
        <n v="2014"/>
        <d v="2015-01-01T00:00:00"/>
        <d v="2015-02-01T00:00:00"/>
        <d v="2015-03-01T00:00:00"/>
        <d v="2015-04-01T00:00:00"/>
        <d v="2015-05-01T00:00:00"/>
        <d v="2015-06-01T00:00:00"/>
        <d v="2015-07-01T00:00:00"/>
        <d v="2015-08-01T00:00:00"/>
        <d v="2015-09-01T00:00:00"/>
        <d v="2015-10-01T00:00:00"/>
        <d v="2015-11-01T00:00:00"/>
        <d v="2015-12-01T00:00:00"/>
        <n v="2015"/>
        <d v="2016-01-01T00:00:00"/>
        <d v="2016-02-01T00:00:00"/>
        <d v="2016-03-01T00:00:00"/>
        <d v="2016-04-01T00:00:00"/>
        <d v="2016-05-01T00:00:00"/>
        <d v="2016-06-01T00:00:00"/>
        <d v="2016-07-01T00:00:00"/>
        <d v="2016-08-01T00:00:00"/>
        <d v="2016-09-01T00:00:00"/>
        <d v="2016-10-01T00:00:00"/>
        <d v="2016-11-01T00:00:00"/>
        <d v="2016-12-01T00:00:00"/>
        <n v="2016"/>
        <d v="2017-01-01T00:00:00"/>
        <d v="2017-02-01T00:00:00"/>
        <d v="2017-03-01T00:00:00"/>
        <d v="2017-04-01T00:00:00"/>
        <d v="2017-05-01T00:00:00"/>
        <d v="2017-06-01T00:00:00"/>
        <d v="2017-07-01T00:00:00"/>
        <d v="2017-08-01T00:00:00"/>
        <d v="2017-09-01T00:00:00"/>
        <d v="2017-10-01T00:00:00"/>
        <d v="2017-11-01T00:00:00"/>
        <d v="2017-12-01T00:00:00"/>
        <n v="2017"/>
        <d v="2018-01-01T00:00:00"/>
        <d v="2018-02-01T00:00:00"/>
        <d v="2018-03-01T00:00:00"/>
        <d v="2018-04-01T00:00:00"/>
        <d v="2018-05-01T00:00:00"/>
        <d v="2018-06-01T00:00:00"/>
        <d v="2018-07-01T00:00:00"/>
        <d v="2018-08-01T00:00:00"/>
        <d v="2018-09-01T00:00:00"/>
        <d v="2018-10-01T00:00:00"/>
        <d v="2018-11-01T00:00:00"/>
        <d v="2018-12-01T00:00:00"/>
        <n v="2018"/>
        <d v="2019-01-01T00:00:00"/>
        <d v="2019-02-01T00:00:00"/>
        <d v="2019-03-01T00:00:00"/>
        <d v="2019-04-01T00:00:00"/>
        <d v="2019-05-01T00:00:00"/>
        <d v="2019-06-01T00:00:00"/>
        <d v="2019-07-01T00:00:00"/>
        <d v="2019-08-01T00:00:00"/>
        <d v="2019-09-01T00:00:00"/>
        <d v="2019-10-01T00:00:00"/>
        <d v="2019-11-01T00:00:00"/>
        <d v="2019-12-01T00:00:00"/>
        <n v="2019"/>
        <d v="2020-01-01T00:00:00"/>
        <d v="2020-02-01T00:00:00"/>
        <d v="2020-03-01T00:00:00"/>
        <d v="2020-04-01T00:00:00"/>
        <d v="2020-05-01T00:00:00"/>
        <d v="2020-06-01T00:00:00"/>
        <d v="2020-07-01T00:00:00"/>
        <d v="2020-08-01T00:00:00"/>
        <d v="2020-09-01T00:00:00"/>
        <d v="2020-10-01T00:00:00"/>
        <d v="2020-11-01T00:00:00"/>
        <d v="2020-12-01T00:00:00"/>
        <n v="2020"/>
        <d v="2021-01-01T00:00:00"/>
        <d v="2021-02-01T00:00:00"/>
        <d v="2021-03-01T00:00:00"/>
        <d v="2021-04-01T00:00:00"/>
        <d v="2021-05-01T00:00:00"/>
        <d v="2021-06-01T00:00:00"/>
        <d v="2021-07-01T00:00:00"/>
        <d v="2021-08-01T00:00:00"/>
        <d v="2021-09-01T00:00:00"/>
        <d v="2021-10-01T00:00:00"/>
        <d v="2021-11-01T00:00:00"/>
        <d v="2021-12-01T00:00:00"/>
        <n v="2021"/>
        <d v="2022-01-01T00:00:00"/>
        <d v="2022-02-01T00:00:00"/>
        <d v="2022-03-01T00:00:00"/>
        <d v="2022-04-01T00:00:00"/>
        <d v="2022-05-01T00:00:00"/>
        <d v="2022-06-01T00:00:00"/>
        <d v="2022-07-01T00:00:00"/>
        <d v="2022-08-01T00:00:00"/>
        <d v="2022-09-01T00:00:00"/>
        <d v="2022-10-01T00:00:00"/>
        <d v="2022-11-01T00:00:00"/>
        <d v="2022-12-01T00:00:00"/>
        <n v="2022"/>
        <d v="2023-01-01T00:00:00"/>
        <d v="2023-02-01T00:00:00"/>
        <d v="2023-03-01T00:00:00"/>
        <d v="2023-04-01T00:00:00"/>
        <d v="2023-05-01T00:00:00"/>
        <d v="2023-06-01T00:00:00"/>
        <d v="2023-07-01T00:00:00"/>
        <d v="2023-08-01T00:00:00"/>
        <d v="2023-09-01T00:00:00"/>
        <d v="2023-10-01T00:00:00"/>
        <d v="2023-11-01T00:00:00"/>
        <d v="2023-12-01T00:00:00"/>
        <n v="2023"/>
        <d v="2024-01-01T00:00:00"/>
        <d v="2024-02-01T00:00:00"/>
        <d v="2024-03-01T00:00:00"/>
        <d v="2024-04-01T00:00:00"/>
        <d v="2024-05-01T00:00:00"/>
        <d v="2024-06-01T00:00:00"/>
        <d v="2024-07-01T00:00:00"/>
        <d v="2024-08-01T00:00:00"/>
        <d v="2024-09-01T00:00:00"/>
        <d v="2024-10-01T00:00:00"/>
        <d v="2024-11-01T00:00:00"/>
        <d v="2024-12-01T00:00:00"/>
        <n v="2024"/>
      </sharedItems>
    </cacheField>
    <cacheField name="COMBUSTÍVEL" numFmtId="167">
      <sharedItems containsSemiMixedTypes="0" containsString="0" containsNumber="1" minValue="67.199999999999989" maxValue="9454.74"/>
    </cacheField>
    <cacheField name="DIÁRIAS" numFmtId="167">
      <sharedItems containsString="0" containsBlank="1" containsNumber="1" minValue="0" maxValue="16047.750000000002"/>
    </cacheField>
    <cacheField name="PRODUTOS" numFmtId="167">
      <sharedItems containsString="0" containsBlank="1" containsNumber="1" minValue="0" maxValue="84159.92"/>
    </cacheField>
    <cacheField name="SERVIÇOS" numFmtId="167">
      <sharedItems containsString="0" containsBlank="1" containsNumber="1" minValue="0" maxValue="15508"/>
    </cacheField>
    <cacheField name="SALÁRIOS" numFmtId="167">
      <sharedItems containsString="0" containsBlank="1" containsNumber="1" minValue="0" maxValue="37145.360000000001"/>
    </cacheField>
    <cacheField name="ENERGIA" numFmtId="167">
      <sharedItems containsString="0" containsBlank="1" containsNumber="1" minValue="0" maxValue="3996.6300000000006"/>
    </cacheField>
    <cacheField name="FGTS e INSS" numFmtId="167">
      <sharedItems containsString="0" containsBlank="1" containsNumber="1" minValue="0" maxValue="5602.9699999999993"/>
    </cacheField>
    <cacheField name="ÁGUA" numFmtId="167">
      <sharedItems containsString="0" containsBlank="1" containsNumber="1" minValue="0" maxValue="15519.91"/>
    </cacheField>
    <cacheField name="GASTOS POR PERÍODO" numFmtId="167">
      <sharedItems containsSemiMixedTypes="0" containsString="0" containsNumber="1" minValue="539.1" maxValue="170004.44"/>
    </cacheField>
  </cacheFields>
  <extLst>
    <ext xmlns:x14="http://schemas.microsoft.com/office/spreadsheetml/2009/9/main" uri="{725AE2AE-9491-48be-B2B4-4EB974FC3084}">
      <x14:pivotCacheDefinition pivotCacheId="18977286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8">
  <r>
    <x v="0"/>
    <n v="184.13999999999996"/>
    <n v="0"/>
    <n v="4354.29"/>
    <n v="1966.44"/>
    <n v="0"/>
    <n v="0"/>
    <n v="0"/>
    <n v="0"/>
    <n v="6504.8700000000008"/>
  </r>
  <r>
    <x v="1"/>
    <n v="347.19999999999993"/>
    <n v="0"/>
    <n v="287.8"/>
    <n v="3246.35"/>
    <n v="678"/>
    <n v="0"/>
    <n v="0"/>
    <n v="0"/>
    <n v="4559.3500000000004"/>
  </r>
  <r>
    <x v="2"/>
    <n v="130.19999999999999"/>
    <n v="0"/>
    <n v="430"/>
    <n v="250"/>
    <n v="680"/>
    <n v="0"/>
    <n v="0"/>
    <n v="0"/>
    <n v="1490.2"/>
  </r>
  <r>
    <x v="3"/>
    <n v="198.39999999999998"/>
    <n v="0"/>
    <n v="0"/>
    <n v="0"/>
    <n v="680"/>
    <n v="0"/>
    <n v="0"/>
    <n v="0"/>
    <n v="878.4"/>
  </r>
  <r>
    <x v="4"/>
    <n v="859.93999999999994"/>
    <m/>
    <n v="5072.09"/>
    <n v="5462.79"/>
    <n v="2038"/>
    <n v="0"/>
    <n v="0"/>
    <m/>
    <n v="13432.82"/>
  </r>
  <r>
    <x v="5"/>
    <n v="111.30000000000001"/>
    <n v="0"/>
    <n v="65.8"/>
    <n v="0"/>
    <n v="362"/>
    <n v="0"/>
    <n v="0"/>
    <n v="0"/>
    <n v="539.1"/>
  </r>
  <r>
    <x v="6"/>
    <n v="156.80000000000001"/>
    <n v="0"/>
    <n v="40"/>
    <n v="782.99999999999989"/>
    <n v="1606"/>
    <n v="0"/>
    <n v="0"/>
    <n v="0"/>
    <n v="2585.8000000000002"/>
  </r>
  <r>
    <x v="7"/>
    <n v="112"/>
    <n v="60"/>
    <n v="120.94999999999999"/>
    <n v="80"/>
    <n v="312"/>
    <n v="0"/>
    <n v="0"/>
    <n v="0"/>
    <n v="684.95"/>
  </r>
  <r>
    <x v="8"/>
    <n v="67.199999999999989"/>
    <n v="0"/>
    <n v="0"/>
    <n v="0"/>
    <n v="674"/>
    <n v="0"/>
    <n v="0"/>
    <n v="0"/>
    <n v="741.2"/>
  </r>
  <r>
    <x v="9"/>
    <n v="234.59999999999997"/>
    <n v="1160"/>
    <n v="2767.35"/>
    <n v="0"/>
    <n v="806"/>
    <n v="0"/>
    <n v="0"/>
    <n v="0"/>
    <n v="4967.95"/>
  </r>
  <r>
    <x v="10"/>
    <n v="313.5"/>
    <n v="380"/>
    <n v="3922.24"/>
    <n v="1027"/>
    <n v="262"/>
    <n v="0"/>
    <n v="0"/>
    <n v="0"/>
    <n v="5904.74"/>
  </r>
  <r>
    <x v="11"/>
    <n v="346.50000000000006"/>
    <n v="1000"/>
    <n v="5408.8899999999994"/>
    <n v="0"/>
    <n v="1225"/>
    <n v="0"/>
    <n v="0"/>
    <n v="0"/>
    <n v="7980.3899999999994"/>
  </r>
  <r>
    <x v="12"/>
    <n v="207.9"/>
    <n v="80"/>
    <n v="1992.16"/>
    <n v="280"/>
    <n v="936"/>
    <n v="20"/>
    <n v="0"/>
    <n v="0"/>
    <n v="3516.06"/>
  </r>
  <r>
    <x v="13"/>
    <n v="211.2"/>
    <n v="0"/>
    <n v="2021"/>
    <n v="150"/>
    <n v="624"/>
    <n v="0"/>
    <n v="0"/>
    <n v="0"/>
    <n v="3006.2"/>
  </r>
  <r>
    <x v="14"/>
    <n v="207.89999999999998"/>
    <n v="360"/>
    <n v="2534.8200000000002"/>
    <n v="0"/>
    <n v="624"/>
    <n v="20"/>
    <n v="0"/>
    <n v="0"/>
    <n v="3746.7200000000003"/>
  </r>
  <r>
    <x v="15"/>
    <n v="118.8"/>
    <n v="0"/>
    <n v="5875.6"/>
    <n v="90"/>
    <n v="662"/>
    <n v="0"/>
    <n v="0"/>
    <n v="0"/>
    <n v="6746.4000000000005"/>
  </r>
  <r>
    <x v="16"/>
    <n v="230.99999999999997"/>
    <n v="500"/>
    <n v="1355.01"/>
    <n v="432"/>
    <n v="1500"/>
    <n v="0"/>
    <n v="0"/>
    <n v="0"/>
    <n v="4018.01"/>
  </r>
  <r>
    <x v="17"/>
    <n v="2318.7000000000003"/>
    <n v="3540"/>
    <n v="26103.819999999996"/>
    <n v="2842"/>
    <n v="9593"/>
    <n v="40"/>
    <n v="0"/>
    <m/>
    <n v="44437.52"/>
  </r>
  <r>
    <x v="18"/>
    <n v="191.4"/>
    <n v="400"/>
    <n v="672.5"/>
    <n v="0"/>
    <n v="1700"/>
    <n v="0"/>
    <n v="0"/>
    <n v="0"/>
    <n v="2963.9"/>
  </r>
  <r>
    <x v="19"/>
    <n v="254.2"/>
    <n v="60"/>
    <n v="2563.8200000000002"/>
    <n v="0"/>
    <n v="770"/>
    <n v="77"/>
    <n v="0"/>
    <n v="0"/>
    <n v="3725.02"/>
  </r>
  <r>
    <x v="20"/>
    <n v="290.5"/>
    <n v="470"/>
    <n v="6106.8499999999995"/>
    <n v="0"/>
    <n v="720"/>
    <n v="50"/>
    <n v="0"/>
    <n v="0"/>
    <n v="7637.3499999999995"/>
  </r>
  <r>
    <x v="21"/>
    <n v="143.5"/>
    <n v="200"/>
    <n v="2809.9"/>
    <n v="0"/>
    <n v="770"/>
    <n v="0"/>
    <n v="0"/>
    <n v="0"/>
    <n v="3923.4"/>
  </r>
  <r>
    <x v="22"/>
    <n v="122.5"/>
    <n v="0"/>
    <n v="1514.01"/>
    <n v="0"/>
    <n v="770"/>
    <n v="198.85"/>
    <n v="0"/>
    <n v="0"/>
    <n v="2605.36"/>
  </r>
  <r>
    <x v="23"/>
    <n v="231"/>
    <n v="240"/>
    <n v="526.59"/>
    <n v="0"/>
    <n v="770"/>
    <n v="0"/>
    <n v="0"/>
    <n v="0"/>
    <n v="1767.5900000000001"/>
  </r>
  <r>
    <x v="24"/>
    <n v="452.19999999999987"/>
    <n v="1285"/>
    <n v="1032.31"/>
    <n v="310"/>
    <n v="1370"/>
    <n v="166.2"/>
    <n v="0"/>
    <n v="0"/>
    <n v="4615.71"/>
  </r>
  <r>
    <x v="25"/>
    <n v="323.99999999999994"/>
    <n v="500"/>
    <n v="175.2"/>
    <n v="0"/>
    <n v="385"/>
    <n v="0"/>
    <n v="0"/>
    <n v="0"/>
    <n v="1384.2"/>
  </r>
  <r>
    <x v="26"/>
    <n v="377.99999999999994"/>
    <n v="1476"/>
    <n v="368.25"/>
    <n v="0"/>
    <n v="2499.44"/>
    <n v="0"/>
    <n v="0"/>
    <n v="0"/>
    <n v="4721.6900000000005"/>
  </r>
  <r>
    <x v="27"/>
    <n v="368.2000000000001"/>
    <n v="1472"/>
    <n v="517.55999999999995"/>
    <n v="0"/>
    <n v="2188.9499999999998"/>
    <n v="0"/>
    <n v="0"/>
    <n v="0"/>
    <n v="4546.71"/>
  </r>
  <r>
    <x v="28"/>
    <n v="408.80000000000007"/>
    <n v="1130"/>
    <n v="1075.3399999999999"/>
    <n v="60"/>
    <n v="1105"/>
    <n v="0"/>
    <n v="152.59"/>
    <n v="0"/>
    <n v="3931.7300000000005"/>
  </r>
  <r>
    <x v="29"/>
    <n v="401.7000000000001"/>
    <n v="1295"/>
    <n v="1370.65"/>
    <n v="640"/>
    <n v="1770"/>
    <n v="167.8"/>
    <n v="343.32"/>
    <n v="0"/>
    <n v="5988.47"/>
  </r>
  <r>
    <x v="30"/>
    <n v="3566.0000000000005"/>
    <n v="8528"/>
    <n v="18732.98"/>
    <n v="1010"/>
    <n v="14818.39"/>
    <n v="659.85"/>
    <n v="495.90999999999997"/>
    <m/>
    <n v="47811.13"/>
  </r>
  <r>
    <x v="31"/>
    <n v="245.70000000000005"/>
    <n v="620"/>
    <n v="1800.68"/>
    <n v="0"/>
    <n v="820"/>
    <n v="157.18"/>
    <n v="164.64"/>
    <n v="257.39999999999998"/>
    <n v="4065.6"/>
  </r>
  <r>
    <x v="32"/>
    <n v="359.1"/>
    <n v="2120"/>
    <n v="3536.73"/>
    <n v="810"/>
    <n v="680"/>
    <n v="0"/>
    <n v="0"/>
    <n v="0"/>
    <n v="7505.83"/>
  </r>
  <r>
    <x v="33"/>
    <n v="336"/>
    <n v="850"/>
    <n v="1633.16"/>
    <n v="0"/>
    <n v="1292"/>
    <n v="62.79"/>
    <n v="176.9"/>
    <n v="0"/>
    <n v="4350.8499999999995"/>
  </r>
  <r>
    <x v="34"/>
    <n v="252"/>
    <n v="931"/>
    <n v="648.5"/>
    <n v="20"/>
    <n v="830"/>
    <n v="59.41"/>
    <n v="170.73000000000002"/>
    <n v="0"/>
    <n v="2911.64"/>
  </r>
  <r>
    <x v="35"/>
    <n v="168"/>
    <n v="921"/>
    <n v="550"/>
    <n v="400"/>
    <n v="880"/>
    <m/>
    <n v="174.75"/>
    <n v="0"/>
    <n v="3093.75"/>
  </r>
  <r>
    <x v="36"/>
    <n v="336"/>
    <n v="1120"/>
    <n v="257"/>
    <n v="1240"/>
    <n v="1490.38"/>
    <m/>
    <n v="170.73000000000002"/>
    <n v="0"/>
    <n v="4614.1100000000006"/>
  </r>
  <r>
    <x v="37"/>
    <n v="312"/>
    <n v="1070"/>
    <n v="2567.9899999999998"/>
    <n v="50"/>
    <n v="1380"/>
    <n v="178.14"/>
    <n v="349.53999999999996"/>
    <n v="0"/>
    <n v="5907.67"/>
  </r>
  <r>
    <x v="38"/>
    <n v="196"/>
    <n v="1365"/>
    <n v="6547.5"/>
    <n v="350"/>
    <n v="615"/>
    <n v="53.31"/>
    <n v="170.73000000000002"/>
    <n v="0"/>
    <n v="9297.5399999999991"/>
  </r>
  <r>
    <x v="39"/>
    <n v="144"/>
    <n v="1210"/>
    <m/>
    <n v="50"/>
    <n v="580"/>
    <n v="60.02"/>
    <n v="170.73000000000002"/>
    <n v="0"/>
    <n v="2214.75"/>
  </r>
  <r>
    <x v="40"/>
    <n v="196"/>
    <n v="1300"/>
    <n v="1161.5"/>
    <n v="50"/>
    <n v="1230.81"/>
    <n v="60.02"/>
    <n v="0"/>
    <n v="0"/>
    <n v="3998.33"/>
  </r>
  <r>
    <x v="41"/>
    <n v="392"/>
    <n v="2022"/>
    <n v="626.85"/>
    <n v="450"/>
    <n v="1860"/>
    <n v="60.02"/>
    <n v="170.73000000000002"/>
    <n v="0"/>
    <n v="5581.6"/>
  </r>
  <r>
    <x v="42"/>
    <n v="196"/>
    <n v="800"/>
    <n v="700"/>
    <m/>
    <n v="1317.24"/>
    <n v="60.02"/>
    <n v="512.19000000000005"/>
    <n v="0"/>
    <n v="3585.45"/>
  </r>
  <r>
    <x v="43"/>
    <n v="3132.8"/>
    <n v="14329"/>
    <n v="20029.909999999996"/>
    <n v="3420"/>
    <n v="12975.43"/>
    <n v="750.91"/>
    <n v="2231.67"/>
    <n v="257.39999999999998"/>
    <n v="57127.119999999995"/>
  </r>
  <r>
    <x v="44"/>
    <n v="196"/>
    <n v="880"/>
    <n v="70"/>
    <n v="100"/>
    <n v="930"/>
    <n v="57.92"/>
    <n v="0"/>
    <n v="0"/>
    <n v="2233.92"/>
  </r>
  <r>
    <x v="45"/>
    <n v="364"/>
    <n v="1052"/>
    <n v="1200"/>
    <n v="70"/>
    <n v="930"/>
    <m/>
    <n v="175.20999999999998"/>
    <n v="0"/>
    <n v="3791.21"/>
  </r>
  <r>
    <x v="46"/>
    <n v="284"/>
    <n v="1619"/>
    <n v="2219.33"/>
    <n v="70"/>
    <n v="930"/>
    <n v="105.6"/>
    <n v="188.7"/>
    <n v="0"/>
    <n v="5416.63"/>
  </r>
  <r>
    <x v="47"/>
    <n v="280"/>
    <n v="1690"/>
    <n v="2961.87"/>
    <n v="70"/>
    <n v="930"/>
    <m/>
    <n v="181.95"/>
    <n v="0"/>
    <n v="6113.82"/>
  </r>
  <r>
    <x v="48"/>
    <n v="252"/>
    <n v="1752"/>
    <n v="5488.77"/>
    <n v="70"/>
    <n v="930"/>
    <n v="127.56"/>
    <n v="181.95"/>
    <n v="0"/>
    <n v="8802.2800000000007"/>
  </r>
  <r>
    <x v="49"/>
    <n v="280"/>
    <n v="1338.38"/>
    <n v="2098.39"/>
    <n v="340"/>
    <n v="930"/>
    <m/>
    <n v="181.95"/>
    <n v="0"/>
    <n v="5168.72"/>
  </r>
  <r>
    <x v="50"/>
    <n v="252"/>
    <n v="1950.95"/>
    <n v="655"/>
    <n v="130"/>
    <n v="930"/>
    <n v="127.58"/>
    <n v="104.11"/>
    <n v="0"/>
    <n v="4149.6399999999994"/>
  </r>
  <r>
    <x v="51"/>
    <n v="308"/>
    <n v="1710.42"/>
    <n v="1306.5"/>
    <n v="1030"/>
    <n v="1330"/>
    <m/>
    <n v="163.9"/>
    <n v="0"/>
    <n v="5848.82"/>
  </r>
  <r>
    <x v="52"/>
    <n v="196"/>
    <n v="1050"/>
    <n v="2603"/>
    <n v="440"/>
    <n v="1330"/>
    <n v="79.180000000000007"/>
    <n v="424.56"/>
    <n v="0"/>
    <n v="6122.7400000000007"/>
  </r>
  <r>
    <x v="53"/>
    <n v="532"/>
    <n v="1040"/>
    <n v="1348.5"/>
    <n v="170"/>
    <n v="1330"/>
    <n v="83.3"/>
    <m/>
    <n v="0"/>
    <n v="4503.8"/>
  </r>
  <r>
    <x v="54"/>
    <n v="518"/>
    <n v="1200"/>
    <n v="4995.7"/>
    <n v="203"/>
    <n v="930"/>
    <n v="90.3"/>
    <n v="181.95"/>
    <n v="0"/>
    <n v="8118.95"/>
  </r>
  <r>
    <x v="55"/>
    <n v="346.5"/>
    <n v="765"/>
    <n v="3403.5"/>
    <n v="70"/>
    <n v="1860"/>
    <n v="83.97"/>
    <n v="324.98"/>
    <n v="0"/>
    <n v="6853.9500000000007"/>
  </r>
  <r>
    <x v="56"/>
    <n v="3808.5"/>
    <n v="16047.750000000002"/>
    <n v="28350.560000000001"/>
    <n v="2763"/>
    <n v="13290"/>
    <n v="755.41"/>
    <n v="2109.2600000000002"/>
    <n v="0"/>
    <n v="67124.479999999996"/>
  </r>
  <r>
    <x v="57"/>
    <n v="189"/>
    <n v="845"/>
    <n v="2587.3000000000002"/>
    <n v="70"/>
    <n v="1030"/>
    <n v="68.34"/>
    <n v="116.76"/>
    <n v="0"/>
    <n v="4906.4000000000005"/>
  </r>
  <r>
    <x v="58"/>
    <n v="157.5"/>
    <n v="600"/>
    <n v="2550"/>
    <n v="70"/>
    <n v="1075"/>
    <n v="0"/>
    <n v="181.95"/>
    <n v="0"/>
    <n v="4634.45"/>
  </r>
  <r>
    <x v="59"/>
    <n v="346.5"/>
    <n v="45"/>
    <n v="1210.0999999999999"/>
    <n v="420"/>
    <n v="1981.49"/>
    <n v="0"/>
    <n v="232.67000000000002"/>
    <n v="0"/>
    <n v="4235.76"/>
  </r>
  <r>
    <x v="60"/>
    <n v="441"/>
    <n v="242.5"/>
    <n v="1454.5"/>
    <n v="140"/>
    <n v="2020.5900000000001"/>
    <n v="187.05"/>
    <n v="403.94"/>
    <n v="473.25"/>
    <n v="5362.83"/>
  </r>
  <r>
    <x v="61"/>
    <n v="332.99000000000007"/>
    <n v="742.5"/>
    <n v="5407.08"/>
    <n v="0"/>
    <n v="2010.02"/>
    <n v="66.11"/>
    <n v="174.78"/>
    <n v="761.65"/>
    <n v="9495.130000000001"/>
  </r>
  <r>
    <x v="62"/>
    <n v="369.88000000000005"/>
    <n v="500"/>
    <n v="2153.23"/>
    <n v="140"/>
    <n v="2010.02"/>
    <n v="72.930000000000007"/>
    <n v="231.76"/>
    <n v="1003.95"/>
    <n v="6481.77"/>
  </r>
  <r>
    <x v="63"/>
    <n v="513.45000000000005"/>
    <n v="0"/>
    <n v="3966.7"/>
    <n v="140"/>
    <n v="2510.02"/>
    <n v="80.28"/>
    <n v="408.53999999999996"/>
    <n v="0"/>
    <n v="7618.99"/>
  </r>
  <r>
    <x v="64"/>
    <n v="308.07"/>
    <m/>
    <n v="2657.3"/>
    <n v="140"/>
    <n v="2510.02"/>
    <n v="85.05"/>
    <n v="233.76"/>
    <n v="0"/>
    <n v="5934.2000000000007"/>
  </r>
  <r>
    <x v="65"/>
    <n v="141.68"/>
    <n v="0"/>
    <n v="543"/>
    <n v="140"/>
    <n v="2460.02"/>
    <n v="0"/>
    <n v="501.51"/>
    <n v="0"/>
    <n v="3786.21"/>
  </r>
  <r>
    <x v="66"/>
    <n v="141.68"/>
    <n v="0"/>
    <n v="283.52999999999997"/>
    <n v="0"/>
    <n v="2010.02"/>
    <n v="0"/>
    <n v="501.51"/>
    <n v="0"/>
    <n v="2936.74"/>
  </r>
  <r>
    <x v="67"/>
    <n v="141.68"/>
    <n v="0"/>
    <n v="91"/>
    <n v="0"/>
    <n v="2869.83"/>
    <n v="94.07"/>
    <n v="233.76"/>
    <n v="0"/>
    <n v="3430.34"/>
  </r>
  <r>
    <x v="68"/>
    <n v="204.96"/>
    <n v="80"/>
    <n v="534"/>
    <n v="560"/>
    <n v="3010.02"/>
    <n v="0"/>
    <n v="484.83"/>
    <n v="0"/>
    <n v="4873.8099999999995"/>
  </r>
  <r>
    <x v="69"/>
    <n v="3288.39"/>
    <n v="3055"/>
    <n v="23437.739999999998"/>
    <n v="1820"/>
    <n v="25497.05"/>
    <n v="653.82999999999993"/>
    <n v="3705.7700000000004"/>
    <n v="2238.8500000000004"/>
    <n v="63696.63"/>
  </r>
  <r>
    <x v="70"/>
    <n v="234.71"/>
    <n v="50"/>
    <n v="757.5"/>
    <m/>
    <n v="2100"/>
    <n v="89.63"/>
    <n v="410.55999999999995"/>
    <m/>
    <n v="3642.4"/>
  </r>
  <r>
    <x v="71"/>
    <n v="201.18"/>
    <n v="0"/>
    <n v="1123"/>
    <n v="320"/>
    <n v="2178.1999999999998"/>
    <n v="83.77"/>
    <n v="442.72"/>
    <m/>
    <n v="4348.87"/>
  </r>
  <r>
    <x v="72"/>
    <n v="301.77"/>
    <n v="50"/>
    <n v="2362"/>
    <m/>
    <n v="3455.16"/>
    <n v="115.01"/>
    <m/>
    <m/>
    <n v="6283.9400000000005"/>
  </r>
  <r>
    <x v="73"/>
    <n v="201.18"/>
    <n v="150"/>
    <n v="1859.09"/>
    <n v="280"/>
    <n v="2141"/>
    <n v="44.57"/>
    <n v="918.17"/>
    <m/>
    <n v="5594.01"/>
  </r>
  <r>
    <x v="74"/>
    <n v="274.12"/>
    <n v="100"/>
    <n v="1117.5"/>
    <n v="265"/>
    <n v="2099.08"/>
    <n v="84.59"/>
    <n v="426.64"/>
    <m/>
    <n v="4366.93"/>
  </r>
  <r>
    <x v="75"/>
    <n v="105"/>
    <n v="0"/>
    <n v="1093.73"/>
    <n v="260"/>
    <n v="2141"/>
    <m/>
    <m/>
    <m/>
    <n v="3599.73"/>
  </r>
  <r>
    <x v="76"/>
    <n v="245"/>
    <n v="225"/>
    <n v="2001.5"/>
    <n v="392.05"/>
    <n v="10445.98"/>
    <m/>
    <n v="534.89"/>
    <m/>
    <n v="13844.419999999998"/>
  </r>
  <r>
    <x v="77"/>
    <n v="280"/>
    <n v="795"/>
    <n v="873.5"/>
    <n v="310"/>
    <n v="1141.3599999999999"/>
    <n v="167.22"/>
    <m/>
    <m/>
    <n v="3567.0799999999995"/>
  </r>
  <r>
    <x v="78"/>
    <n v="315"/>
    <n v="825"/>
    <n v="1475"/>
    <n v="80"/>
    <n v="1200"/>
    <n v="392.76"/>
    <n v="231.96999999999997"/>
    <m/>
    <n v="4519.7300000000005"/>
  </r>
  <r>
    <x v="79"/>
    <n v="315"/>
    <n v="1005"/>
    <n v="2002"/>
    <n v="160"/>
    <n v="1399.82"/>
    <m/>
    <n v="463.93999999999994"/>
    <m/>
    <n v="5345.7599999999993"/>
  </r>
  <r>
    <x v="80"/>
    <n v="385"/>
    <n v="1245"/>
    <n v="2836"/>
    <n v="50"/>
    <n v="1150"/>
    <n v="265.15999999999997"/>
    <m/>
    <m/>
    <n v="5931.16"/>
  </r>
  <r>
    <x v="81"/>
    <n v="245"/>
    <n v="535"/>
    <n v="3580.31"/>
    <n v="80"/>
    <n v="1200"/>
    <n v="108.6"/>
    <n v="287.27"/>
    <m/>
    <n v="6036.18"/>
  </r>
  <r>
    <x v="82"/>
    <n v="3102.96"/>
    <n v="4980"/>
    <n v="21081.13"/>
    <n v="2197.0500000000002"/>
    <n v="30651.599999999999"/>
    <n v="1351.31"/>
    <n v="3716.1599999999994"/>
    <n v="0"/>
    <n v="67080.209999999992"/>
  </r>
  <r>
    <x v="83"/>
    <n v="435"/>
    <n v="350"/>
    <n v="5327.5"/>
    <n v="80"/>
    <n v="1200"/>
    <n v="73.540000000000006"/>
    <n v="252.04999999999998"/>
    <m/>
    <n v="7718.09"/>
  </r>
  <r>
    <x v="84"/>
    <n v="385"/>
    <n v="1250"/>
    <n v="11268.02"/>
    <n v="150"/>
    <n v="1200"/>
    <n v="66.430000000000007"/>
    <n v="233.51000000000002"/>
    <m/>
    <n v="14552.960000000001"/>
  </r>
  <r>
    <x v="85"/>
    <n v="350"/>
    <n v="1220"/>
    <n v="1977.17"/>
    <n v="110"/>
    <n v="1200"/>
    <n v="83.58"/>
    <n v="238.28"/>
    <m/>
    <n v="5179.03"/>
  </r>
  <r>
    <x v="86"/>
    <n v="315"/>
    <n v="1025"/>
    <n v="3200"/>
    <n v="400"/>
    <n v="1200"/>
    <n v="57.39"/>
    <n v="198.65"/>
    <m/>
    <n v="6396.04"/>
  </r>
  <r>
    <x v="87"/>
    <n v="350"/>
    <n v="1570"/>
    <n v="3420"/>
    <n v="320"/>
    <n v="1200"/>
    <n v="69.319999999999993"/>
    <n v="198.65"/>
    <n v="1156.99"/>
    <n v="8284.9599999999991"/>
  </r>
  <r>
    <x v="88"/>
    <n v="175"/>
    <n v="1150"/>
    <n v="2064.5"/>
    <n v="80"/>
    <n v="1200"/>
    <n v="67.319999999999993"/>
    <n v="198.65"/>
    <n v="1091.76"/>
    <n v="6027.23"/>
  </r>
  <r>
    <x v="89"/>
    <n v="245"/>
    <n v="1395"/>
    <n v="3220"/>
    <n v="80"/>
    <n v="1200"/>
    <n v="64.599999999999994"/>
    <n v="198.65"/>
    <n v="1854.3899999999999"/>
    <n v="8257.64"/>
  </r>
  <r>
    <x v="90"/>
    <n v="210"/>
    <n v="1420"/>
    <n v="2756"/>
    <n v="80"/>
    <n v="1200"/>
    <n v="66.069999999999993"/>
    <n v="198.65"/>
    <n v="1409.58"/>
    <n v="7340.2999999999993"/>
  </r>
  <r>
    <x v="91"/>
    <n v="140"/>
    <n v="1705"/>
    <n v="3653"/>
    <n v="80"/>
    <n v="1200"/>
    <n v="78.36"/>
    <n v="198.65"/>
    <n v="1512.94"/>
    <n v="8567.9499999999989"/>
  </r>
  <r>
    <x v="92"/>
    <n v="350"/>
    <n v="2104"/>
    <n v="8233"/>
    <n v="506"/>
    <n v="2400"/>
    <n v="93.56"/>
    <n v="111.61"/>
    <n v="1299.18"/>
    <n v="15097.35"/>
  </r>
  <r>
    <x v="93"/>
    <n v="245"/>
    <n v="750"/>
    <n v="6293.99"/>
    <n v="460"/>
    <n v="2300"/>
    <n v="55.46"/>
    <n v="1066.96"/>
    <n v="1605.86"/>
    <n v="12777.27"/>
  </r>
  <r>
    <x v="94"/>
    <n v="140"/>
    <n v="500"/>
    <n v="6008.77"/>
    <n v="300"/>
    <n v="3600"/>
    <n v="89.87"/>
    <n v="451.71"/>
    <n v="1111.6400000000001"/>
    <n v="12201.99"/>
  </r>
  <r>
    <x v="95"/>
    <n v="3340"/>
    <n v="14439"/>
    <n v="57421.95"/>
    <n v="2646"/>
    <n v="19100"/>
    <n v="865.50000000000011"/>
    <n v="3546.0200000000004"/>
    <n v="11042.34"/>
    <n v="112400.81"/>
  </r>
  <r>
    <x v="96"/>
    <n v="245"/>
    <n v="770"/>
    <n v="13468.33"/>
    <n v="1140"/>
    <n v="2400"/>
    <m/>
    <n v="400.4"/>
    <m/>
    <n v="18423.730000000003"/>
  </r>
  <r>
    <x v="97"/>
    <n v="400"/>
    <n v="409.20000000000005"/>
    <n v="2802.63"/>
    <n v="100"/>
    <n v="2400"/>
    <n v="91.01"/>
    <m/>
    <n v="2135.29"/>
    <n v="8338.130000000001"/>
  </r>
  <r>
    <x v="98"/>
    <n v="598"/>
    <n v="1085"/>
    <n v="765"/>
    <n v="150"/>
    <n v="2400"/>
    <n v="159.41"/>
    <n v="400.4"/>
    <n v="2604.1799999999998"/>
    <n v="8161.99"/>
  </r>
  <r>
    <x v="99"/>
    <n v="624"/>
    <n v="392"/>
    <n v="4024.44"/>
    <n v="150"/>
    <n v="2400"/>
    <n v="84.86"/>
    <n v="456.3"/>
    <n v="1519.96"/>
    <n v="9651.5600000000013"/>
  </r>
  <r>
    <x v="100"/>
    <n v="624"/>
    <n v="590"/>
    <n v="3346.62"/>
    <n v="150"/>
    <n v="2400"/>
    <n v="52.17"/>
    <n v="419.01"/>
    <n v="1531.28"/>
    <n v="9113.08"/>
  </r>
  <r>
    <x v="101"/>
    <n v="634.4"/>
    <n v="680"/>
    <n v="1837.46"/>
    <n v="0"/>
    <n v="2400"/>
    <m/>
    <m/>
    <n v="999.92"/>
    <n v="6551.7800000000007"/>
  </r>
  <r>
    <x v="102"/>
    <n v="628.79999999999995"/>
    <n v="662.6"/>
    <n v="5665.07"/>
    <n v="300"/>
    <n v="2400"/>
    <n v="80.89"/>
    <n v="733.02"/>
    <n v="733.14"/>
    <n v="11203.519999999999"/>
  </r>
  <r>
    <x v="103"/>
    <n v="793.6"/>
    <n v="560"/>
    <n v="3423.5"/>
    <n v="2750"/>
    <n v="2500"/>
    <n v="89.5"/>
    <n v="419.01"/>
    <n v="1043.6400000000001"/>
    <n v="11579.25"/>
  </r>
  <r>
    <x v="104"/>
    <n v="936"/>
    <n v="717"/>
    <n v="5425.97"/>
    <n v="550"/>
    <n v="3910"/>
    <m/>
    <n v="419.01"/>
    <n v="1342.36"/>
    <n v="13300.340000000002"/>
  </r>
  <r>
    <x v="105"/>
    <n v="1535.94"/>
    <n v="570"/>
    <n v="5570"/>
    <n v="180"/>
    <n v="3100"/>
    <n v="180.07"/>
    <n v="496.87"/>
    <m/>
    <n v="11632.880000000001"/>
  </r>
  <r>
    <x v="106"/>
    <n v="1330"/>
    <n v="603"/>
    <n v="3225"/>
    <m/>
    <n v="2600"/>
    <n v="205.41"/>
    <m/>
    <n v="2820.3599999999997"/>
    <n v="10783.77"/>
  </r>
  <r>
    <x v="107"/>
    <n v="1105"/>
    <n v="815"/>
    <n v="5658"/>
    <n v="300"/>
    <n v="5200"/>
    <m/>
    <n v="693.11"/>
    <m/>
    <n v="13771.11"/>
  </r>
  <r>
    <x v="108"/>
    <n v="9454.74"/>
    <n v="7853.8"/>
    <n v="55212.02"/>
    <n v="5770"/>
    <n v="34110"/>
    <n v="943.32"/>
    <n v="4437.13"/>
    <n v="14730.129999999997"/>
    <n v="132511.14000000001"/>
  </r>
  <r>
    <x v="109"/>
    <n v="1334"/>
    <n v="566"/>
    <n v="10129.41"/>
    <n v="585"/>
    <n v="2600"/>
    <n v="96.59"/>
    <n v="193.92"/>
    <n v="1822.8899999999999"/>
    <n v="17327.810000000001"/>
  </r>
  <r>
    <x v="110"/>
    <n v="528"/>
    <n v="1466"/>
    <n v="23616.16"/>
    <n v="1350"/>
    <n v="2600"/>
    <n v="135.38"/>
    <n v="181.8"/>
    <n v="1063.6600000000001"/>
    <n v="30941"/>
  </r>
  <r>
    <x v="111"/>
    <n v="480"/>
    <n v="1165"/>
    <n v="5458.3"/>
    <n v="3000"/>
    <n v="3800"/>
    <m/>
    <n v="1738.5"/>
    <n v="1064"/>
    <n v="16705.8"/>
  </r>
  <r>
    <x v="112"/>
    <n v="384"/>
    <n v="1230"/>
    <n v="3058.0600000000004"/>
    <n v="3530"/>
    <n v="1350"/>
    <n v="290.95999999999998"/>
    <n v="190.89"/>
    <n v="765.49"/>
    <n v="10799.4"/>
  </r>
  <r>
    <x v="113"/>
    <n v="480"/>
    <n v="1180"/>
    <n v="2443.02"/>
    <n v="1500"/>
    <n v="1350"/>
    <n v="51.66"/>
    <m/>
    <n v="856.31"/>
    <n v="7860.99"/>
  </r>
  <r>
    <x v="114"/>
    <n v="339.59999999999997"/>
    <n v="2450"/>
    <n v="1450"/>
    <n v="350"/>
    <n v="1350"/>
    <m/>
    <n v="96.96"/>
    <n v="891.75"/>
    <n v="6928.31"/>
  </r>
  <r>
    <x v="115"/>
    <n v="823.6999999999997"/>
    <n v="2100"/>
    <n v="11568.26"/>
    <n v="1650"/>
    <n v="1550"/>
    <n v="201.73000000000002"/>
    <n v="95.58"/>
    <n v="1105.4000000000001"/>
    <n v="19094.670000000002"/>
  </r>
  <r>
    <x v="116"/>
    <n v="278.40000000000003"/>
    <n v="2901.4"/>
    <n v="6758.01"/>
    <n v="1000"/>
    <n v="4050"/>
    <m/>
    <n v="2494.16"/>
    <n v="920.74"/>
    <n v="18402.710000000003"/>
  </r>
  <r>
    <x v="117"/>
    <n v="313.20000000000005"/>
    <n v="0"/>
    <n v="2397"/>
    <n v="1583"/>
    <n v="3000"/>
    <n v="226.67"/>
    <m/>
    <n v="1007.86"/>
    <n v="8527.73"/>
  </r>
  <r>
    <x v="118"/>
    <n v="254.40000000000003"/>
    <n v="0"/>
    <n v="3998"/>
    <n v="210"/>
    <n v="2800"/>
    <n v="182.57"/>
    <n v="393.4"/>
    <n v="1117.74"/>
    <n v="8956.1099999999988"/>
  </r>
  <r>
    <x v="119"/>
    <n v="243.60000000000002"/>
    <n v="755"/>
    <n v="5227.7"/>
    <n v="650"/>
    <n v="2800"/>
    <n v="194.02"/>
    <n v="217.76"/>
    <n v="970.85"/>
    <n v="11058.93"/>
  </r>
  <r>
    <x v="120"/>
    <n v="104.39999999999999"/>
    <n v="657.5"/>
    <n v="8056"/>
    <n v="100"/>
    <n v="3400"/>
    <n v="290.04000000000002"/>
    <m/>
    <n v="793.04"/>
    <n v="13400.98"/>
  </r>
  <r>
    <x v="121"/>
    <n v="5563.2999999999984"/>
    <n v="14470.9"/>
    <n v="84159.92"/>
    <n v="15508"/>
    <n v="30650"/>
    <n v="1669.62"/>
    <n v="5602.9699999999993"/>
    <n v="12379.73"/>
    <n v="170004.44"/>
  </r>
  <r>
    <x v="122"/>
    <n v="104.39999999999999"/>
    <n v="944"/>
    <n v="2881.31"/>
    <n v="920"/>
    <n v="2800"/>
    <n v="334.61"/>
    <n v="435.86"/>
    <n v="832.66"/>
    <n v="9252.84"/>
  </r>
  <r>
    <x v="123"/>
    <n v="139.19999999999999"/>
    <n v="0"/>
    <n v="12407.970000000001"/>
    <n v="210"/>
    <n v="2950"/>
    <n v="300.61"/>
    <n v="728.71"/>
    <n v="1216.4100000000001"/>
    <n v="17952.900000000001"/>
  </r>
  <r>
    <x v="124"/>
    <n v="208.8"/>
    <n v="1256.3499999999999"/>
    <n v="10132.799999999999"/>
    <n v="1110"/>
    <n v="1400"/>
    <n v="386.03"/>
    <n v="325.49"/>
    <n v="1155.8800000000001"/>
    <n v="15975.349999999999"/>
  </r>
  <r>
    <x v="125"/>
    <n v="252"/>
    <n v="500"/>
    <n v="676"/>
    <n v="1190"/>
    <n v="2800"/>
    <n v="371.83"/>
    <n v="236.96"/>
    <n v="1368.62"/>
    <n v="7395.41"/>
  </r>
  <r>
    <x v="126"/>
    <n v="216"/>
    <n v="535"/>
    <n v="4390.3"/>
    <n v="500"/>
    <n v="2800"/>
    <n v="369.88"/>
    <n v="240.23999999999998"/>
    <n v="1255.51"/>
    <n v="10306.929999999998"/>
  </r>
  <r>
    <x v="127"/>
    <n v="180"/>
    <n v="865.25"/>
    <n v="9219"/>
    <n v="600"/>
    <n v="2800"/>
    <n v="359.22"/>
    <m/>
    <n v="1136.8800000000001"/>
    <n v="15160.349999999999"/>
  </r>
  <r>
    <x v="128"/>
    <n v="252"/>
    <n v="451"/>
    <n v="7085.8099999999995"/>
    <n v="1110"/>
    <n v="2855"/>
    <n v="345.96"/>
    <n v="187.32"/>
    <n v="1204.97"/>
    <n v="13492.059999999998"/>
  </r>
  <r>
    <x v="129"/>
    <n v="360"/>
    <n v="433.5"/>
    <n v="9272.98"/>
    <n v="1740"/>
    <n v="2855"/>
    <n v="320.77"/>
    <n v="476.03000000000003"/>
    <n v="1490.48"/>
    <n v="16948.760000000002"/>
  </r>
  <r>
    <x v="130"/>
    <n v="326.40000000000003"/>
    <n v="430"/>
    <n v="3862.31"/>
    <n v="498"/>
    <n v="4520.3599999999997"/>
    <n v="369.21"/>
    <m/>
    <n v="1331.96"/>
    <n v="11338.239999999998"/>
  </r>
  <r>
    <x v="131"/>
    <n v="280.2"/>
    <n v="0"/>
    <n v="8365.5"/>
    <n v="290"/>
    <n v="2855"/>
    <n v="497.3"/>
    <n v="562.54999999999995"/>
    <n v="1380.52"/>
    <n v="14231.07"/>
  </r>
  <r>
    <x v="132"/>
    <n v="507"/>
    <n v="660.82999999999993"/>
    <n v="3880.95"/>
    <n v="290"/>
    <n v="4255"/>
    <n v="341.21"/>
    <n v="528.09"/>
    <n v="1700"/>
    <n v="12163.079999999998"/>
  </r>
  <r>
    <x v="133"/>
    <n v="234"/>
    <n v="0"/>
    <n v="2898.5899999999997"/>
    <n v="4988"/>
    <n v="4255"/>
    <m/>
    <m/>
    <n v="1446.02"/>
    <n v="13821.61"/>
  </r>
  <r>
    <x v="134"/>
    <n v="3060"/>
    <n v="6075.93"/>
    <n v="75073.51999999999"/>
    <n v="13446"/>
    <n v="37145.360000000001"/>
    <n v="3996.6300000000006"/>
    <n v="3721.2500000000009"/>
    <n v="15519.91"/>
    <n v="158038.6"/>
  </r>
  <r>
    <x v="135"/>
    <n v="156"/>
    <m/>
    <n v="3051.5"/>
    <n v="290"/>
    <n v="3055"/>
    <n v="374"/>
    <n v="1001.28"/>
    <n v="996.56"/>
    <n v="8924.34"/>
  </r>
  <r>
    <x v="136"/>
    <n v="156"/>
    <m/>
    <n v="2254.92"/>
    <n v="440"/>
    <n v="3055.3900000000003"/>
    <n v="483.36"/>
    <m/>
    <n v="830.11"/>
    <n v="7219.78"/>
  </r>
  <r>
    <x v="137"/>
    <n v="312"/>
    <m/>
    <n v="3743.5"/>
    <n v="440"/>
    <n v="3055.3900000000003"/>
    <n v="160.11000000000001"/>
    <n v="268.61"/>
    <n v="910.17"/>
    <n v="8889.7799999999988"/>
  </r>
  <r>
    <x v="138"/>
    <n v="234"/>
    <m/>
    <n v="2482.2199999999998"/>
    <n v="2796"/>
    <n v="3055.3900000000003"/>
    <n v="243.41"/>
    <n v="0"/>
    <n v="912.17"/>
    <n v="9723.19"/>
  </r>
  <r>
    <x v="139"/>
    <n v="312"/>
    <m/>
    <n v="3839.5"/>
    <n v="887.65"/>
    <n v="3055.3900000000003"/>
    <n v="262.62"/>
    <n v="885.92000000000007"/>
    <n v="796.89"/>
    <n v="10039.969999999999"/>
  </r>
  <r>
    <x v="140"/>
    <n v="312"/>
    <m/>
    <n v="4565.9249999999993"/>
    <n v="290"/>
    <n v="3055.3900000000003"/>
    <n v="254.03"/>
    <m/>
    <n v="1431.26"/>
    <n v="9908.6049999999996"/>
  </r>
  <r>
    <x v="141"/>
    <n v="156"/>
    <m/>
    <n v="2066.83"/>
    <n v="290"/>
    <n v="3055.3900000000003"/>
    <n v="210"/>
    <m/>
    <n v="1065.22"/>
    <n v="6843.4400000000005"/>
  </r>
  <r>
    <x v="142"/>
    <n v="195"/>
    <m/>
    <n v="10584.68"/>
    <n v="290"/>
    <n v="3263.11"/>
    <n v="233"/>
    <n v="1818.9299999999998"/>
    <n v="732.79"/>
    <n v="17117.510000000002"/>
  </r>
  <r>
    <x v="143"/>
    <n v="195"/>
    <m/>
    <n v="700"/>
    <n v="423"/>
    <n v="1611"/>
    <n v="791.21"/>
    <n v="0"/>
    <n v="1035.95"/>
    <n v="4756.16"/>
  </r>
  <r>
    <x v="144"/>
    <n v="156"/>
    <m/>
    <n v="259"/>
    <n v="290"/>
    <n v="1659.71"/>
    <n v="188.44"/>
    <n v="216.59"/>
    <n v="855.94"/>
    <n v="3625.6800000000003"/>
  </r>
  <r>
    <x v="145"/>
    <n v="234"/>
    <m/>
    <n v="0"/>
    <n v="290"/>
    <n v="1659.71"/>
    <n v="183.32"/>
    <m/>
    <n v="938.35"/>
    <n v="3305.38"/>
  </r>
  <r>
    <x v="146"/>
    <n v="156"/>
    <m/>
    <n v="2728.03"/>
    <n v="842"/>
    <m/>
    <m/>
    <n v="492.39"/>
    <n v="704.06"/>
    <n v="4922.4799999999996"/>
  </r>
  <r>
    <x v="147"/>
    <n v="2574"/>
    <n v="0"/>
    <n v="36276.104999999996"/>
    <n v="7568.65"/>
    <n v="29580.87"/>
    <n v="3383.5"/>
    <n v="4683.72"/>
    <n v="11209.470000000001"/>
    <n v="95276.31500000000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EEFC5B-D6E5-4177-9220-0BE655DA85FF}" name="Tabela dinâmica15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6">
  <location ref="A3:H4" firstHeaderRow="0" firstDataRow="1" firstDataCol="0" rowPageCount="1" colPageCount="1"/>
  <pivotFields count="10">
    <pivotField name="PERÍODO EM MÊS OU ANO" axis="axisPage" multipleItemSelectionAllowed="1" showAll="0">
      <items count="149">
        <item h="1" x="4"/>
        <item h="1" x="17"/>
        <item h="1" x="30"/>
        <item x="43"/>
        <item h="1" x="56"/>
        <item h="1" x="69"/>
        <item h="1" x="82"/>
        <item h="1" x="95"/>
        <item h="1" x="108"/>
        <item h="1" x="121"/>
        <item h="1" x="134"/>
        <item h="1" x="147"/>
        <item h="1" x="0"/>
        <item h="1" x="1"/>
        <item h="1" x="2"/>
        <item h="1" x="3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numFmtId="164" showAll="0"/>
  </pivotFields>
  <rowItems count="1">
    <i/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pageFields count="1">
    <pageField fld="0" hier="-1"/>
  </pageFields>
  <dataFields count="8">
    <dataField name="∑ COMBUSTÍVEL" fld="1" baseField="0" baseItem="0"/>
    <dataField name="∑ DIÁRIAS" fld="2" baseField="0" baseItem="0"/>
    <dataField name="∑ PRODUTOS" fld="3" baseField="0" baseItem="0"/>
    <dataField name="∑ SERVIÇOS" fld="4" baseField="0" baseItem="0"/>
    <dataField name="∑ SALÁRIOS" fld="5" baseField="0" baseItem="0"/>
    <dataField name="∑ ENERGIA" fld="6" baseField="0" baseItem="0"/>
    <dataField name="∑ FGTS/INSS" fld="7" baseField="0" baseItem="0"/>
    <dataField name="∑ ÁGUA" fld="8" baseField="0" baseItem="0"/>
  </dataFields>
  <formats count="1">
    <format dxfId="6">
      <pivotArea outline="0" collapsedLevelsAreSubtotals="1" fieldPosition="0"/>
    </format>
  </formats>
  <chartFormats count="16">
    <chartFormat chart="3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10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11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" format="12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3" format="13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3" format="14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3" format="15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4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1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" format="1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4" format="2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4" format="21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4" format="22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4" format="23" series="1">
      <pivotArea type="data" outline="0" fieldPosition="0">
        <references count="1">
          <reference field="4294967294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PERÍODO" xr10:uid="{6A3B9920-4EEE-4D90-9BDF-1B83EAAA698D}" sourceName="PERÍODO">
  <pivotTables>
    <pivotTable tabId="22" name="Tabela dinâmica15"/>
  </pivotTables>
  <data>
    <tabular pivotCacheId="189772861">
      <items count="148">
        <i x="4"/>
        <i x="17"/>
        <i x="30"/>
        <i x="43" s="1"/>
        <i x="56"/>
        <i x="69"/>
        <i x="82"/>
        <i x="95"/>
        <i x="108"/>
        <i x="121"/>
        <i x="134"/>
        <i x="147"/>
        <i x="0"/>
        <i x="1"/>
        <i x="2"/>
        <i x="3"/>
        <i x="5"/>
        <i x="6"/>
        <i x="7"/>
        <i x="8"/>
        <i x="9"/>
        <i x="10"/>
        <i x="11"/>
        <i x="12"/>
        <i x="13"/>
        <i x="14"/>
        <i x="15"/>
        <i x="16"/>
        <i x="18"/>
        <i x="19"/>
        <i x="20"/>
        <i x="21"/>
        <i x="22"/>
        <i x="23"/>
        <i x="24"/>
        <i x="25"/>
        <i x="26"/>
        <i x="27"/>
        <i x="28"/>
        <i x="29"/>
        <i x="31"/>
        <i x="32"/>
        <i x="33"/>
        <i x="34"/>
        <i x="35"/>
        <i x="36"/>
        <i x="37"/>
        <i x="38"/>
        <i x="39"/>
        <i x="40"/>
        <i x="41"/>
        <i x="42"/>
        <i x="44"/>
        <i x="45"/>
        <i x="46"/>
        <i x="47"/>
        <i x="48"/>
        <i x="49"/>
        <i x="50"/>
        <i x="51"/>
        <i x="52"/>
        <i x="53"/>
        <i x="54"/>
        <i x="55"/>
        <i x="57"/>
        <i x="58"/>
        <i x="59"/>
        <i x="60"/>
        <i x="61"/>
        <i x="62"/>
        <i x="63"/>
        <i x="64"/>
        <i x="65"/>
        <i x="66"/>
        <i x="67"/>
        <i x="68"/>
        <i x="70"/>
        <i x="71"/>
        <i x="72"/>
        <i x="73"/>
        <i x="74"/>
        <i x="75"/>
        <i x="76"/>
        <i x="77"/>
        <i x="78"/>
        <i x="79"/>
        <i x="80"/>
        <i x="81"/>
        <i x="83"/>
        <i x="84"/>
        <i x="85"/>
        <i x="86"/>
        <i x="87"/>
        <i x="88"/>
        <i x="89"/>
        <i x="90"/>
        <i x="91"/>
        <i x="92"/>
        <i x="93"/>
        <i x="94"/>
        <i x="96"/>
        <i x="97"/>
        <i x="98"/>
        <i x="99"/>
        <i x="100"/>
        <i x="101"/>
        <i x="102"/>
        <i x="103"/>
        <i x="104"/>
        <i x="105"/>
        <i x="106"/>
        <i x="107"/>
        <i x="109"/>
        <i x="110"/>
        <i x="111"/>
        <i x="112"/>
        <i x="113"/>
        <i x="114"/>
        <i x="115"/>
        <i x="116"/>
        <i x="117"/>
        <i x="118"/>
        <i x="119"/>
        <i x="120"/>
        <i x="122"/>
        <i x="123"/>
        <i x="124"/>
        <i x="125"/>
        <i x="126"/>
        <i x="127"/>
        <i x="128"/>
        <i x="129"/>
        <i x="130"/>
        <i x="131"/>
        <i x="132"/>
        <i x="133"/>
        <i x="135"/>
        <i x="136"/>
        <i x="137"/>
        <i x="138"/>
        <i x="139"/>
        <i x="140"/>
        <i x="141"/>
        <i x="142"/>
        <i x="143"/>
        <i x="144"/>
        <i x="145"/>
        <i x="146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PERÍODO" xr10:uid="{4C2B36BA-084B-494C-B170-49F3D55BB849}" cache="SegmentaçãodeDados_PERÍODO" caption="PERÍODO" style="SlicerStyleDark2 2" rowHeight="220133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2A0F767-4134-4507-9060-D344AB032AC1}" name="Tabela2" displayName="Tabela2" ref="A2:J151" totalsRowShown="0" dataDxfId="18" tableBorderDxfId="17">
  <autoFilter ref="A2:J151" xr:uid="{52A0F767-4134-4507-9060-D344AB032AC1}"/>
  <tableColumns count="10">
    <tableColumn id="1" xr3:uid="{CFF795B7-7D34-45EC-B982-1EFCC33798E8}" name="PERÍODO" dataDxfId="16"/>
    <tableColumn id="2" xr3:uid="{AEF48356-DF8E-4FB3-A524-9BE6A3C8A553}" name="COMBUSTÍVEL" dataDxfId="15"/>
    <tableColumn id="3" xr3:uid="{41CC36CB-C719-4C19-92FE-1980EB30CF48}" name="DIÁRIAS" dataDxfId="14"/>
    <tableColumn id="4" xr3:uid="{822B4E4E-FE1F-42DB-8463-1EB4D6E90992}" name="PRODUTOS" dataDxfId="13"/>
    <tableColumn id="5" xr3:uid="{D0D3B9F9-AB30-4CAE-B5E3-4FB1FC1AE7C6}" name="SERVIÇOS" dataDxfId="12"/>
    <tableColumn id="6" xr3:uid="{2A867DE9-7C39-4A6C-84C1-1285369E89D9}" name="SALÁRIOS" dataDxfId="11"/>
    <tableColumn id="7" xr3:uid="{635C7E74-EAC2-4078-A620-AAA7FD831B1A}" name="ENERGIA" dataDxfId="10"/>
    <tableColumn id="8" xr3:uid="{CB0336F4-44A8-4BEF-94D9-E78D72FA211B}" name="FGTS e INSS" dataDxfId="9"/>
    <tableColumn id="9" xr3:uid="{8FF3D120-6E29-4852-BA68-B18D9774BCA4}" name="ÁGUA" dataDxfId="8"/>
    <tableColumn id="10" xr3:uid="{1C3D651E-45ED-4435-AD72-E02813E9F07E}" name="GASTOS POR PERÍODO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CCFF"/>
  </sheetPr>
  <dimension ref="A1:Z1232"/>
  <sheetViews>
    <sheetView zoomScale="115" zoomScaleNormal="115" workbookViewId="0">
      <pane xSplit="6" ySplit="2" topLeftCell="G1216" activePane="bottomRight" state="frozen"/>
      <selection pane="topRight" activeCell="G1" sqref="G1"/>
      <selection pane="bottomLeft" activeCell="A3" sqref="A3"/>
      <selection pane="bottomRight" activeCell="G1230" sqref="G1230"/>
    </sheetView>
  </sheetViews>
  <sheetFormatPr defaultColWidth="14.453125" defaultRowHeight="15" customHeight="1" x14ac:dyDescent="0.25"/>
  <cols>
    <col min="1" max="1" width="23.36328125" customWidth="1"/>
    <col min="2" max="2" width="14.08984375" customWidth="1"/>
    <col min="3" max="3" width="21.54296875" customWidth="1"/>
    <col min="4" max="4" width="10.36328125" customWidth="1"/>
    <col min="5" max="5" width="9.6328125" hidden="1" customWidth="1"/>
    <col min="6" max="6" width="17.90625" customWidth="1"/>
    <col min="7" max="7" width="17.36328125" customWidth="1"/>
    <col min="8" max="18" width="8" customWidth="1"/>
    <col min="19" max="19" width="4" customWidth="1"/>
    <col min="20" max="26" width="8" customWidth="1"/>
  </cols>
  <sheetData>
    <row r="1" spans="1:7" ht="12.75" customHeight="1" x14ac:dyDescent="0.3">
      <c r="A1" s="585" t="s">
        <v>0</v>
      </c>
      <c r="B1" s="586"/>
      <c r="C1" s="586"/>
      <c r="D1" s="586"/>
      <c r="E1" s="586"/>
      <c r="F1" s="586"/>
      <c r="G1" s="587"/>
    </row>
    <row r="2" spans="1:7" ht="12.75" customHeight="1" x14ac:dyDescent="0.3">
      <c r="A2" s="1" t="s">
        <v>1</v>
      </c>
      <c r="B2" s="2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12.75" customHeight="1" x14ac:dyDescent="0.25">
      <c r="A3" s="3"/>
      <c r="B3" s="4">
        <v>82</v>
      </c>
      <c r="C3" s="5">
        <v>3.1</v>
      </c>
      <c r="D3" s="6">
        <v>41521</v>
      </c>
      <c r="E3" s="3" t="s">
        <v>8</v>
      </c>
      <c r="F3" s="5">
        <f t="shared" ref="F3:F11" si="0">(C3*B3/10)</f>
        <v>25.42</v>
      </c>
      <c r="G3" s="3"/>
    </row>
    <row r="4" spans="1:7" ht="12.75" customHeight="1" x14ac:dyDescent="0.25">
      <c r="A4" s="3"/>
      <c r="B4" s="4">
        <v>72</v>
      </c>
      <c r="C4" s="5">
        <v>3.1</v>
      </c>
      <c r="D4" s="6">
        <v>41522</v>
      </c>
      <c r="E4" s="3" t="s">
        <v>8</v>
      </c>
      <c r="F4" s="5">
        <f t="shared" si="0"/>
        <v>22.32</v>
      </c>
      <c r="G4" s="3"/>
    </row>
    <row r="5" spans="1:7" ht="12.75" customHeight="1" x14ac:dyDescent="0.25">
      <c r="A5" s="3"/>
      <c r="B5" s="4">
        <v>70</v>
      </c>
      <c r="C5" s="5">
        <v>3.1</v>
      </c>
      <c r="D5" s="6">
        <v>41527</v>
      </c>
      <c r="E5" s="3" t="s">
        <v>8</v>
      </c>
      <c r="F5" s="5">
        <f t="shared" si="0"/>
        <v>21.7</v>
      </c>
      <c r="G5" s="3"/>
    </row>
    <row r="6" spans="1:7" ht="12.75" customHeight="1" x14ac:dyDescent="0.25">
      <c r="A6" s="3"/>
      <c r="B6" s="4">
        <v>10</v>
      </c>
      <c r="C6" s="5">
        <v>3.1</v>
      </c>
      <c r="D6" s="6">
        <v>41531</v>
      </c>
      <c r="E6" s="3" t="s">
        <v>8</v>
      </c>
      <c r="F6" s="5">
        <f t="shared" si="0"/>
        <v>3.1</v>
      </c>
      <c r="G6" s="3"/>
    </row>
    <row r="7" spans="1:7" ht="12.75" customHeight="1" x14ac:dyDescent="0.25">
      <c r="A7" s="3"/>
      <c r="B7" s="4">
        <v>75</v>
      </c>
      <c r="C7" s="5">
        <v>3.1</v>
      </c>
      <c r="D7" s="6">
        <v>41536</v>
      </c>
      <c r="E7" s="3" t="s">
        <v>8</v>
      </c>
      <c r="F7" s="5">
        <f t="shared" si="0"/>
        <v>23.25</v>
      </c>
      <c r="G7" s="3"/>
    </row>
    <row r="8" spans="1:7" ht="12.75" customHeight="1" x14ac:dyDescent="0.25">
      <c r="A8" s="3"/>
      <c r="B8" s="4">
        <v>75</v>
      </c>
      <c r="C8" s="5">
        <v>3.1</v>
      </c>
      <c r="D8" s="6">
        <v>41541</v>
      </c>
      <c r="E8" s="3" t="s">
        <v>8</v>
      </c>
      <c r="F8" s="5">
        <f t="shared" si="0"/>
        <v>23.25</v>
      </c>
      <c r="G8" s="3"/>
    </row>
    <row r="9" spans="1:7" ht="12.75" customHeight="1" x14ac:dyDescent="0.25">
      <c r="A9" s="3"/>
      <c r="B9" s="4">
        <v>70</v>
      </c>
      <c r="C9" s="5">
        <v>3.1</v>
      </c>
      <c r="D9" s="6">
        <v>41544</v>
      </c>
      <c r="E9" s="3" t="s">
        <v>8</v>
      </c>
      <c r="F9" s="5">
        <f t="shared" si="0"/>
        <v>21.7</v>
      </c>
      <c r="G9" s="3"/>
    </row>
    <row r="10" spans="1:7" ht="12.75" customHeight="1" x14ac:dyDescent="0.25">
      <c r="A10" s="3"/>
      <c r="B10" s="4">
        <v>70</v>
      </c>
      <c r="C10" s="5">
        <v>3.1</v>
      </c>
      <c r="D10" s="6">
        <v>41545</v>
      </c>
      <c r="E10" s="3" t="s">
        <v>8</v>
      </c>
      <c r="F10" s="5">
        <f t="shared" si="0"/>
        <v>21.7</v>
      </c>
      <c r="G10" s="3"/>
    </row>
    <row r="11" spans="1:7" ht="12.75" customHeight="1" x14ac:dyDescent="0.25">
      <c r="A11" s="3"/>
      <c r="B11" s="4">
        <v>70</v>
      </c>
      <c r="C11" s="5">
        <v>3.1</v>
      </c>
      <c r="D11" s="6">
        <v>41547</v>
      </c>
      <c r="E11" s="3" t="s">
        <v>8</v>
      </c>
      <c r="F11" s="5">
        <f t="shared" si="0"/>
        <v>21.7</v>
      </c>
      <c r="G11" s="3"/>
    </row>
    <row r="12" spans="1:7" ht="12.75" customHeight="1" x14ac:dyDescent="0.3">
      <c r="A12" s="582" t="s">
        <v>9</v>
      </c>
      <c r="B12" s="583"/>
      <c r="C12" s="583"/>
      <c r="D12" s="583"/>
      <c r="E12" s="583"/>
      <c r="F12" s="584"/>
      <c r="G12" s="7">
        <f>SUM(F3:F11)</f>
        <v>184.13999999999996</v>
      </c>
    </row>
    <row r="13" spans="1:7" ht="12.75" customHeight="1" x14ac:dyDescent="0.25">
      <c r="A13" s="3"/>
      <c r="B13" s="4">
        <v>70</v>
      </c>
      <c r="C13" s="5">
        <v>3.1</v>
      </c>
      <c r="D13" s="6">
        <v>41548</v>
      </c>
      <c r="E13" s="3" t="s">
        <v>8</v>
      </c>
      <c r="F13" s="5">
        <f t="shared" ref="F13:F26" si="1">(C13*B13/10)</f>
        <v>21.7</v>
      </c>
      <c r="G13" s="3"/>
    </row>
    <row r="14" spans="1:7" ht="12.75" customHeight="1" x14ac:dyDescent="0.25">
      <c r="A14" s="3"/>
      <c r="B14" s="4">
        <v>80</v>
      </c>
      <c r="C14" s="5">
        <v>3.1</v>
      </c>
      <c r="D14" s="6">
        <v>41551</v>
      </c>
      <c r="E14" s="3" t="s">
        <v>8</v>
      </c>
      <c r="F14" s="5">
        <f t="shared" si="1"/>
        <v>24.8</v>
      </c>
      <c r="G14" s="3"/>
    </row>
    <row r="15" spans="1:7" ht="12.75" customHeight="1" x14ac:dyDescent="0.25">
      <c r="A15" s="3"/>
      <c r="B15" s="4">
        <v>80</v>
      </c>
      <c r="C15" s="5">
        <v>3.1</v>
      </c>
      <c r="D15" s="6">
        <v>41552</v>
      </c>
      <c r="E15" s="3" t="s">
        <v>8</v>
      </c>
      <c r="F15" s="5">
        <f t="shared" si="1"/>
        <v>24.8</v>
      </c>
      <c r="G15" s="3"/>
    </row>
    <row r="16" spans="1:7" ht="12.75" customHeight="1" x14ac:dyDescent="0.25">
      <c r="A16" s="3"/>
      <c r="B16" s="4">
        <v>80</v>
      </c>
      <c r="C16" s="5">
        <v>3.1</v>
      </c>
      <c r="D16" s="6">
        <v>41554</v>
      </c>
      <c r="E16" s="3" t="s">
        <v>8</v>
      </c>
      <c r="F16" s="5">
        <f t="shared" si="1"/>
        <v>24.8</v>
      </c>
      <c r="G16" s="3"/>
    </row>
    <row r="17" spans="1:7" ht="12.75" customHeight="1" x14ac:dyDescent="0.25">
      <c r="A17" s="3"/>
      <c r="B17" s="4">
        <v>80</v>
      </c>
      <c r="C17" s="5">
        <v>3.1</v>
      </c>
      <c r="D17" s="6">
        <v>41555</v>
      </c>
      <c r="E17" s="3" t="s">
        <v>8</v>
      </c>
      <c r="F17" s="5">
        <f t="shared" si="1"/>
        <v>24.8</v>
      </c>
      <c r="G17" s="3"/>
    </row>
    <row r="18" spans="1:7" ht="12.75" customHeight="1" x14ac:dyDescent="0.25">
      <c r="A18" s="3"/>
      <c r="B18" s="4">
        <v>80</v>
      </c>
      <c r="C18" s="5">
        <v>3.1</v>
      </c>
      <c r="D18" s="6">
        <v>41556</v>
      </c>
      <c r="E18" s="3" t="s">
        <v>8</v>
      </c>
      <c r="F18" s="5">
        <f t="shared" si="1"/>
        <v>24.8</v>
      </c>
      <c r="G18" s="3"/>
    </row>
    <row r="19" spans="1:7" ht="12.75" customHeight="1" x14ac:dyDescent="0.25">
      <c r="A19" s="3"/>
      <c r="B19" s="4">
        <v>80</v>
      </c>
      <c r="C19" s="5">
        <v>3.1</v>
      </c>
      <c r="D19" s="6">
        <v>41561</v>
      </c>
      <c r="E19" s="3" t="s">
        <v>10</v>
      </c>
      <c r="F19" s="5">
        <f t="shared" si="1"/>
        <v>24.8</v>
      </c>
      <c r="G19" s="3"/>
    </row>
    <row r="20" spans="1:7" ht="12.75" customHeight="1" x14ac:dyDescent="0.25">
      <c r="A20" s="3"/>
      <c r="B20" s="4">
        <v>70</v>
      </c>
      <c r="C20" s="5">
        <v>3.1</v>
      </c>
      <c r="D20" s="6">
        <v>41566</v>
      </c>
      <c r="E20" s="3" t="s">
        <v>8</v>
      </c>
      <c r="F20" s="5">
        <f t="shared" si="1"/>
        <v>21.7</v>
      </c>
      <c r="G20" s="3"/>
    </row>
    <row r="21" spans="1:7" ht="12.75" customHeight="1" x14ac:dyDescent="0.25">
      <c r="A21" s="3"/>
      <c r="B21" s="4">
        <v>70</v>
      </c>
      <c r="C21" s="5">
        <v>3.1</v>
      </c>
      <c r="D21" s="6">
        <v>41569</v>
      </c>
      <c r="E21" s="3" t="s">
        <v>8</v>
      </c>
      <c r="F21" s="5">
        <f t="shared" si="1"/>
        <v>21.7</v>
      </c>
      <c r="G21" s="3"/>
    </row>
    <row r="22" spans="1:7" ht="12.75" customHeight="1" x14ac:dyDescent="0.25">
      <c r="A22" s="3"/>
      <c r="B22" s="4">
        <v>70</v>
      </c>
      <c r="C22" s="5">
        <v>3.1</v>
      </c>
      <c r="D22" s="6">
        <v>41570</v>
      </c>
      <c r="E22" s="3" t="s">
        <v>8</v>
      </c>
      <c r="F22" s="5">
        <f t="shared" si="1"/>
        <v>21.7</v>
      </c>
      <c r="G22" s="3"/>
    </row>
    <row r="23" spans="1:7" ht="12.75" customHeight="1" x14ac:dyDescent="0.25">
      <c r="A23" s="3"/>
      <c r="B23" s="4">
        <v>140</v>
      </c>
      <c r="C23" s="5">
        <v>3.1</v>
      </c>
      <c r="D23" s="6">
        <v>41573</v>
      </c>
      <c r="E23" s="3" t="s">
        <v>8</v>
      </c>
      <c r="F23" s="5">
        <f t="shared" si="1"/>
        <v>43.4</v>
      </c>
      <c r="G23" s="3"/>
    </row>
    <row r="24" spans="1:7" ht="12.75" customHeight="1" x14ac:dyDescent="0.25">
      <c r="A24" s="3"/>
      <c r="B24" s="4">
        <v>70</v>
      </c>
      <c r="C24" s="5">
        <v>3.1</v>
      </c>
      <c r="D24" s="6">
        <v>41575</v>
      </c>
      <c r="E24" s="3" t="s">
        <v>8</v>
      </c>
      <c r="F24" s="5">
        <f t="shared" si="1"/>
        <v>21.7</v>
      </c>
      <c r="G24" s="3"/>
    </row>
    <row r="25" spans="1:7" ht="12.75" customHeight="1" x14ac:dyDescent="0.25">
      <c r="A25" s="3"/>
      <c r="B25" s="4">
        <v>80</v>
      </c>
      <c r="C25" s="5">
        <v>3.1</v>
      </c>
      <c r="D25" s="6">
        <v>41577</v>
      </c>
      <c r="E25" s="3" t="s">
        <v>8</v>
      </c>
      <c r="F25" s="5">
        <f t="shared" si="1"/>
        <v>24.8</v>
      </c>
      <c r="G25" s="3"/>
    </row>
    <row r="26" spans="1:7" ht="12.75" customHeight="1" x14ac:dyDescent="0.25">
      <c r="A26" s="3"/>
      <c r="B26" s="4">
        <v>70</v>
      </c>
      <c r="C26" s="5">
        <v>3.1</v>
      </c>
      <c r="D26" s="6">
        <v>41578</v>
      </c>
      <c r="E26" s="3" t="s">
        <v>8</v>
      </c>
      <c r="F26" s="5">
        <f t="shared" si="1"/>
        <v>21.7</v>
      </c>
      <c r="G26" s="3"/>
    </row>
    <row r="27" spans="1:7" ht="12.75" customHeight="1" x14ac:dyDescent="0.3">
      <c r="A27" s="582" t="s">
        <v>11</v>
      </c>
      <c r="B27" s="583"/>
      <c r="C27" s="583"/>
      <c r="D27" s="583"/>
      <c r="E27" s="583"/>
      <c r="F27" s="584"/>
      <c r="G27" s="7">
        <f>SUM(F13:F26)</f>
        <v>347.19999999999993</v>
      </c>
    </row>
    <row r="28" spans="1:7" ht="12.75" customHeight="1" x14ac:dyDescent="0.25">
      <c r="A28" s="3"/>
      <c r="B28" s="4">
        <v>70</v>
      </c>
      <c r="C28" s="5">
        <v>3.1</v>
      </c>
      <c r="D28" s="6">
        <v>41593</v>
      </c>
      <c r="E28" s="3" t="s">
        <v>8</v>
      </c>
      <c r="F28" s="5">
        <f t="shared" ref="F28:F33" si="2">(C28*B28/10)</f>
        <v>21.7</v>
      </c>
      <c r="G28" s="3"/>
    </row>
    <row r="29" spans="1:7" ht="12.75" customHeight="1" x14ac:dyDescent="0.25">
      <c r="A29" s="3"/>
      <c r="B29" s="4">
        <v>70</v>
      </c>
      <c r="C29" s="5">
        <v>3.1</v>
      </c>
      <c r="D29" s="6">
        <v>41599</v>
      </c>
      <c r="E29" s="3" t="s">
        <v>8</v>
      </c>
      <c r="F29" s="5">
        <f t="shared" si="2"/>
        <v>21.7</v>
      </c>
      <c r="G29" s="3"/>
    </row>
    <row r="30" spans="1:7" ht="12.75" customHeight="1" x14ac:dyDescent="0.25">
      <c r="A30" s="3"/>
      <c r="B30" s="4">
        <v>70</v>
      </c>
      <c r="C30" s="5">
        <v>3.1</v>
      </c>
      <c r="D30" s="6">
        <v>41600</v>
      </c>
      <c r="E30" s="3" t="s">
        <v>8</v>
      </c>
      <c r="F30" s="5">
        <f t="shared" si="2"/>
        <v>21.7</v>
      </c>
      <c r="G30" s="3"/>
    </row>
    <row r="31" spans="1:7" ht="12.75" customHeight="1" x14ac:dyDescent="0.25">
      <c r="A31" s="3"/>
      <c r="B31" s="4">
        <v>70</v>
      </c>
      <c r="C31" s="5">
        <v>3.1</v>
      </c>
      <c r="D31" s="6">
        <v>41603</v>
      </c>
      <c r="E31" s="3" t="s">
        <v>8</v>
      </c>
      <c r="F31" s="5">
        <f t="shared" si="2"/>
        <v>21.7</v>
      </c>
      <c r="G31" s="3"/>
    </row>
    <row r="32" spans="1:7" ht="12.75" customHeight="1" x14ac:dyDescent="0.25">
      <c r="A32" s="3"/>
      <c r="B32" s="4">
        <v>70</v>
      </c>
      <c r="C32" s="5">
        <v>3.1</v>
      </c>
      <c r="D32" s="6">
        <v>41605</v>
      </c>
      <c r="E32" s="3" t="s">
        <v>8</v>
      </c>
      <c r="F32" s="5">
        <f t="shared" si="2"/>
        <v>21.7</v>
      </c>
      <c r="G32" s="3"/>
    </row>
    <row r="33" spans="1:7" ht="12.75" customHeight="1" x14ac:dyDescent="0.25">
      <c r="A33" s="3"/>
      <c r="B33" s="4">
        <v>70</v>
      </c>
      <c r="C33" s="5">
        <v>3.1</v>
      </c>
      <c r="D33" s="6">
        <v>41607</v>
      </c>
      <c r="E33" s="3" t="s">
        <v>8</v>
      </c>
      <c r="F33" s="5">
        <f t="shared" si="2"/>
        <v>21.7</v>
      </c>
      <c r="G33" s="3"/>
    </row>
    <row r="34" spans="1:7" ht="12.75" customHeight="1" x14ac:dyDescent="0.3">
      <c r="A34" s="582" t="s">
        <v>12</v>
      </c>
      <c r="B34" s="583"/>
      <c r="C34" s="583"/>
      <c r="D34" s="583"/>
      <c r="E34" s="583"/>
      <c r="F34" s="584"/>
      <c r="G34" s="7">
        <f>SUM(F28:F33)</f>
        <v>130.19999999999999</v>
      </c>
    </row>
    <row r="35" spans="1:7" ht="12.75" customHeight="1" x14ac:dyDescent="0.25">
      <c r="A35" s="3"/>
      <c r="B35" s="4">
        <v>70</v>
      </c>
      <c r="C35" s="5">
        <v>3.1</v>
      </c>
      <c r="D35" s="6">
        <v>41610</v>
      </c>
      <c r="E35" s="3" t="s">
        <v>10</v>
      </c>
      <c r="F35" s="5">
        <f t="shared" ref="F35:F41" si="3">(C35*B35/10)</f>
        <v>21.7</v>
      </c>
      <c r="G35" s="3"/>
    </row>
    <row r="36" spans="1:7" ht="12.75" customHeight="1" x14ac:dyDescent="0.25">
      <c r="A36" s="3"/>
      <c r="B36" s="4">
        <v>80</v>
      </c>
      <c r="C36" s="5">
        <v>3.1</v>
      </c>
      <c r="D36" s="6">
        <v>41612</v>
      </c>
      <c r="E36" s="3" t="s">
        <v>8</v>
      </c>
      <c r="F36" s="5">
        <f t="shared" si="3"/>
        <v>24.8</v>
      </c>
      <c r="G36" s="3"/>
    </row>
    <row r="37" spans="1:7" ht="12.75" customHeight="1" x14ac:dyDescent="0.25">
      <c r="A37" s="3"/>
      <c r="B37" s="4">
        <v>70</v>
      </c>
      <c r="C37" s="5">
        <v>3.1</v>
      </c>
      <c r="D37" s="6">
        <v>41616</v>
      </c>
      <c r="E37" s="3" t="s">
        <v>8</v>
      </c>
      <c r="F37" s="5">
        <f t="shared" si="3"/>
        <v>21.7</v>
      </c>
      <c r="G37" s="3"/>
    </row>
    <row r="38" spans="1:7" ht="12.75" customHeight="1" x14ac:dyDescent="0.25">
      <c r="A38" s="3"/>
      <c r="B38" s="4">
        <v>70</v>
      </c>
      <c r="C38" s="5">
        <v>3.1</v>
      </c>
      <c r="D38" s="6">
        <v>41623</v>
      </c>
      <c r="E38" s="3" t="s">
        <v>8</v>
      </c>
      <c r="F38" s="5">
        <f t="shared" si="3"/>
        <v>21.7</v>
      </c>
      <c r="G38" s="3"/>
    </row>
    <row r="39" spans="1:7" ht="12.75" customHeight="1" x14ac:dyDescent="0.25">
      <c r="A39" s="3"/>
      <c r="B39" s="4">
        <v>70</v>
      </c>
      <c r="C39" s="5">
        <v>3.1</v>
      </c>
      <c r="D39" s="6">
        <v>41628</v>
      </c>
      <c r="E39" s="3" t="s">
        <v>8</v>
      </c>
      <c r="F39" s="5">
        <f t="shared" si="3"/>
        <v>21.7</v>
      </c>
      <c r="G39" s="3"/>
    </row>
    <row r="40" spans="1:7" ht="12.75" customHeight="1" x14ac:dyDescent="0.25">
      <c r="A40" s="3"/>
      <c r="B40" s="4">
        <v>70</v>
      </c>
      <c r="C40" s="5">
        <v>3.1</v>
      </c>
      <c r="D40" s="6">
        <v>41631</v>
      </c>
      <c r="E40" s="3" t="s">
        <v>8</v>
      </c>
      <c r="F40" s="5">
        <f t="shared" si="3"/>
        <v>21.7</v>
      </c>
      <c r="G40" s="3"/>
    </row>
    <row r="41" spans="1:7" ht="12.75" customHeight="1" x14ac:dyDescent="0.25">
      <c r="A41" s="3"/>
      <c r="B41" s="4">
        <v>70</v>
      </c>
      <c r="C41" s="5">
        <v>3.1</v>
      </c>
      <c r="D41" s="6">
        <v>41634</v>
      </c>
      <c r="E41" s="3" t="s">
        <v>8</v>
      </c>
      <c r="F41" s="5">
        <f t="shared" si="3"/>
        <v>21.7</v>
      </c>
      <c r="G41" s="3"/>
    </row>
    <row r="42" spans="1:7" ht="12.75" customHeight="1" x14ac:dyDescent="0.25">
      <c r="A42" s="3"/>
      <c r="B42" s="4">
        <v>70</v>
      </c>
      <c r="C42" s="5">
        <v>3.1</v>
      </c>
      <c r="D42" s="6">
        <v>41635</v>
      </c>
      <c r="E42" s="3" t="s">
        <v>8</v>
      </c>
      <c r="F42" s="5">
        <f>(C42*B45/10)</f>
        <v>21.7</v>
      </c>
      <c r="G42" s="3"/>
    </row>
    <row r="43" spans="1:7" ht="12.75" customHeight="1" x14ac:dyDescent="0.25">
      <c r="A43" s="3"/>
      <c r="B43" s="4">
        <v>70</v>
      </c>
      <c r="C43" s="5">
        <v>3.1</v>
      </c>
      <c r="D43" s="6">
        <v>41639</v>
      </c>
      <c r="E43" s="3" t="s">
        <v>10</v>
      </c>
      <c r="F43" s="5">
        <f>(C43*B43/10)</f>
        <v>21.7</v>
      </c>
      <c r="G43" s="3"/>
    </row>
    <row r="44" spans="1:7" ht="12.75" customHeight="1" x14ac:dyDescent="0.3">
      <c r="A44" s="582" t="s">
        <v>13</v>
      </c>
      <c r="B44" s="583"/>
      <c r="C44" s="583"/>
      <c r="D44" s="583"/>
      <c r="E44" s="583"/>
      <c r="F44" s="584"/>
      <c r="G44" s="7">
        <f>SUM(F35:F43)</f>
        <v>198.39999999999998</v>
      </c>
    </row>
    <row r="45" spans="1:7" ht="12.75" customHeight="1" x14ac:dyDescent="0.25">
      <c r="A45" s="3"/>
      <c r="B45" s="4">
        <v>70</v>
      </c>
      <c r="C45" s="5">
        <v>3.1</v>
      </c>
      <c r="D45" s="6">
        <v>41642</v>
      </c>
      <c r="E45" s="3" t="s">
        <v>8</v>
      </c>
      <c r="F45" s="5">
        <f>(C45*B46/10)</f>
        <v>21.7</v>
      </c>
      <c r="G45" s="3"/>
    </row>
    <row r="46" spans="1:7" ht="12.75" customHeight="1" x14ac:dyDescent="0.25">
      <c r="A46" s="3"/>
      <c r="B46" s="4">
        <v>70</v>
      </c>
      <c r="C46" s="5">
        <v>3.2</v>
      </c>
      <c r="D46" s="6">
        <v>41643</v>
      </c>
      <c r="E46" s="3" t="s">
        <v>8</v>
      </c>
      <c r="F46" s="5">
        <f>(C46*B46/10)</f>
        <v>22.4</v>
      </c>
      <c r="G46" s="3"/>
    </row>
    <row r="47" spans="1:7" ht="12.75" customHeight="1" x14ac:dyDescent="0.25">
      <c r="A47" s="3"/>
      <c r="B47" s="4">
        <v>70</v>
      </c>
      <c r="C47" s="5">
        <v>3.2</v>
      </c>
      <c r="D47" s="6">
        <v>41647</v>
      </c>
      <c r="E47" s="3" t="s">
        <v>8</v>
      </c>
      <c r="F47" s="5">
        <f>(C47*B47/10)</f>
        <v>22.4</v>
      </c>
      <c r="G47" s="3"/>
    </row>
    <row r="48" spans="1:7" ht="12.75" customHeight="1" x14ac:dyDescent="0.25">
      <c r="A48" s="3"/>
      <c r="B48" s="4">
        <v>70</v>
      </c>
      <c r="C48" s="5">
        <v>3.2</v>
      </c>
      <c r="D48" s="6">
        <v>41655</v>
      </c>
      <c r="E48" s="3" t="s">
        <v>8</v>
      </c>
      <c r="F48" s="5">
        <f>(C48*B48/10)</f>
        <v>22.4</v>
      </c>
      <c r="G48" s="3"/>
    </row>
    <row r="49" spans="1:7" ht="12.75" customHeight="1" x14ac:dyDescent="0.25">
      <c r="A49" s="3"/>
      <c r="B49" s="4">
        <v>70</v>
      </c>
      <c r="C49" s="5">
        <v>3.2</v>
      </c>
      <c r="D49" s="6">
        <v>41663</v>
      </c>
      <c r="E49" s="3" t="s">
        <v>8</v>
      </c>
      <c r="F49" s="5">
        <f>(C49*B49/10)</f>
        <v>22.4</v>
      </c>
      <c r="G49" s="3"/>
    </row>
    <row r="50" spans="1:7" ht="12.75" customHeight="1" x14ac:dyDescent="0.3">
      <c r="A50" s="582" t="s">
        <v>14</v>
      </c>
      <c r="B50" s="583"/>
      <c r="C50" s="583"/>
      <c r="D50" s="583"/>
      <c r="E50" s="583"/>
      <c r="F50" s="584"/>
      <c r="G50" s="7">
        <f>SUM(F45:F49)</f>
        <v>111.30000000000001</v>
      </c>
    </row>
    <row r="51" spans="1:7" ht="12.75" customHeight="1" x14ac:dyDescent="0.25">
      <c r="A51" s="3"/>
      <c r="B51" s="4">
        <v>70</v>
      </c>
      <c r="C51" s="5">
        <v>3.2</v>
      </c>
      <c r="D51" s="6">
        <v>41674</v>
      </c>
      <c r="E51" s="3" t="s">
        <v>8</v>
      </c>
      <c r="F51" s="5">
        <f t="shared" ref="F51:F56" si="4">(C51*B51/10)</f>
        <v>22.4</v>
      </c>
      <c r="G51" s="3"/>
    </row>
    <row r="52" spans="1:7" ht="12.75" customHeight="1" x14ac:dyDescent="0.25">
      <c r="A52" s="3"/>
      <c r="B52" s="4">
        <v>70</v>
      </c>
      <c r="C52" s="5">
        <v>3.2</v>
      </c>
      <c r="D52" s="6">
        <v>41677</v>
      </c>
      <c r="E52" s="3" t="s">
        <v>8</v>
      </c>
      <c r="F52" s="5">
        <f t="shared" si="4"/>
        <v>22.4</v>
      </c>
      <c r="G52" s="3"/>
    </row>
    <row r="53" spans="1:7" ht="12.75" customHeight="1" x14ac:dyDescent="0.25">
      <c r="A53" s="3"/>
      <c r="B53" s="4">
        <v>140</v>
      </c>
      <c r="C53" s="5">
        <v>3.2</v>
      </c>
      <c r="D53" s="6">
        <v>41683</v>
      </c>
      <c r="E53" s="3" t="s">
        <v>10</v>
      </c>
      <c r="F53" s="5">
        <f t="shared" si="4"/>
        <v>44.8</v>
      </c>
      <c r="G53" s="3"/>
    </row>
    <row r="54" spans="1:7" ht="12.75" customHeight="1" x14ac:dyDescent="0.25">
      <c r="A54" s="3"/>
      <c r="B54" s="4">
        <v>70</v>
      </c>
      <c r="C54" s="5">
        <v>3.2</v>
      </c>
      <c r="D54" s="6">
        <v>41684</v>
      </c>
      <c r="E54" s="3" t="s">
        <v>8</v>
      </c>
      <c r="F54" s="5">
        <f t="shared" si="4"/>
        <v>22.4</v>
      </c>
      <c r="G54" s="3"/>
    </row>
    <row r="55" spans="1:7" ht="12.75" customHeight="1" x14ac:dyDescent="0.25">
      <c r="A55" s="3"/>
      <c r="B55" s="4">
        <v>70</v>
      </c>
      <c r="C55" s="5">
        <v>3.2</v>
      </c>
      <c r="D55" s="6">
        <v>41687</v>
      </c>
      <c r="E55" s="3" t="s">
        <v>10</v>
      </c>
      <c r="F55" s="5">
        <f t="shared" si="4"/>
        <v>22.4</v>
      </c>
      <c r="G55" s="3"/>
    </row>
    <row r="56" spans="1:7" ht="12.75" customHeight="1" x14ac:dyDescent="0.25">
      <c r="A56" s="3"/>
      <c r="B56" s="4">
        <v>70</v>
      </c>
      <c r="C56" s="5">
        <v>3.2</v>
      </c>
      <c r="D56" s="6">
        <v>41698</v>
      </c>
      <c r="E56" s="3" t="s">
        <v>10</v>
      </c>
      <c r="F56" s="5">
        <f t="shared" si="4"/>
        <v>22.4</v>
      </c>
      <c r="G56" s="3"/>
    </row>
    <row r="57" spans="1:7" ht="12.75" customHeight="1" x14ac:dyDescent="0.3">
      <c r="A57" s="582" t="s">
        <v>15</v>
      </c>
      <c r="B57" s="583"/>
      <c r="C57" s="583"/>
      <c r="D57" s="583"/>
      <c r="E57" s="583"/>
      <c r="F57" s="584"/>
      <c r="G57" s="7">
        <f>SUM(F51:F56)</f>
        <v>156.80000000000001</v>
      </c>
    </row>
    <row r="58" spans="1:7" ht="12.75" customHeight="1" x14ac:dyDescent="0.25">
      <c r="A58" s="3"/>
      <c r="B58" s="4">
        <v>70</v>
      </c>
      <c r="C58" s="5">
        <v>3.2</v>
      </c>
      <c r="D58" s="6">
        <v>41711</v>
      </c>
      <c r="E58" s="3" t="s">
        <v>8</v>
      </c>
      <c r="F58" s="5">
        <f>(C58*B58/10)</f>
        <v>22.4</v>
      </c>
      <c r="G58" s="3"/>
    </row>
    <row r="59" spans="1:7" ht="12.75" customHeight="1" x14ac:dyDescent="0.25">
      <c r="A59" s="3"/>
      <c r="B59" s="4">
        <v>70</v>
      </c>
      <c r="C59" s="5">
        <v>3.2</v>
      </c>
      <c r="D59" s="6">
        <v>41712</v>
      </c>
      <c r="E59" s="3" t="s">
        <v>8</v>
      </c>
      <c r="F59" s="5">
        <f>(C59*B59/10)</f>
        <v>22.4</v>
      </c>
      <c r="G59" s="3"/>
    </row>
    <row r="60" spans="1:7" ht="12.75" customHeight="1" x14ac:dyDescent="0.25">
      <c r="A60" s="3"/>
      <c r="B60" s="4">
        <v>70</v>
      </c>
      <c r="C60" s="5">
        <v>3.2</v>
      </c>
      <c r="D60" s="6">
        <v>41713</v>
      </c>
      <c r="E60" s="3" t="s">
        <v>8</v>
      </c>
      <c r="F60" s="5">
        <f>(C60*B60/10)</f>
        <v>22.4</v>
      </c>
      <c r="G60" s="3"/>
    </row>
    <row r="61" spans="1:7" ht="12.75" customHeight="1" x14ac:dyDescent="0.25">
      <c r="A61" s="3"/>
      <c r="B61" s="4">
        <v>70</v>
      </c>
      <c r="C61" s="5">
        <v>3.2</v>
      </c>
      <c r="D61" s="6">
        <v>41724</v>
      </c>
      <c r="E61" s="3" t="s">
        <v>8</v>
      </c>
      <c r="F61" s="5">
        <f>(C61*B61/10)</f>
        <v>22.4</v>
      </c>
      <c r="G61" s="3"/>
    </row>
    <row r="62" spans="1:7" ht="12.75" customHeight="1" x14ac:dyDescent="0.25">
      <c r="A62" s="3"/>
      <c r="B62" s="4">
        <v>70</v>
      </c>
      <c r="C62" s="5">
        <v>3.2</v>
      </c>
      <c r="D62" s="6">
        <v>41727</v>
      </c>
      <c r="E62" s="3" t="s">
        <v>8</v>
      </c>
      <c r="F62" s="5">
        <f>(C62*B62/10)</f>
        <v>22.4</v>
      </c>
      <c r="G62" s="3"/>
    </row>
    <row r="63" spans="1:7" ht="12.75" customHeight="1" x14ac:dyDescent="0.3">
      <c r="A63" s="582" t="s">
        <v>16</v>
      </c>
      <c r="B63" s="583"/>
      <c r="C63" s="583"/>
      <c r="D63" s="583"/>
      <c r="E63" s="583"/>
      <c r="F63" s="584"/>
      <c r="G63" s="7">
        <f>SUM(F58:F62)</f>
        <v>112</v>
      </c>
    </row>
    <row r="64" spans="1:7" ht="12.75" customHeight="1" x14ac:dyDescent="0.25">
      <c r="A64" s="3"/>
      <c r="B64" s="4">
        <v>70</v>
      </c>
      <c r="C64" s="5">
        <v>3.2</v>
      </c>
      <c r="D64" s="6">
        <v>41730</v>
      </c>
      <c r="E64" s="3" t="s">
        <v>8</v>
      </c>
      <c r="F64" s="5">
        <f>(C64*B64/10)</f>
        <v>22.4</v>
      </c>
      <c r="G64" s="3"/>
    </row>
    <row r="65" spans="1:7" ht="12.75" customHeight="1" x14ac:dyDescent="0.25">
      <c r="A65" s="3"/>
      <c r="B65" s="4">
        <v>70</v>
      </c>
      <c r="C65" s="5">
        <v>3.2</v>
      </c>
      <c r="D65" s="6">
        <v>41758</v>
      </c>
      <c r="E65" s="3" t="s">
        <v>8</v>
      </c>
      <c r="F65" s="5">
        <f>(C65*B65/10)</f>
        <v>22.4</v>
      </c>
      <c r="G65" s="3"/>
    </row>
    <row r="66" spans="1:7" ht="12.75" customHeight="1" x14ac:dyDescent="0.25">
      <c r="A66" s="3"/>
      <c r="B66" s="4">
        <v>70</v>
      </c>
      <c r="C66" s="5">
        <v>3.2</v>
      </c>
      <c r="D66" s="6">
        <v>41759</v>
      </c>
      <c r="E66" s="3" t="s">
        <v>10</v>
      </c>
      <c r="F66" s="5">
        <f>(C66*B66/10)</f>
        <v>22.4</v>
      </c>
      <c r="G66" s="3"/>
    </row>
    <row r="67" spans="1:7" ht="12.75" customHeight="1" x14ac:dyDescent="0.3">
      <c r="A67" s="582" t="s">
        <v>17</v>
      </c>
      <c r="B67" s="583"/>
      <c r="C67" s="583"/>
      <c r="D67" s="583"/>
      <c r="E67" s="583"/>
      <c r="F67" s="584"/>
      <c r="G67" s="7">
        <f>SUM(F64:F66)</f>
        <v>67.199999999999989</v>
      </c>
    </row>
    <row r="68" spans="1:7" ht="12.75" customHeight="1" x14ac:dyDescent="0.25">
      <c r="A68" s="3"/>
      <c r="B68" s="4">
        <v>70</v>
      </c>
      <c r="C68" s="5">
        <v>3.2</v>
      </c>
      <c r="D68" s="6">
        <v>41760</v>
      </c>
      <c r="E68" s="3" t="s">
        <v>8</v>
      </c>
      <c r="F68" s="5">
        <f t="shared" ref="F68:F77" si="5">(C68*B68/10)</f>
        <v>22.4</v>
      </c>
      <c r="G68" s="3"/>
    </row>
    <row r="69" spans="1:7" ht="12.75" customHeight="1" x14ac:dyDescent="0.25">
      <c r="A69" s="3"/>
      <c r="B69" s="4">
        <v>70</v>
      </c>
      <c r="C69" s="5">
        <v>3.2</v>
      </c>
      <c r="D69" s="6">
        <v>41761</v>
      </c>
      <c r="E69" s="3" t="s">
        <v>8</v>
      </c>
      <c r="F69" s="5">
        <f t="shared" si="5"/>
        <v>22.4</v>
      </c>
      <c r="G69" s="3"/>
    </row>
    <row r="70" spans="1:7" ht="12.75" customHeight="1" x14ac:dyDescent="0.25">
      <c r="A70" s="3"/>
      <c r="B70" s="4">
        <v>70</v>
      </c>
      <c r="C70" s="5">
        <v>3.2</v>
      </c>
      <c r="D70" s="6">
        <v>41780</v>
      </c>
      <c r="E70" s="3" t="s">
        <v>8</v>
      </c>
      <c r="F70" s="5">
        <f t="shared" si="5"/>
        <v>22.4</v>
      </c>
      <c r="G70" s="3"/>
    </row>
    <row r="71" spans="1:7" ht="12.75" customHeight="1" x14ac:dyDescent="0.25">
      <c r="A71" s="3"/>
      <c r="B71" s="4">
        <v>90</v>
      </c>
      <c r="C71" s="5">
        <v>3.2</v>
      </c>
      <c r="D71" s="6">
        <v>41783</v>
      </c>
      <c r="E71" s="3" t="s">
        <v>8</v>
      </c>
      <c r="F71" s="5">
        <f t="shared" si="5"/>
        <v>28.8</v>
      </c>
      <c r="G71" s="3"/>
    </row>
    <row r="72" spans="1:7" ht="12.75" customHeight="1" x14ac:dyDescent="0.25">
      <c r="A72" s="3"/>
      <c r="B72" s="4">
        <v>70</v>
      </c>
      <c r="C72" s="5">
        <v>3.3</v>
      </c>
      <c r="D72" s="6">
        <v>41785</v>
      </c>
      <c r="E72" s="3" t="s">
        <v>8</v>
      </c>
      <c r="F72" s="5">
        <f t="shared" si="5"/>
        <v>23.1</v>
      </c>
      <c r="G72" s="3"/>
    </row>
    <row r="73" spans="1:7" ht="12.75" customHeight="1" x14ac:dyDescent="0.25">
      <c r="A73" s="3"/>
      <c r="B73" s="4">
        <v>70</v>
      </c>
      <c r="C73" s="5">
        <v>3.3</v>
      </c>
      <c r="D73" s="6">
        <v>41785</v>
      </c>
      <c r="E73" s="3" t="s">
        <v>10</v>
      </c>
      <c r="F73" s="5">
        <f t="shared" si="5"/>
        <v>23.1</v>
      </c>
      <c r="G73" s="3"/>
    </row>
    <row r="74" spans="1:7" ht="12.75" customHeight="1" x14ac:dyDescent="0.25">
      <c r="A74" s="3"/>
      <c r="B74" s="4">
        <v>70</v>
      </c>
      <c r="C74" s="5">
        <v>3.3</v>
      </c>
      <c r="D74" s="6">
        <v>41786</v>
      </c>
      <c r="E74" s="3" t="s">
        <v>8</v>
      </c>
      <c r="F74" s="5">
        <f t="shared" si="5"/>
        <v>23.1</v>
      </c>
      <c r="G74" s="3"/>
    </row>
    <row r="75" spans="1:7" ht="12.75" customHeight="1" x14ac:dyDescent="0.25">
      <c r="A75" s="3"/>
      <c r="B75" s="4">
        <v>70</v>
      </c>
      <c r="C75" s="5">
        <v>3.3</v>
      </c>
      <c r="D75" s="6">
        <v>41786</v>
      </c>
      <c r="E75" s="3" t="s">
        <v>10</v>
      </c>
      <c r="F75" s="5">
        <f t="shared" si="5"/>
        <v>23.1</v>
      </c>
      <c r="G75" s="3"/>
    </row>
    <row r="76" spans="1:7" ht="12.75" customHeight="1" x14ac:dyDescent="0.25">
      <c r="A76" s="3"/>
      <c r="B76" s="4">
        <v>70</v>
      </c>
      <c r="C76" s="5">
        <v>3.3</v>
      </c>
      <c r="D76" s="6">
        <v>41787</v>
      </c>
      <c r="E76" s="3" t="s">
        <v>8</v>
      </c>
      <c r="F76" s="5">
        <f t="shared" si="5"/>
        <v>23.1</v>
      </c>
      <c r="G76" s="3"/>
    </row>
    <row r="77" spans="1:7" ht="12.75" customHeight="1" x14ac:dyDescent="0.25">
      <c r="A77" s="3"/>
      <c r="B77" s="4">
        <v>70</v>
      </c>
      <c r="C77" s="5">
        <v>3.3</v>
      </c>
      <c r="D77" s="6">
        <v>41790</v>
      </c>
      <c r="E77" s="3" t="s">
        <v>8</v>
      </c>
      <c r="F77" s="5">
        <f t="shared" si="5"/>
        <v>23.1</v>
      </c>
      <c r="G77" s="3"/>
    </row>
    <row r="78" spans="1:7" ht="12.75" customHeight="1" x14ac:dyDescent="0.3">
      <c r="A78" s="582" t="s">
        <v>18</v>
      </c>
      <c r="B78" s="583"/>
      <c r="C78" s="583"/>
      <c r="D78" s="583"/>
      <c r="E78" s="583"/>
      <c r="F78" s="584"/>
      <c r="G78" s="7">
        <f>SUM(F68:F77)</f>
        <v>234.59999999999997</v>
      </c>
    </row>
    <row r="79" spans="1:7" ht="12.75" customHeight="1" x14ac:dyDescent="0.25">
      <c r="A79" s="3"/>
      <c r="B79" s="4">
        <v>70</v>
      </c>
      <c r="C79" s="5">
        <v>3.3</v>
      </c>
      <c r="D79" s="6">
        <v>41796</v>
      </c>
      <c r="E79" s="3" t="s">
        <v>10</v>
      </c>
      <c r="F79" s="5">
        <f t="shared" ref="F79:F91" si="6">(C79*B79/10)</f>
        <v>23.1</v>
      </c>
      <c r="G79" s="3"/>
    </row>
    <row r="80" spans="1:7" ht="12.75" customHeight="1" x14ac:dyDescent="0.25">
      <c r="A80" s="3"/>
      <c r="B80" s="4">
        <v>70</v>
      </c>
      <c r="C80" s="5">
        <v>3.3</v>
      </c>
      <c r="D80" s="6">
        <v>41797</v>
      </c>
      <c r="E80" s="3" t="s">
        <v>8</v>
      </c>
      <c r="F80" s="5">
        <f t="shared" si="6"/>
        <v>23.1</v>
      </c>
      <c r="G80" s="3"/>
    </row>
    <row r="81" spans="1:7" ht="12.75" customHeight="1" x14ac:dyDescent="0.25">
      <c r="A81" s="3"/>
      <c r="B81" s="4">
        <v>70</v>
      </c>
      <c r="C81" s="5">
        <v>3.3</v>
      </c>
      <c r="D81" s="6">
        <v>41799</v>
      </c>
      <c r="E81" s="3" t="s">
        <v>10</v>
      </c>
      <c r="F81" s="5">
        <f t="shared" si="6"/>
        <v>23.1</v>
      </c>
      <c r="G81" s="3"/>
    </row>
    <row r="82" spans="1:7" ht="12.75" customHeight="1" x14ac:dyDescent="0.25">
      <c r="A82" s="3"/>
      <c r="B82" s="4">
        <v>70</v>
      </c>
      <c r="C82" s="5">
        <v>3.3</v>
      </c>
      <c r="D82" s="6">
        <v>41800</v>
      </c>
      <c r="E82" s="3" t="s">
        <v>8</v>
      </c>
      <c r="F82" s="5">
        <f t="shared" si="6"/>
        <v>23.1</v>
      </c>
      <c r="G82" s="3"/>
    </row>
    <row r="83" spans="1:7" ht="12.75" customHeight="1" x14ac:dyDescent="0.25">
      <c r="A83" s="3"/>
      <c r="B83" s="4">
        <v>110</v>
      </c>
      <c r="C83" s="5">
        <v>3.3</v>
      </c>
      <c r="D83" s="6">
        <v>41801</v>
      </c>
      <c r="E83" s="3" t="s">
        <v>8</v>
      </c>
      <c r="F83" s="5">
        <f t="shared" si="6"/>
        <v>36.299999999999997</v>
      </c>
      <c r="G83" s="3"/>
    </row>
    <row r="84" spans="1:7" ht="12.75" customHeight="1" x14ac:dyDescent="0.25">
      <c r="A84" s="3"/>
      <c r="B84" s="4">
        <v>70</v>
      </c>
      <c r="C84" s="5">
        <v>3.3</v>
      </c>
      <c r="D84" s="6">
        <v>41802</v>
      </c>
      <c r="E84" s="3" t="s">
        <v>10</v>
      </c>
      <c r="F84" s="5">
        <f t="shared" si="6"/>
        <v>23.1</v>
      </c>
      <c r="G84" s="3"/>
    </row>
    <row r="85" spans="1:7" ht="12.75" customHeight="1" x14ac:dyDescent="0.25">
      <c r="A85" s="3"/>
      <c r="B85" s="4">
        <v>70</v>
      </c>
      <c r="C85" s="5">
        <v>3.3</v>
      </c>
      <c r="D85" s="6">
        <v>41804</v>
      </c>
      <c r="E85" s="3" t="s">
        <v>8</v>
      </c>
      <c r="F85" s="5">
        <f t="shared" si="6"/>
        <v>23.1</v>
      </c>
      <c r="G85" s="3"/>
    </row>
    <row r="86" spans="1:7" ht="12.75" customHeight="1" x14ac:dyDescent="0.25">
      <c r="A86" s="3"/>
      <c r="B86" s="4">
        <v>70</v>
      </c>
      <c r="C86" s="5">
        <v>3.3</v>
      </c>
      <c r="D86" s="6">
        <v>41806</v>
      </c>
      <c r="E86" s="3" t="s">
        <v>8</v>
      </c>
      <c r="F86" s="5">
        <f t="shared" si="6"/>
        <v>23.1</v>
      </c>
      <c r="G86" s="3"/>
    </row>
    <row r="87" spans="1:7" ht="12.75" customHeight="1" x14ac:dyDescent="0.25">
      <c r="A87" s="3"/>
      <c r="B87" s="4">
        <v>70</v>
      </c>
      <c r="C87" s="5">
        <v>3.3</v>
      </c>
      <c r="D87" s="6">
        <v>41807</v>
      </c>
      <c r="E87" s="3" t="s">
        <v>8</v>
      </c>
      <c r="F87" s="5">
        <f t="shared" si="6"/>
        <v>23.1</v>
      </c>
      <c r="G87" s="3"/>
    </row>
    <row r="88" spans="1:7" ht="12.75" customHeight="1" x14ac:dyDescent="0.25">
      <c r="A88" s="3"/>
      <c r="B88" s="4">
        <v>70</v>
      </c>
      <c r="C88" s="5">
        <v>3.3</v>
      </c>
      <c r="D88" s="6">
        <v>41808</v>
      </c>
      <c r="E88" s="3" t="s">
        <v>8</v>
      </c>
      <c r="F88" s="5">
        <f t="shared" si="6"/>
        <v>23.1</v>
      </c>
      <c r="G88" s="3"/>
    </row>
    <row r="89" spans="1:7" ht="12.75" customHeight="1" x14ac:dyDescent="0.25">
      <c r="A89" s="3"/>
      <c r="B89" s="4">
        <v>70</v>
      </c>
      <c r="C89" s="5">
        <v>3.3</v>
      </c>
      <c r="D89" s="6">
        <v>41809</v>
      </c>
      <c r="E89" s="3" t="s">
        <v>10</v>
      </c>
      <c r="F89" s="5">
        <f t="shared" si="6"/>
        <v>23.1</v>
      </c>
      <c r="G89" s="3"/>
    </row>
    <row r="90" spans="1:7" ht="12.75" customHeight="1" x14ac:dyDescent="0.25">
      <c r="A90" s="3"/>
      <c r="B90" s="4">
        <v>70</v>
      </c>
      <c r="C90" s="5">
        <v>3.3</v>
      </c>
      <c r="D90" s="6">
        <v>41815</v>
      </c>
      <c r="E90" s="3" t="s">
        <v>8</v>
      </c>
      <c r="F90" s="5">
        <f t="shared" si="6"/>
        <v>23.1</v>
      </c>
      <c r="G90" s="3"/>
    </row>
    <row r="91" spans="1:7" ht="12.75" customHeight="1" x14ac:dyDescent="0.25">
      <c r="A91" s="3"/>
      <c r="B91" s="4">
        <v>70</v>
      </c>
      <c r="C91" s="5">
        <v>3.3</v>
      </c>
      <c r="D91" s="6">
        <v>41820</v>
      </c>
      <c r="E91" s="3" t="s">
        <v>8</v>
      </c>
      <c r="F91" s="5">
        <f t="shared" si="6"/>
        <v>23.1</v>
      </c>
      <c r="G91" s="3"/>
    </row>
    <row r="92" spans="1:7" ht="12.75" customHeight="1" x14ac:dyDescent="0.3">
      <c r="A92" s="582" t="s">
        <v>19</v>
      </c>
      <c r="B92" s="583"/>
      <c r="C92" s="583"/>
      <c r="D92" s="583"/>
      <c r="E92" s="583"/>
      <c r="F92" s="584"/>
      <c r="G92" s="7">
        <f>SUM(F79:F91)</f>
        <v>313.5</v>
      </c>
    </row>
    <row r="93" spans="1:7" ht="12.75" customHeight="1" x14ac:dyDescent="0.25">
      <c r="A93" s="3"/>
      <c r="B93" s="4">
        <v>70</v>
      </c>
      <c r="C93" s="5">
        <v>3.3</v>
      </c>
      <c r="D93" s="6">
        <v>41820</v>
      </c>
      <c r="E93" s="3" t="s">
        <v>10</v>
      </c>
      <c r="F93" s="5">
        <f t="shared" ref="F93:F107" si="7">(C93*B93/10)</f>
        <v>23.1</v>
      </c>
      <c r="G93" s="3"/>
    </row>
    <row r="94" spans="1:7" ht="12.75" customHeight="1" x14ac:dyDescent="0.25">
      <c r="A94" s="3"/>
      <c r="B94" s="4">
        <v>70</v>
      </c>
      <c r="C94" s="5">
        <v>3.3</v>
      </c>
      <c r="D94" s="6">
        <v>41821</v>
      </c>
      <c r="E94" s="3" t="s">
        <v>8</v>
      </c>
      <c r="F94" s="5">
        <f t="shared" si="7"/>
        <v>23.1</v>
      </c>
      <c r="G94" s="3"/>
    </row>
    <row r="95" spans="1:7" ht="12.75" customHeight="1" x14ac:dyDescent="0.25">
      <c r="A95" s="3"/>
      <c r="B95" s="4">
        <v>70</v>
      </c>
      <c r="C95" s="5">
        <v>3.3</v>
      </c>
      <c r="D95" s="6">
        <v>41821</v>
      </c>
      <c r="E95" s="3" t="s">
        <v>10</v>
      </c>
      <c r="F95" s="5">
        <f t="shared" si="7"/>
        <v>23.1</v>
      </c>
      <c r="G95" s="3"/>
    </row>
    <row r="96" spans="1:7" ht="12.75" customHeight="1" x14ac:dyDescent="0.25">
      <c r="A96" s="3"/>
      <c r="B96" s="4">
        <v>70</v>
      </c>
      <c r="C96" s="5">
        <v>3.3</v>
      </c>
      <c r="D96" s="6">
        <v>41822</v>
      </c>
      <c r="E96" s="3" t="s">
        <v>10</v>
      </c>
      <c r="F96" s="5">
        <f t="shared" si="7"/>
        <v>23.1</v>
      </c>
      <c r="G96" s="3"/>
    </row>
    <row r="97" spans="1:7" ht="12.75" customHeight="1" x14ac:dyDescent="0.25">
      <c r="A97" s="3"/>
      <c r="B97" s="4">
        <v>70</v>
      </c>
      <c r="C97" s="5">
        <v>3.3</v>
      </c>
      <c r="D97" s="6">
        <v>41823</v>
      </c>
      <c r="E97" s="3" t="s">
        <v>8</v>
      </c>
      <c r="F97" s="5">
        <f t="shared" si="7"/>
        <v>23.1</v>
      </c>
      <c r="G97" s="3"/>
    </row>
    <row r="98" spans="1:7" ht="12.75" customHeight="1" x14ac:dyDescent="0.25">
      <c r="A98" s="3"/>
      <c r="B98" s="4">
        <v>70</v>
      </c>
      <c r="C98" s="5">
        <v>3.3</v>
      </c>
      <c r="D98" s="6">
        <v>41824</v>
      </c>
      <c r="E98" s="3" t="s">
        <v>8</v>
      </c>
      <c r="F98" s="5">
        <f t="shared" si="7"/>
        <v>23.1</v>
      </c>
      <c r="G98" s="3"/>
    </row>
    <row r="99" spans="1:7" ht="12.75" customHeight="1" x14ac:dyDescent="0.25">
      <c r="A99" s="3"/>
      <c r="B99" s="4">
        <v>70</v>
      </c>
      <c r="C99" s="5">
        <v>3.3</v>
      </c>
      <c r="D99" s="6">
        <v>41828</v>
      </c>
      <c r="E99" s="3" t="s">
        <v>10</v>
      </c>
      <c r="F99" s="5">
        <f t="shared" si="7"/>
        <v>23.1</v>
      </c>
      <c r="G99" s="3"/>
    </row>
    <row r="100" spans="1:7" ht="12.75" customHeight="1" x14ac:dyDescent="0.25">
      <c r="A100" s="3"/>
      <c r="B100" s="4">
        <v>70</v>
      </c>
      <c r="C100" s="5">
        <v>3.3</v>
      </c>
      <c r="D100" s="6">
        <v>41829</v>
      </c>
      <c r="E100" s="3" t="s">
        <v>8</v>
      </c>
      <c r="F100" s="5">
        <f t="shared" si="7"/>
        <v>23.1</v>
      </c>
      <c r="G100" s="3"/>
    </row>
    <row r="101" spans="1:7" ht="12.75" customHeight="1" x14ac:dyDescent="0.25">
      <c r="A101" s="3"/>
      <c r="B101" s="4">
        <v>70</v>
      </c>
      <c r="C101" s="5">
        <v>3.3</v>
      </c>
      <c r="D101" s="6">
        <v>41830</v>
      </c>
      <c r="E101" s="3" t="s">
        <v>8</v>
      </c>
      <c r="F101" s="5">
        <f t="shared" si="7"/>
        <v>23.1</v>
      </c>
      <c r="G101" s="3"/>
    </row>
    <row r="102" spans="1:7" ht="12.75" customHeight="1" x14ac:dyDescent="0.25">
      <c r="A102" s="3"/>
      <c r="B102" s="4">
        <v>70</v>
      </c>
      <c r="C102" s="5">
        <v>3.3</v>
      </c>
      <c r="D102" s="6">
        <v>41831</v>
      </c>
      <c r="E102" s="3" t="s">
        <v>10</v>
      </c>
      <c r="F102" s="5">
        <f t="shared" si="7"/>
        <v>23.1</v>
      </c>
      <c r="G102" s="3"/>
    </row>
    <row r="103" spans="1:7" ht="12.75" customHeight="1" x14ac:dyDescent="0.25">
      <c r="A103" s="3"/>
      <c r="B103" s="4">
        <v>70</v>
      </c>
      <c r="C103" s="5">
        <v>3.3</v>
      </c>
      <c r="D103" s="6">
        <v>41834</v>
      </c>
      <c r="E103" s="3" t="s">
        <v>10</v>
      </c>
      <c r="F103" s="5">
        <f t="shared" si="7"/>
        <v>23.1</v>
      </c>
      <c r="G103" s="3"/>
    </row>
    <row r="104" spans="1:7" ht="12.75" customHeight="1" x14ac:dyDescent="0.25">
      <c r="A104" s="3"/>
      <c r="B104" s="4">
        <v>70</v>
      </c>
      <c r="C104" s="5">
        <v>3.3</v>
      </c>
      <c r="D104" s="6">
        <v>41835</v>
      </c>
      <c r="E104" s="3" t="s">
        <v>8</v>
      </c>
      <c r="F104" s="5">
        <f t="shared" si="7"/>
        <v>23.1</v>
      </c>
      <c r="G104" s="3"/>
    </row>
    <row r="105" spans="1:7" ht="12.75" customHeight="1" x14ac:dyDescent="0.25">
      <c r="A105" s="3"/>
      <c r="B105" s="4">
        <v>70</v>
      </c>
      <c r="C105" s="5">
        <v>3.3</v>
      </c>
      <c r="D105" s="6">
        <v>41839</v>
      </c>
      <c r="E105" s="3" t="s">
        <v>8</v>
      </c>
      <c r="F105" s="5">
        <f t="shared" si="7"/>
        <v>23.1</v>
      </c>
      <c r="G105" s="3"/>
    </row>
    <row r="106" spans="1:7" ht="12.75" customHeight="1" x14ac:dyDescent="0.25">
      <c r="A106" s="3"/>
      <c r="B106" s="4">
        <v>70</v>
      </c>
      <c r="C106" s="5">
        <v>3.3</v>
      </c>
      <c r="D106" s="6">
        <v>41843</v>
      </c>
      <c r="E106" s="3" t="s">
        <v>8</v>
      </c>
      <c r="F106" s="5">
        <f t="shared" si="7"/>
        <v>23.1</v>
      </c>
      <c r="G106" s="3"/>
    </row>
    <row r="107" spans="1:7" ht="12.75" customHeight="1" x14ac:dyDescent="0.25">
      <c r="A107" s="3"/>
      <c r="B107" s="4">
        <v>70</v>
      </c>
      <c r="C107" s="5">
        <v>3.3</v>
      </c>
      <c r="D107" s="6">
        <v>41846</v>
      </c>
      <c r="E107" s="3" t="s">
        <v>8</v>
      </c>
      <c r="F107" s="5">
        <f t="shared" si="7"/>
        <v>23.1</v>
      </c>
      <c r="G107" s="3"/>
    </row>
    <row r="108" spans="1:7" ht="12.75" customHeight="1" x14ac:dyDescent="0.3">
      <c r="A108" s="582" t="s">
        <v>20</v>
      </c>
      <c r="B108" s="583"/>
      <c r="C108" s="583"/>
      <c r="D108" s="583"/>
      <c r="E108" s="583"/>
      <c r="F108" s="584"/>
      <c r="G108" s="7">
        <f>SUM(F93:F107)</f>
        <v>346.50000000000006</v>
      </c>
    </row>
    <row r="109" spans="1:7" ht="12.75" customHeight="1" x14ac:dyDescent="0.25">
      <c r="A109" s="3"/>
      <c r="B109" s="4">
        <v>70</v>
      </c>
      <c r="C109" s="5">
        <v>3.3</v>
      </c>
      <c r="D109" s="6">
        <v>41857</v>
      </c>
      <c r="E109" s="3" t="s">
        <v>10</v>
      </c>
      <c r="F109" s="5">
        <f t="shared" ref="F109:F116" si="8">(C109*B109/10)</f>
        <v>23.1</v>
      </c>
      <c r="G109" s="3"/>
    </row>
    <row r="110" spans="1:7" ht="12.75" customHeight="1" x14ac:dyDescent="0.25">
      <c r="A110" s="3"/>
      <c r="B110" s="4">
        <v>70</v>
      </c>
      <c r="C110" s="5">
        <v>3.3</v>
      </c>
      <c r="D110" s="6">
        <v>41860</v>
      </c>
      <c r="E110" s="3" t="s">
        <v>8</v>
      </c>
      <c r="F110" s="5">
        <f t="shared" si="8"/>
        <v>23.1</v>
      </c>
      <c r="G110" s="3"/>
    </row>
    <row r="111" spans="1:7" ht="12.75" customHeight="1" x14ac:dyDescent="0.25">
      <c r="A111" s="3"/>
      <c r="B111" s="4">
        <v>70</v>
      </c>
      <c r="C111" s="5">
        <v>3.3</v>
      </c>
      <c r="D111" s="6">
        <v>41864</v>
      </c>
      <c r="E111" s="3" t="s">
        <v>10</v>
      </c>
      <c r="F111" s="5">
        <f t="shared" si="8"/>
        <v>23.1</v>
      </c>
      <c r="G111" s="3"/>
    </row>
    <row r="112" spans="1:7" ht="12.75" customHeight="1" x14ac:dyDescent="0.25">
      <c r="A112" s="3"/>
      <c r="B112" s="4">
        <v>70</v>
      </c>
      <c r="C112" s="5">
        <v>3.3</v>
      </c>
      <c r="D112" s="6">
        <v>41866</v>
      </c>
      <c r="E112" s="3" t="s">
        <v>8</v>
      </c>
      <c r="F112" s="5">
        <f t="shared" si="8"/>
        <v>23.1</v>
      </c>
      <c r="G112" s="3"/>
    </row>
    <row r="113" spans="1:7" ht="12.75" customHeight="1" x14ac:dyDescent="0.25">
      <c r="A113" s="3"/>
      <c r="B113" s="4">
        <v>70</v>
      </c>
      <c r="C113" s="5">
        <v>3.3</v>
      </c>
      <c r="D113" s="6">
        <v>41871</v>
      </c>
      <c r="E113" s="3" t="s">
        <v>10</v>
      </c>
      <c r="F113" s="5">
        <f t="shared" si="8"/>
        <v>23.1</v>
      </c>
      <c r="G113" s="3"/>
    </row>
    <row r="114" spans="1:7" ht="12.75" customHeight="1" x14ac:dyDescent="0.25">
      <c r="A114" s="3"/>
      <c r="B114" s="4">
        <v>70</v>
      </c>
      <c r="C114" s="5">
        <v>3.3</v>
      </c>
      <c r="D114" s="6">
        <v>41872</v>
      </c>
      <c r="E114" s="3" t="s">
        <v>10</v>
      </c>
      <c r="F114" s="5">
        <f t="shared" si="8"/>
        <v>23.1</v>
      </c>
      <c r="G114" s="3"/>
    </row>
    <row r="115" spans="1:7" ht="12.75" customHeight="1" x14ac:dyDescent="0.25">
      <c r="A115" s="3"/>
      <c r="B115" s="4">
        <v>140</v>
      </c>
      <c r="C115" s="5">
        <v>3.3</v>
      </c>
      <c r="D115" s="6">
        <v>41873</v>
      </c>
      <c r="E115" s="3" t="s">
        <v>8</v>
      </c>
      <c r="F115" s="5">
        <f t="shared" si="8"/>
        <v>46.2</v>
      </c>
      <c r="G115" s="3"/>
    </row>
    <row r="116" spans="1:7" ht="12.75" customHeight="1" x14ac:dyDescent="0.25">
      <c r="A116" s="3"/>
      <c r="B116" s="4">
        <v>70</v>
      </c>
      <c r="C116" s="5">
        <v>3.3</v>
      </c>
      <c r="D116" s="6">
        <v>41874</v>
      </c>
      <c r="E116" s="3" t="s">
        <v>8</v>
      </c>
      <c r="F116" s="5">
        <f t="shared" si="8"/>
        <v>23.1</v>
      </c>
      <c r="G116" s="3"/>
    </row>
    <row r="117" spans="1:7" ht="12.75" customHeight="1" x14ac:dyDescent="0.3">
      <c r="A117" s="582" t="s">
        <v>21</v>
      </c>
      <c r="B117" s="583"/>
      <c r="C117" s="583"/>
      <c r="D117" s="583"/>
      <c r="E117" s="583"/>
      <c r="F117" s="584"/>
      <c r="G117" s="7">
        <f>SUM(F109:F116)</f>
        <v>207.9</v>
      </c>
    </row>
    <row r="118" spans="1:7" ht="12.75" customHeight="1" x14ac:dyDescent="0.25">
      <c r="A118" s="3"/>
      <c r="B118" s="4">
        <v>70</v>
      </c>
      <c r="C118" s="5">
        <v>3.3</v>
      </c>
      <c r="D118" s="6">
        <v>41885</v>
      </c>
      <c r="E118" s="3" t="s">
        <v>10</v>
      </c>
      <c r="F118" s="5">
        <f t="shared" ref="F118:F125" si="9">(C118*B118/10)</f>
        <v>23.1</v>
      </c>
      <c r="G118" s="3"/>
    </row>
    <row r="119" spans="1:7" ht="12.75" customHeight="1" x14ac:dyDescent="0.25">
      <c r="A119" s="3"/>
      <c r="B119" s="4">
        <v>70</v>
      </c>
      <c r="C119" s="5">
        <v>3.3</v>
      </c>
      <c r="D119" s="6">
        <v>41894</v>
      </c>
      <c r="E119" s="3" t="s">
        <v>8</v>
      </c>
      <c r="F119" s="5">
        <f t="shared" si="9"/>
        <v>23.1</v>
      </c>
      <c r="G119" s="3"/>
    </row>
    <row r="120" spans="1:7" ht="12.75" customHeight="1" x14ac:dyDescent="0.25">
      <c r="A120" s="3"/>
      <c r="B120" s="4">
        <v>70</v>
      </c>
      <c r="C120" s="5">
        <v>3.3</v>
      </c>
      <c r="D120" s="6">
        <v>41897</v>
      </c>
      <c r="E120" s="3" t="s">
        <v>8</v>
      </c>
      <c r="F120" s="5">
        <f t="shared" si="9"/>
        <v>23.1</v>
      </c>
      <c r="G120" s="3"/>
    </row>
    <row r="121" spans="1:7" ht="12.75" customHeight="1" x14ac:dyDescent="0.25">
      <c r="A121" s="3"/>
      <c r="B121" s="4">
        <v>70</v>
      </c>
      <c r="C121" s="5">
        <v>3.3</v>
      </c>
      <c r="D121" s="6">
        <v>41902</v>
      </c>
      <c r="E121" s="3" t="s">
        <v>8</v>
      </c>
      <c r="F121" s="5">
        <f t="shared" si="9"/>
        <v>23.1</v>
      </c>
      <c r="G121" s="3"/>
    </row>
    <row r="122" spans="1:7" ht="12.75" customHeight="1" x14ac:dyDescent="0.25">
      <c r="A122" s="3"/>
      <c r="B122" s="4">
        <v>70</v>
      </c>
      <c r="C122" s="5">
        <v>3.3</v>
      </c>
      <c r="D122" s="6">
        <v>41906</v>
      </c>
      <c r="E122" s="3" t="s">
        <v>8</v>
      </c>
      <c r="F122" s="5">
        <f t="shared" si="9"/>
        <v>23.1</v>
      </c>
      <c r="G122" s="3"/>
    </row>
    <row r="123" spans="1:7" ht="12.75" customHeight="1" x14ac:dyDescent="0.25">
      <c r="A123" s="3"/>
      <c r="B123" s="4">
        <v>70</v>
      </c>
      <c r="C123" s="5">
        <v>3.3</v>
      </c>
      <c r="D123" s="6">
        <v>41883</v>
      </c>
      <c r="E123" s="3" t="s">
        <v>8</v>
      </c>
      <c r="F123" s="5">
        <f t="shared" si="9"/>
        <v>23.1</v>
      </c>
      <c r="G123" s="3"/>
    </row>
    <row r="124" spans="1:7" ht="12.75" customHeight="1" x14ac:dyDescent="0.25">
      <c r="A124" s="3"/>
      <c r="B124" s="4">
        <v>70</v>
      </c>
      <c r="C124" s="5">
        <v>3.3</v>
      </c>
      <c r="D124" s="6">
        <v>41884</v>
      </c>
      <c r="E124" s="3" t="s">
        <v>8</v>
      </c>
      <c r="F124" s="5">
        <f t="shared" si="9"/>
        <v>23.1</v>
      </c>
      <c r="G124" s="3"/>
    </row>
    <row r="125" spans="1:7" ht="12.75" customHeight="1" x14ac:dyDescent="0.25">
      <c r="A125" s="3"/>
      <c r="B125" s="4">
        <v>150</v>
      </c>
      <c r="C125" s="5">
        <v>3.3</v>
      </c>
      <c r="D125" s="6">
        <v>41885</v>
      </c>
      <c r="E125" s="3" t="s">
        <v>8</v>
      </c>
      <c r="F125" s="5">
        <f t="shared" si="9"/>
        <v>49.5</v>
      </c>
      <c r="G125" s="3"/>
    </row>
    <row r="126" spans="1:7" ht="12.75" customHeight="1" x14ac:dyDescent="0.3">
      <c r="A126" s="582" t="s">
        <v>22</v>
      </c>
      <c r="B126" s="583"/>
      <c r="C126" s="583"/>
      <c r="D126" s="583"/>
      <c r="E126" s="583"/>
      <c r="F126" s="584"/>
      <c r="G126" s="7">
        <f>SUM(F118:F125)</f>
        <v>211.2</v>
      </c>
    </row>
    <row r="127" spans="1:7" ht="12.75" customHeight="1" x14ac:dyDescent="0.25">
      <c r="A127" s="3"/>
      <c r="B127" s="4">
        <v>70</v>
      </c>
      <c r="C127" s="5">
        <v>3.3</v>
      </c>
      <c r="D127" s="6">
        <v>41916</v>
      </c>
      <c r="E127" s="3" t="s">
        <v>8</v>
      </c>
      <c r="F127" s="5">
        <f t="shared" ref="F127:F135" si="10">(C127*B127/10)</f>
        <v>23.1</v>
      </c>
      <c r="G127" s="3"/>
    </row>
    <row r="128" spans="1:7" ht="12.75" customHeight="1" x14ac:dyDescent="0.25">
      <c r="A128" s="3"/>
      <c r="B128" s="4">
        <v>70</v>
      </c>
      <c r="C128" s="5">
        <v>3.3</v>
      </c>
      <c r="D128" s="6">
        <v>41953</v>
      </c>
      <c r="E128" s="3" t="s">
        <v>8</v>
      </c>
      <c r="F128" s="5">
        <f t="shared" si="10"/>
        <v>23.1</v>
      </c>
      <c r="G128" s="3"/>
    </row>
    <row r="129" spans="1:7" ht="12.75" customHeight="1" x14ac:dyDescent="0.25">
      <c r="A129" s="3"/>
      <c r="B129" s="4">
        <v>70</v>
      </c>
      <c r="C129" s="5">
        <v>3.3</v>
      </c>
      <c r="D129" s="6">
        <v>41923</v>
      </c>
      <c r="E129" s="3" t="s">
        <v>8</v>
      </c>
      <c r="F129" s="5">
        <f t="shared" si="10"/>
        <v>23.1</v>
      </c>
      <c r="G129" s="3"/>
    </row>
    <row r="130" spans="1:7" ht="12.75" customHeight="1" x14ac:dyDescent="0.25">
      <c r="A130" s="3"/>
      <c r="B130" s="4">
        <v>70</v>
      </c>
      <c r="C130" s="5">
        <v>3.3</v>
      </c>
      <c r="D130" s="6">
        <v>41929</v>
      </c>
      <c r="E130" s="3" t="s">
        <v>8</v>
      </c>
      <c r="F130" s="5">
        <f t="shared" si="10"/>
        <v>23.1</v>
      </c>
      <c r="G130" s="3"/>
    </row>
    <row r="131" spans="1:7" ht="12.75" customHeight="1" x14ac:dyDescent="0.25">
      <c r="A131" s="3"/>
      <c r="B131" s="4">
        <v>70</v>
      </c>
      <c r="C131" s="5">
        <v>3.3</v>
      </c>
      <c r="D131" s="6">
        <v>41930</v>
      </c>
      <c r="E131" s="3" t="s">
        <v>8</v>
      </c>
      <c r="F131" s="5">
        <f t="shared" si="10"/>
        <v>23.1</v>
      </c>
      <c r="G131" s="3"/>
    </row>
    <row r="132" spans="1:7" ht="12.75" customHeight="1" x14ac:dyDescent="0.25">
      <c r="A132" s="3"/>
      <c r="B132" s="4">
        <v>70</v>
      </c>
      <c r="C132" s="5">
        <v>3.3</v>
      </c>
      <c r="D132" s="6">
        <v>41936</v>
      </c>
      <c r="E132" s="3" t="s">
        <v>8</v>
      </c>
      <c r="F132" s="5">
        <f t="shared" si="10"/>
        <v>23.1</v>
      </c>
      <c r="G132" s="3"/>
    </row>
    <row r="133" spans="1:7" ht="12.75" customHeight="1" x14ac:dyDescent="0.25">
      <c r="A133" s="3"/>
      <c r="B133" s="4">
        <v>70</v>
      </c>
      <c r="C133" s="5">
        <v>3.3</v>
      </c>
      <c r="D133" s="6">
        <v>41937</v>
      </c>
      <c r="E133" s="3" t="s">
        <v>8</v>
      </c>
      <c r="F133" s="5">
        <f t="shared" si="10"/>
        <v>23.1</v>
      </c>
      <c r="G133" s="3"/>
    </row>
    <row r="134" spans="1:7" ht="12.75" customHeight="1" x14ac:dyDescent="0.25">
      <c r="A134" s="3"/>
      <c r="B134" s="4">
        <v>70</v>
      </c>
      <c r="C134" s="5">
        <v>3.3</v>
      </c>
      <c r="D134" s="6">
        <v>41942</v>
      </c>
      <c r="E134" s="3" t="s">
        <v>8</v>
      </c>
      <c r="F134" s="5">
        <f t="shared" si="10"/>
        <v>23.1</v>
      </c>
      <c r="G134" s="3"/>
    </row>
    <row r="135" spans="1:7" ht="12.75" customHeight="1" x14ac:dyDescent="0.25">
      <c r="A135" s="3"/>
      <c r="B135" s="4">
        <v>70</v>
      </c>
      <c r="C135" s="5">
        <v>3.3</v>
      </c>
      <c r="D135" s="6">
        <v>41943</v>
      </c>
      <c r="E135" s="3" t="s">
        <v>8</v>
      </c>
      <c r="F135" s="5">
        <f t="shared" si="10"/>
        <v>23.1</v>
      </c>
      <c r="G135" s="3"/>
    </row>
    <row r="136" spans="1:7" ht="12.75" customHeight="1" x14ac:dyDescent="0.3">
      <c r="A136" s="582" t="s">
        <v>23</v>
      </c>
      <c r="B136" s="583"/>
      <c r="C136" s="583"/>
      <c r="D136" s="583"/>
      <c r="E136" s="583"/>
      <c r="F136" s="584"/>
      <c r="G136" s="7">
        <f>SUM(F127:F135)</f>
        <v>207.89999999999998</v>
      </c>
    </row>
    <row r="137" spans="1:7" ht="12.75" customHeight="1" x14ac:dyDescent="0.25">
      <c r="A137" s="3"/>
      <c r="B137" s="4">
        <v>70</v>
      </c>
      <c r="C137" s="5">
        <v>3.3</v>
      </c>
      <c r="D137" s="6">
        <v>41958</v>
      </c>
      <c r="E137" s="3" t="s">
        <v>8</v>
      </c>
      <c r="F137" s="5">
        <f>(C137*B137/10)</f>
        <v>23.1</v>
      </c>
      <c r="G137" s="3"/>
    </row>
    <row r="138" spans="1:7" ht="12.75" customHeight="1" x14ac:dyDescent="0.25">
      <c r="A138" s="3"/>
      <c r="B138" s="4">
        <v>70</v>
      </c>
      <c r="C138" s="5">
        <v>3.3</v>
      </c>
      <c r="D138" s="6">
        <v>41961</v>
      </c>
      <c r="E138" s="3" t="s">
        <v>8</v>
      </c>
      <c r="F138" s="5">
        <f>(C138*B138/10)</f>
        <v>23.1</v>
      </c>
      <c r="G138" s="3"/>
    </row>
    <row r="139" spans="1:7" ht="12.75" customHeight="1" x14ac:dyDescent="0.25">
      <c r="A139" s="3"/>
      <c r="B139" s="4">
        <v>220</v>
      </c>
      <c r="C139" s="5">
        <v>3.3</v>
      </c>
      <c r="D139" s="6">
        <v>41964</v>
      </c>
      <c r="E139" s="3" t="s">
        <v>8</v>
      </c>
      <c r="F139" s="5">
        <f>(C139*B139/10)</f>
        <v>72.599999999999994</v>
      </c>
      <c r="G139" s="3"/>
    </row>
    <row r="140" spans="1:7" ht="12.75" customHeight="1" x14ac:dyDescent="0.3">
      <c r="A140" s="582" t="s">
        <v>24</v>
      </c>
      <c r="B140" s="583"/>
      <c r="C140" s="583"/>
      <c r="D140" s="583"/>
      <c r="E140" s="583"/>
      <c r="F140" s="584"/>
      <c r="G140" s="7">
        <f>SUM(F137:F139)</f>
        <v>118.8</v>
      </c>
    </row>
    <row r="141" spans="1:7" ht="12.75" customHeight="1" x14ac:dyDescent="0.25">
      <c r="A141" s="3"/>
      <c r="B141" s="4">
        <v>70</v>
      </c>
      <c r="C141" s="5">
        <v>3.3</v>
      </c>
      <c r="D141" s="6">
        <v>41979</v>
      </c>
      <c r="E141" s="3" t="s">
        <v>8</v>
      </c>
      <c r="F141" s="5">
        <f t="shared" ref="F141:F150" si="11">(C141*B141/10)</f>
        <v>23.1</v>
      </c>
      <c r="G141" s="3"/>
    </row>
    <row r="142" spans="1:7" ht="12.75" customHeight="1" x14ac:dyDescent="0.25">
      <c r="A142" s="3"/>
      <c r="B142" s="4">
        <v>70</v>
      </c>
      <c r="C142" s="5">
        <v>3.3</v>
      </c>
      <c r="D142" s="6">
        <v>41980</v>
      </c>
      <c r="E142" s="3" t="s">
        <v>10</v>
      </c>
      <c r="F142" s="5">
        <f t="shared" si="11"/>
        <v>23.1</v>
      </c>
      <c r="G142" s="3"/>
    </row>
    <row r="143" spans="1:7" ht="12.75" customHeight="1" x14ac:dyDescent="0.25">
      <c r="A143" s="3"/>
      <c r="B143" s="4">
        <v>70</v>
      </c>
      <c r="C143" s="5">
        <v>3.3</v>
      </c>
      <c r="D143" s="6">
        <v>41986</v>
      </c>
      <c r="E143" s="3" t="s">
        <v>8</v>
      </c>
      <c r="F143" s="5">
        <f t="shared" si="11"/>
        <v>23.1</v>
      </c>
      <c r="G143" s="3"/>
    </row>
    <row r="144" spans="1:7" ht="12.75" customHeight="1" x14ac:dyDescent="0.25">
      <c r="A144" s="3"/>
      <c r="B144" s="4">
        <v>70</v>
      </c>
      <c r="C144" s="5">
        <v>3.3</v>
      </c>
      <c r="D144" s="6">
        <v>41988</v>
      </c>
      <c r="E144" s="3" t="s">
        <v>8</v>
      </c>
      <c r="F144" s="5">
        <f t="shared" si="11"/>
        <v>23.1</v>
      </c>
      <c r="G144" s="3"/>
    </row>
    <row r="145" spans="1:7" ht="12.75" customHeight="1" x14ac:dyDescent="0.25">
      <c r="A145" s="3"/>
      <c r="B145" s="4">
        <v>70</v>
      </c>
      <c r="C145" s="5">
        <v>3.3</v>
      </c>
      <c r="D145" s="6">
        <v>41989</v>
      </c>
      <c r="E145" s="3" t="s">
        <v>8</v>
      </c>
      <c r="F145" s="5">
        <f t="shared" si="11"/>
        <v>23.1</v>
      </c>
      <c r="G145" s="3"/>
    </row>
    <row r="146" spans="1:7" ht="12.75" customHeight="1" x14ac:dyDescent="0.25">
      <c r="A146" s="3"/>
      <c r="B146" s="4">
        <v>70</v>
      </c>
      <c r="C146" s="5">
        <v>3.3</v>
      </c>
      <c r="D146" s="6">
        <v>41999</v>
      </c>
      <c r="E146" s="3" t="s">
        <v>8</v>
      </c>
      <c r="F146" s="5">
        <f t="shared" si="11"/>
        <v>23.1</v>
      </c>
      <c r="G146" s="3"/>
    </row>
    <row r="147" spans="1:7" ht="12.75" customHeight="1" x14ac:dyDescent="0.25">
      <c r="A147" s="3"/>
      <c r="B147" s="4">
        <v>70</v>
      </c>
      <c r="C147" s="5">
        <v>3.3</v>
      </c>
      <c r="D147" s="6">
        <v>42000</v>
      </c>
      <c r="E147" s="3" t="s">
        <v>8</v>
      </c>
      <c r="F147" s="5">
        <f t="shared" si="11"/>
        <v>23.1</v>
      </c>
      <c r="G147" s="3"/>
    </row>
    <row r="148" spans="1:7" ht="12.75" customHeight="1" x14ac:dyDescent="0.25">
      <c r="A148" s="3"/>
      <c r="B148" s="4">
        <v>70</v>
      </c>
      <c r="C148" s="5">
        <v>3.3</v>
      </c>
      <c r="D148" s="6">
        <v>42001</v>
      </c>
      <c r="E148" s="3" t="s">
        <v>8</v>
      </c>
      <c r="F148" s="5">
        <f t="shared" si="11"/>
        <v>23.1</v>
      </c>
      <c r="G148" s="3"/>
    </row>
    <row r="149" spans="1:7" ht="12.75" customHeight="1" x14ac:dyDescent="0.25">
      <c r="A149" s="3"/>
      <c r="B149" s="4">
        <v>70</v>
      </c>
      <c r="C149" s="5">
        <v>3.3</v>
      </c>
      <c r="D149" s="6">
        <v>42002</v>
      </c>
      <c r="E149" s="3" t="s">
        <v>8</v>
      </c>
      <c r="F149" s="5">
        <f t="shared" si="11"/>
        <v>23.1</v>
      </c>
      <c r="G149" s="3"/>
    </row>
    <row r="150" spans="1:7" ht="12.75" customHeight="1" x14ac:dyDescent="0.25">
      <c r="A150" s="3"/>
      <c r="B150" s="4">
        <v>70</v>
      </c>
      <c r="C150" s="5">
        <v>3.3</v>
      </c>
      <c r="D150" s="6">
        <v>42003</v>
      </c>
      <c r="E150" s="3" t="s">
        <v>8</v>
      </c>
      <c r="F150" s="5">
        <f t="shared" si="11"/>
        <v>23.1</v>
      </c>
      <c r="G150" s="3"/>
    </row>
    <row r="151" spans="1:7" ht="12.75" customHeight="1" x14ac:dyDescent="0.3">
      <c r="A151" s="582" t="s">
        <v>25</v>
      </c>
      <c r="B151" s="583"/>
      <c r="C151" s="583"/>
      <c r="D151" s="583"/>
      <c r="E151" s="583"/>
      <c r="F151" s="584"/>
      <c r="G151" s="7">
        <f>SUM(F141:F150)</f>
        <v>230.99999999999997</v>
      </c>
    </row>
    <row r="152" spans="1:7" ht="12.75" customHeight="1" x14ac:dyDescent="0.25">
      <c r="A152" s="3"/>
      <c r="B152" s="4">
        <v>70</v>
      </c>
      <c r="C152" s="5">
        <v>3.3</v>
      </c>
      <c r="D152" s="6">
        <v>42011</v>
      </c>
      <c r="E152" s="3" t="s">
        <v>8</v>
      </c>
      <c r="F152" s="5">
        <f t="shared" ref="F152:F159" si="12">(C152*B152/10)</f>
        <v>23.1</v>
      </c>
      <c r="G152" s="3"/>
    </row>
    <row r="153" spans="1:7" ht="12.75" customHeight="1" x14ac:dyDescent="0.25">
      <c r="A153" s="3"/>
      <c r="B153" s="4">
        <v>70</v>
      </c>
      <c r="C153" s="5">
        <v>3.3</v>
      </c>
      <c r="D153" s="6">
        <v>42014</v>
      </c>
      <c r="E153" s="3" t="s">
        <v>8</v>
      </c>
      <c r="F153" s="5">
        <f t="shared" si="12"/>
        <v>23.1</v>
      </c>
      <c r="G153" s="3"/>
    </row>
    <row r="154" spans="1:7" ht="12.75" customHeight="1" x14ac:dyDescent="0.25">
      <c r="A154" s="3"/>
      <c r="B154" s="4">
        <v>70</v>
      </c>
      <c r="C154" s="5">
        <v>3.3</v>
      </c>
      <c r="D154" s="6">
        <v>42019</v>
      </c>
      <c r="E154" s="3" t="s">
        <v>8</v>
      </c>
      <c r="F154" s="5">
        <f t="shared" si="12"/>
        <v>23.1</v>
      </c>
      <c r="G154" s="3"/>
    </row>
    <row r="155" spans="1:7" ht="12.75" customHeight="1" x14ac:dyDescent="0.25">
      <c r="A155" s="3"/>
      <c r="B155" s="4">
        <v>70</v>
      </c>
      <c r="C155" s="5">
        <v>3.3</v>
      </c>
      <c r="D155" s="6">
        <v>42023</v>
      </c>
      <c r="E155" s="3" t="s">
        <v>8</v>
      </c>
      <c r="F155" s="5">
        <f t="shared" si="12"/>
        <v>23.1</v>
      </c>
      <c r="G155" s="3"/>
    </row>
    <row r="156" spans="1:7" ht="12.75" customHeight="1" x14ac:dyDescent="0.25">
      <c r="A156" s="3"/>
      <c r="B156" s="4">
        <v>70</v>
      </c>
      <c r="C156" s="5">
        <v>3.3</v>
      </c>
      <c r="D156" s="6">
        <v>42028</v>
      </c>
      <c r="E156" s="3" t="s">
        <v>8</v>
      </c>
      <c r="F156" s="5">
        <f t="shared" si="12"/>
        <v>23.1</v>
      </c>
      <c r="G156" s="3"/>
    </row>
    <row r="157" spans="1:7" ht="12.75" customHeight="1" x14ac:dyDescent="0.25">
      <c r="A157" s="3"/>
      <c r="B157" s="4">
        <v>70</v>
      </c>
      <c r="C157" s="5">
        <v>3.3</v>
      </c>
      <c r="D157" s="6">
        <v>42030</v>
      </c>
      <c r="E157" s="3" t="s">
        <v>10</v>
      </c>
      <c r="F157" s="5">
        <f t="shared" si="12"/>
        <v>23.1</v>
      </c>
      <c r="G157" s="3"/>
    </row>
    <row r="158" spans="1:7" ht="12.75" customHeight="1" x14ac:dyDescent="0.25">
      <c r="A158" s="3"/>
      <c r="B158" s="4">
        <v>80</v>
      </c>
      <c r="C158" s="5">
        <v>3.3</v>
      </c>
      <c r="D158" s="6">
        <v>42032</v>
      </c>
      <c r="E158" s="3" t="s">
        <v>8</v>
      </c>
      <c r="F158" s="5">
        <f t="shared" si="12"/>
        <v>26.4</v>
      </c>
      <c r="G158" s="3"/>
    </row>
    <row r="159" spans="1:7" ht="12.75" customHeight="1" x14ac:dyDescent="0.25">
      <c r="A159" s="3"/>
      <c r="B159" s="4">
        <v>80</v>
      </c>
      <c r="C159" s="5">
        <v>3.3</v>
      </c>
      <c r="D159" s="6">
        <v>42033</v>
      </c>
      <c r="E159" s="3" t="s">
        <v>8</v>
      </c>
      <c r="F159" s="5">
        <f t="shared" si="12"/>
        <v>26.4</v>
      </c>
      <c r="G159" s="3"/>
    </row>
    <row r="160" spans="1:7" ht="12.75" customHeight="1" x14ac:dyDescent="0.3">
      <c r="A160" s="582" t="s">
        <v>26</v>
      </c>
      <c r="B160" s="583"/>
      <c r="C160" s="583"/>
      <c r="D160" s="583"/>
      <c r="E160" s="583"/>
      <c r="F160" s="584"/>
      <c r="G160" s="7">
        <f>SUM(F152:F159)</f>
        <v>191.4</v>
      </c>
    </row>
    <row r="161" spans="1:7" ht="12.75" customHeight="1" x14ac:dyDescent="0.25">
      <c r="A161" s="3"/>
      <c r="B161" s="4">
        <v>80</v>
      </c>
      <c r="C161" s="5">
        <v>3.3</v>
      </c>
      <c r="D161" s="6">
        <v>42039</v>
      </c>
      <c r="E161" s="3" t="s">
        <v>8</v>
      </c>
      <c r="F161" s="5">
        <f t="shared" ref="F161:F170" si="13">(C161*B161/10)</f>
        <v>26.4</v>
      </c>
      <c r="G161" s="3"/>
    </row>
    <row r="162" spans="1:7" ht="12.75" customHeight="1" x14ac:dyDescent="0.25">
      <c r="A162" s="3"/>
      <c r="B162" s="4">
        <v>80</v>
      </c>
      <c r="C162" s="5">
        <v>3.3</v>
      </c>
      <c r="D162" s="6">
        <v>42040</v>
      </c>
      <c r="E162" s="3" t="s">
        <v>8</v>
      </c>
      <c r="F162" s="5">
        <f t="shared" si="13"/>
        <v>26.4</v>
      </c>
      <c r="G162" s="3"/>
    </row>
    <row r="163" spans="1:7" ht="12.75" customHeight="1" x14ac:dyDescent="0.25">
      <c r="A163" s="3"/>
      <c r="B163" s="4">
        <v>80</v>
      </c>
      <c r="C163" s="5">
        <v>3.3</v>
      </c>
      <c r="D163" s="6">
        <v>42043</v>
      </c>
      <c r="E163" s="3" t="s">
        <v>8</v>
      </c>
      <c r="F163" s="5">
        <f t="shared" si="13"/>
        <v>26.4</v>
      </c>
      <c r="G163" s="3"/>
    </row>
    <row r="164" spans="1:7" ht="12.75" customHeight="1" x14ac:dyDescent="0.25">
      <c r="A164" s="3"/>
      <c r="B164" s="4">
        <v>70</v>
      </c>
      <c r="C164" s="5">
        <v>3.5</v>
      </c>
      <c r="D164" s="6">
        <v>42044</v>
      </c>
      <c r="E164" s="3" t="s">
        <v>8</v>
      </c>
      <c r="F164" s="5">
        <f t="shared" si="13"/>
        <v>24.5</v>
      </c>
      <c r="G164" s="3"/>
    </row>
    <row r="165" spans="1:7" ht="12.75" customHeight="1" x14ac:dyDescent="0.25">
      <c r="A165" s="3"/>
      <c r="B165" s="4">
        <v>70</v>
      </c>
      <c r="C165" s="5">
        <v>3.5</v>
      </c>
      <c r="D165" s="6">
        <v>42045</v>
      </c>
      <c r="E165" s="3" t="s">
        <v>8</v>
      </c>
      <c r="F165" s="5">
        <f t="shared" si="13"/>
        <v>24.5</v>
      </c>
      <c r="G165" s="3"/>
    </row>
    <row r="166" spans="1:7" ht="12.75" customHeight="1" x14ac:dyDescent="0.25">
      <c r="A166" s="3"/>
      <c r="B166" s="4">
        <v>70</v>
      </c>
      <c r="C166" s="5">
        <v>3.5</v>
      </c>
      <c r="D166" s="6">
        <v>42046</v>
      </c>
      <c r="E166" s="3" t="s">
        <v>8</v>
      </c>
      <c r="F166" s="5">
        <f t="shared" si="13"/>
        <v>24.5</v>
      </c>
      <c r="G166" s="3"/>
    </row>
    <row r="167" spans="1:7" ht="12.75" customHeight="1" x14ac:dyDescent="0.25">
      <c r="A167" s="3"/>
      <c r="B167" s="4">
        <v>70</v>
      </c>
      <c r="C167" s="5">
        <v>3.5</v>
      </c>
      <c r="D167" s="6">
        <v>42047</v>
      </c>
      <c r="E167" s="3" t="s">
        <v>8</v>
      </c>
      <c r="F167" s="5">
        <f t="shared" si="13"/>
        <v>24.5</v>
      </c>
      <c r="G167" s="3"/>
    </row>
    <row r="168" spans="1:7" ht="12.75" customHeight="1" x14ac:dyDescent="0.25">
      <c r="A168" s="3"/>
      <c r="B168" s="4">
        <v>70</v>
      </c>
      <c r="C168" s="5">
        <v>3.5</v>
      </c>
      <c r="D168" s="6">
        <v>42055</v>
      </c>
      <c r="E168" s="3" t="s">
        <v>8</v>
      </c>
      <c r="F168" s="5">
        <f t="shared" si="13"/>
        <v>24.5</v>
      </c>
      <c r="G168" s="3"/>
    </row>
    <row r="169" spans="1:7" ht="12.75" customHeight="1" x14ac:dyDescent="0.25">
      <c r="A169" s="3"/>
      <c r="B169" s="4">
        <v>70</v>
      </c>
      <c r="C169" s="5">
        <v>3.5</v>
      </c>
      <c r="D169" s="6">
        <v>42056</v>
      </c>
      <c r="E169" s="3" t="s">
        <v>8</v>
      </c>
      <c r="F169" s="5">
        <f t="shared" si="13"/>
        <v>24.5</v>
      </c>
      <c r="G169" s="3"/>
    </row>
    <row r="170" spans="1:7" ht="12.75" customHeight="1" x14ac:dyDescent="0.25">
      <c r="A170" s="3"/>
      <c r="B170" s="4">
        <v>80</v>
      </c>
      <c r="C170" s="5">
        <v>3.5</v>
      </c>
      <c r="D170" s="6">
        <v>42063</v>
      </c>
      <c r="E170" s="3" t="s">
        <v>8</v>
      </c>
      <c r="F170" s="5">
        <f t="shared" si="13"/>
        <v>28</v>
      </c>
      <c r="G170" s="3"/>
    </row>
    <row r="171" spans="1:7" ht="12.75" customHeight="1" x14ac:dyDescent="0.3">
      <c r="A171" s="582" t="s">
        <v>27</v>
      </c>
      <c r="B171" s="583"/>
      <c r="C171" s="583"/>
      <c r="D171" s="583"/>
      <c r="E171" s="583"/>
      <c r="F171" s="584"/>
      <c r="G171" s="7">
        <f>SUM(F161:F170)</f>
        <v>254.2</v>
      </c>
    </row>
    <row r="172" spans="1:7" ht="12.75" customHeight="1" x14ac:dyDescent="0.25">
      <c r="A172" s="3"/>
      <c r="B172" s="4">
        <v>70</v>
      </c>
      <c r="C172" s="5">
        <v>3.5</v>
      </c>
      <c r="D172" s="6">
        <v>42065</v>
      </c>
      <c r="E172" s="3" t="s">
        <v>8</v>
      </c>
      <c r="F172" s="5">
        <f t="shared" ref="F172:F181" si="14">(C172*B172/10)</f>
        <v>24.5</v>
      </c>
      <c r="G172" s="3"/>
    </row>
    <row r="173" spans="1:7" ht="12.75" customHeight="1" x14ac:dyDescent="0.25">
      <c r="A173" s="3"/>
      <c r="B173" s="4">
        <v>70</v>
      </c>
      <c r="C173" s="5">
        <v>3.5</v>
      </c>
      <c r="D173" s="6">
        <v>42067</v>
      </c>
      <c r="E173" s="3" t="s">
        <v>8</v>
      </c>
      <c r="F173" s="5">
        <f t="shared" si="14"/>
        <v>24.5</v>
      </c>
      <c r="G173" s="3"/>
    </row>
    <row r="174" spans="1:7" ht="12.75" customHeight="1" x14ac:dyDescent="0.25">
      <c r="A174" s="3"/>
      <c r="B174" s="4">
        <v>70</v>
      </c>
      <c r="C174" s="5">
        <v>3.5</v>
      </c>
      <c r="D174" s="6">
        <v>42070</v>
      </c>
      <c r="E174" s="3" t="s">
        <v>8</v>
      </c>
      <c r="F174" s="5">
        <f t="shared" si="14"/>
        <v>24.5</v>
      </c>
      <c r="G174" s="3"/>
    </row>
    <row r="175" spans="1:7" ht="12.75" customHeight="1" x14ac:dyDescent="0.25">
      <c r="A175" s="3"/>
      <c r="B175" s="4">
        <v>70</v>
      </c>
      <c r="C175" s="5">
        <v>3.5</v>
      </c>
      <c r="D175" s="6">
        <v>42072</v>
      </c>
      <c r="E175" s="3" t="s">
        <v>10</v>
      </c>
      <c r="F175" s="5">
        <f t="shared" si="14"/>
        <v>24.5</v>
      </c>
      <c r="G175" s="3"/>
    </row>
    <row r="176" spans="1:7" ht="12.75" customHeight="1" x14ac:dyDescent="0.25">
      <c r="A176" s="3"/>
      <c r="B176" s="4">
        <v>70</v>
      </c>
      <c r="C176" s="5">
        <v>3.5</v>
      </c>
      <c r="D176" s="6">
        <v>42073</v>
      </c>
      <c r="E176" s="3" t="s">
        <v>10</v>
      </c>
      <c r="F176" s="5">
        <f t="shared" si="14"/>
        <v>24.5</v>
      </c>
      <c r="G176" s="3"/>
    </row>
    <row r="177" spans="1:7" ht="12.75" customHeight="1" x14ac:dyDescent="0.25">
      <c r="A177" s="3"/>
      <c r="B177" s="4">
        <v>70</v>
      </c>
      <c r="C177" s="5">
        <v>3.5</v>
      </c>
      <c r="D177" s="6">
        <v>42075</v>
      </c>
      <c r="E177" s="3" t="s">
        <v>10</v>
      </c>
      <c r="F177" s="5">
        <f t="shared" si="14"/>
        <v>24.5</v>
      </c>
      <c r="G177" s="3"/>
    </row>
    <row r="178" spans="1:7" ht="12.75" customHeight="1" x14ac:dyDescent="0.25">
      <c r="A178" s="3"/>
      <c r="B178" s="4">
        <v>70</v>
      </c>
      <c r="C178" s="5">
        <v>3.5</v>
      </c>
      <c r="D178" s="6">
        <v>42077</v>
      </c>
      <c r="E178" s="3" t="s">
        <v>8</v>
      </c>
      <c r="F178" s="5">
        <f t="shared" si="14"/>
        <v>24.5</v>
      </c>
      <c r="G178" s="3"/>
    </row>
    <row r="179" spans="1:7" ht="12.75" customHeight="1" x14ac:dyDescent="0.25">
      <c r="A179" s="3"/>
      <c r="B179" s="4">
        <v>70</v>
      </c>
      <c r="C179" s="5">
        <v>3.5</v>
      </c>
      <c r="D179" s="6">
        <v>42081</v>
      </c>
      <c r="E179" s="3" t="s">
        <v>10</v>
      </c>
      <c r="F179" s="5">
        <f t="shared" si="14"/>
        <v>24.5</v>
      </c>
      <c r="G179" s="3"/>
    </row>
    <row r="180" spans="1:7" ht="12.75" customHeight="1" x14ac:dyDescent="0.25">
      <c r="A180" s="3"/>
      <c r="B180" s="4">
        <v>200</v>
      </c>
      <c r="C180" s="5">
        <v>3.5</v>
      </c>
      <c r="D180" s="8" t="s">
        <v>28</v>
      </c>
      <c r="E180" s="3" t="s">
        <v>8</v>
      </c>
      <c r="F180" s="5">
        <f t="shared" si="14"/>
        <v>70</v>
      </c>
      <c r="G180" s="3"/>
    </row>
    <row r="181" spans="1:7" ht="12.75" customHeight="1" x14ac:dyDescent="0.25">
      <c r="A181" s="3"/>
      <c r="B181" s="4">
        <v>70</v>
      </c>
      <c r="C181" s="5">
        <v>3.5</v>
      </c>
      <c r="D181" s="6">
        <v>42090</v>
      </c>
      <c r="E181" s="3" t="s">
        <v>10</v>
      </c>
      <c r="F181" s="5">
        <f t="shared" si="14"/>
        <v>24.5</v>
      </c>
      <c r="G181" s="3"/>
    </row>
    <row r="182" spans="1:7" ht="12.75" customHeight="1" x14ac:dyDescent="0.3">
      <c r="A182" s="582" t="s">
        <v>29</v>
      </c>
      <c r="B182" s="583"/>
      <c r="C182" s="583"/>
      <c r="D182" s="583"/>
      <c r="E182" s="583"/>
      <c r="F182" s="584"/>
      <c r="G182" s="7">
        <f>SUM(F172:F181)</f>
        <v>290.5</v>
      </c>
    </row>
    <row r="183" spans="1:7" ht="12.75" customHeight="1" x14ac:dyDescent="0.25">
      <c r="A183" s="3"/>
      <c r="B183" s="4">
        <v>70</v>
      </c>
      <c r="C183" s="5">
        <v>3.5</v>
      </c>
      <c r="D183" s="6">
        <v>42095</v>
      </c>
      <c r="E183" s="3" t="s">
        <v>8</v>
      </c>
      <c r="F183" s="5">
        <f>(C183*B183/10)</f>
        <v>24.5</v>
      </c>
      <c r="G183" s="3"/>
    </row>
    <row r="184" spans="1:7" ht="12.75" customHeight="1" x14ac:dyDescent="0.25">
      <c r="A184" s="3"/>
      <c r="B184" s="4">
        <v>200</v>
      </c>
      <c r="C184" s="5">
        <v>3.5</v>
      </c>
      <c r="D184" s="6">
        <v>42096</v>
      </c>
      <c r="E184" s="3" t="s">
        <v>8</v>
      </c>
      <c r="F184" s="5">
        <f>(C184*B184/10)</f>
        <v>70</v>
      </c>
      <c r="G184" s="3"/>
    </row>
    <row r="185" spans="1:7" ht="12.75" customHeight="1" x14ac:dyDescent="0.25">
      <c r="A185" s="3"/>
      <c r="B185" s="4">
        <v>70</v>
      </c>
      <c r="C185" s="5">
        <v>3.5</v>
      </c>
      <c r="D185" s="6">
        <v>42108</v>
      </c>
      <c r="E185" s="3" t="s">
        <v>8</v>
      </c>
      <c r="F185" s="5">
        <f>(C185*B185/10)</f>
        <v>24.5</v>
      </c>
      <c r="G185" s="3"/>
    </row>
    <row r="186" spans="1:7" ht="12.75" customHeight="1" x14ac:dyDescent="0.25">
      <c r="A186" s="3"/>
      <c r="B186" s="4">
        <v>70</v>
      </c>
      <c r="C186" s="5">
        <v>3.5</v>
      </c>
      <c r="D186" s="6">
        <v>42122</v>
      </c>
      <c r="E186" s="3" t="s">
        <v>8</v>
      </c>
      <c r="F186" s="5">
        <f>(C186*B186/10)</f>
        <v>24.5</v>
      </c>
      <c r="G186" s="3"/>
    </row>
    <row r="187" spans="1:7" ht="12.75" customHeight="1" x14ac:dyDescent="0.3">
      <c r="A187" s="582" t="s">
        <v>30</v>
      </c>
      <c r="B187" s="583"/>
      <c r="C187" s="583"/>
      <c r="D187" s="583"/>
      <c r="E187" s="583"/>
      <c r="F187" s="584"/>
      <c r="G187" s="7">
        <f>SUM(F183:F186)</f>
        <v>143.5</v>
      </c>
    </row>
    <row r="188" spans="1:7" ht="12.75" customHeight="1" x14ac:dyDescent="0.25">
      <c r="A188" s="3"/>
      <c r="B188" s="4">
        <v>70</v>
      </c>
      <c r="C188" s="5">
        <v>3.5</v>
      </c>
      <c r="D188" s="6">
        <v>42131</v>
      </c>
      <c r="E188" s="3" t="s">
        <v>8</v>
      </c>
      <c r="F188" s="5">
        <f>(C188*B188/10)</f>
        <v>24.5</v>
      </c>
      <c r="G188" s="3"/>
    </row>
    <row r="189" spans="1:7" ht="12.75" customHeight="1" x14ac:dyDescent="0.25">
      <c r="A189" s="3"/>
      <c r="B189" s="4">
        <v>70</v>
      </c>
      <c r="C189" s="5">
        <v>3.5</v>
      </c>
      <c r="D189" s="6">
        <v>42139</v>
      </c>
      <c r="E189" s="3" t="s">
        <v>8</v>
      </c>
      <c r="F189" s="5">
        <f>(C189*B189/10)</f>
        <v>24.5</v>
      </c>
      <c r="G189" s="3"/>
    </row>
    <row r="190" spans="1:7" ht="12.75" customHeight="1" x14ac:dyDescent="0.25">
      <c r="A190" s="3"/>
      <c r="B190" s="4">
        <v>70</v>
      </c>
      <c r="C190" s="5">
        <v>3.5</v>
      </c>
      <c r="D190" s="6">
        <v>42145</v>
      </c>
      <c r="E190" s="3" t="s">
        <v>8</v>
      </c>
      <c r="F190" s="5">
        <f>(C190*B190/10)</f>
        <v>24.5</v>
      </c>
      <c r="G190" s="3"/>
    </row>
    <row r="191" spans="1:7" ht="12.75" customHeight="1" x14ac:dyDescent="0.25">
      <c r="A191" s="3"/>
      <c r="B191" s="4">
        <v>70</v>
      </c>
      <c r="C191" s="5">
        <v>3.5</v>
      </c>
      <c r="D191" s="6">
        <v>42151</v>
      </c>
      <c r="E191" s="3" t="s">
        <v>10</v>
      </c>
      <c r="F191" s="5">
        <f>(C191*B191/10)</f>
        <v>24.5</v>
      </c>
      <c r="G191" s="3"/>
    </row>
    <row r="192" spans="1:7" ht="12.75" customHeight="1" x14ac:dyDescent="0.25">
      <c r="A192" s="3"/>
      <c r="B192" s="4">
        <v>70</v>
      </c>
      <c r="C192" s="5">
        <v>3.5</v>
      </c>
      <c r="D192" s="6">
        <v>42154</v>
      </c>
      <c r="E192" s="3" t="s">
        <v>8</v>
      </c>
      <c r="F192" s="5">
        <f>(C192*B192/10)</f>
        <v>24.5</v>
      </c>
      <c r="G192" s="3"/>
    </row>
    <row r="193" spans="1:7" ht="12.75" customHeight="1" x14ac:dyDescent="0.3">
      <c r="A193" s="582" t="s">
        <v>31</v>
      </c>
      <c r="B193" s="583"/>
      <c r="C193" s="583"/>
      <c r="D193" s="583"/>
      <c r="E193" s="583"/>
      <c r="F193" s="584"/>
      <c r="G193" s="7">
        <f>SUM(F188:F192)</f>
        <v>122.5</v>
      </c>
    </row>
    <row r="194" spans="1:7" ht="12.75" customHeight="1" x14ac:dyDescent="0.25">
      <c r="A194" s="3"/>
      <c r="B194" s="4">
        <v>70</v>
      </c>
      <c r="C194" s="5">
        <v>3.5</v>
      </c>
      <c r="D194" s="6">
        <v>42159</v>
      </c>
      <c r="E194" s="3" t="s">
        <v>8</v>
      </c>
      <c r="F194" s="5">
        <f t="shared" ref="F194:F203" si="15">(C194*B194/10)</f>
        <v>24.5</v>
      </c>
      <c r="G194" s="3"/>
    </row>
    <row r="195" spans="1:7" ht="12.75" customHeight="1" x14ac:dyDescent="0.25">
      <c r="A195" s="3"/>
      <c r="B195" s="4">
        <v>30</v>
      </c>
      <c r="C195" s="5">
        <v>3.5</v>
      </c>
      <c r="D195" s="6">
        <v>42160</v>
      </c>
      <c r="E195" s="3" t="s">
        <v>8</v>
      </c>
      <c r="F195" s="5">
        <f t="shared" si="15"/>
        <v>10.5</v>
      </c>
      <c r="G195" s="3"/>
    </row>
    <row r="196" spans="1:7" ht="12.75" customHeight="1" x14ac:dyDescent="0.25">
      <c r="A196" s="3"/>
      <c r="B196" s="4">
        <v>70</v>
      </c>
      <c r="C196" s="5">
        <v>3.5</v>
      </c>
      <c r="D196" s="6">
        <v>42170</v>
      </c>
      <c r="E196" s="3" t="s">
        <v>10</v>
      </c>
      <c r="F196" s="5">
        <f t="shared" si="15"/>
        <v>24.5</v>
      </c>
      <c r="G196" s="3"/>
    </row>
    <row r="197" spans="1:7" ht="12.75" customHeight="1" x14ac:dyDescent="0.25">
      <c r="A197" s="3"/>
      <c r="B197" s="4">
        <v>70</v>
      </c>
      <c r="C197" s="5">
        <v>3.5</v>
      </c>
      <c r="D197" s="6">
        <v>42175</v>
      </c>
      <c r="E197" s="3" t="s">
        <v>32</v>
      </c>
      <c r="F197" s="5">
        <f t="shared" si="15"/>
        <v>24.5</v>
      </c>
      <c r="G197" s="3"/>
    </row>
    <row r="198" spans="1:7" ht="12.75" customHeight="1" x14ac:dyDescent="0.25">
      <c r="A198" s="3"/>
      <c r="B198" s="4">
        <v>70</v>
      </c>
      <c r="C198" s="5">
        <v>3.5</v>
      </c>
      <c r="D198" s="6">
        <v>42177</v>
      </c>
      <c r="E198" s="3" t="s">
        <v>8</v>
      </c>
      <c r="F198" s="5">
        <f t="shared" si="15"/>
        <v>24.5</v>
      </c>
      <c r="G198" s="3"/>
    </row>
    <row r="199" spans="1:7" ht="12.75" customHeight="1" x14ac:dyDescent="0.25">
      <c r="A199" s="3"/>
      <c r="B199" s="4">
        <v>70</v>
      </c>
      <c r="C199" s="5">
        <v>3.5</v>
      </c>
      <c r="D199" s="6">
        <v>42179</v>
      </c>
      <c r="E199" s="3" t="s">
        <v>8</v>
      </c>
      <c r="F199" s="5">
        <f t="shared" si="15"/>
        <v>24.5</v>
      </c>
      <c r="G199" s="3"/>
    </row>
    <row r="200" spans="1:7" ht="12.75" customHeight="1" x14ac:dyDescent="0.25">
      <c r="A200" s="3"/>
      <c r="B200" s="4">
        <v>70</v>
      </c>
      <c r="C200" s="5">
        <v>3.5</v>
      </c>
      <c r="D200" s="6">
        <v>42181</v>
      </c>
      <c r="E200" s="3" t="s">
        <v>8</v>
      </c>
      <c r="F200" s="5">
        <f t="shared" si="15"/>
        <v>24.5</v>
      </c>
      <c r="G200" s="3"/>
    </row>
    <row r="201" spans="1:7" ht="12.75" customHeight="1" x14ac:dyDescent="0.25">
      <c r="A201" s="3"/>
      <c r="B201" s="4">
        <v>70</v>
      </c>
      <c r="C201" s="5">
        <v>3.5</v>
      </c>
      <c r="D201" s="6">
        <v>42182</v>
      </c>
      <c r="E201" s="3" t="s">
        <v>8</v>
      </c>
      <c r="F201" s="5">
        <f t="shared" si="15"/>
        <v>24.5</v>
      </c>
      <c r="G201" s="3"/>
    </row>
    <row r="202" spans="1:7" ht="12.75" customHeight="1" x14ac:dyDescent="0.25">
      <c r="A202" s="3"/>
      <c r="B202" s="4">
        <v>70</v>
      </c>
      <c r="C202" s="5">
        <v>3.5</v>
      </c>
      <c r="D202" s="6">
        <v>42183</v>
      </c>
      <c r="E202" s="3" t="s">
        <v>8</v>
      </c>
      <c r="F202" s="5">
        <f t="shared" si="15"/>
        <v>24.5</v>
      </c>
      <c r="G202" s="3"/>
    </row>
    <row r="203" spans="1:7" ht="12.75" customHeight="1" x14ac:dyDescent="0.25">
      <c r="A203" s="3"/>
      <c r="B203" s="4">
        <v>70</v>
      </c>
      <c r="C203" s="5">
        <v>3.5</v>
      </c>
      <c r="D203" s="6">
        <v>42185</v>
      </c>
      <c r="E203" s="3" t="s">
        <v>8</v>
      </c>
      <c r="F203" s="5">
        <f t="shared" si="15"/>
        <v>24.5</v>
      </c>
      <c r="G203" s="3"/>
    </row>
    <row r="204" spans="1:7" ht="12.75" customHeight="1" x14ac:dyDescent="0.3">
      <c r="A204" s="582" t="s">
        <v>33</v>
      </c>
      <c r="B204" s="583"/>
      <c r="C204" s="583"/>
      <c r="D204" s="583"/>
      <c r="E204" s="583"/>
      <c r="F204" s="584"/>
      <c r="G204" s="7">
        <f>SUM(F194:F203)</f>
        <v>231</v>
      </c>
    </row>
    <row r="205" spans="1:7" ht="12.75" customHeight="1" x14ac:dyDescent="0.25">
      <c r="A205" s="3"/>
      <c r="B205" s="4">
        <v>70</v>
      </c>
      <c r="C205" s="5">
        <v>3.5</v>
      </c>
      <c r="D205" s="6">
        <v>42186</v>
      </c>
      <c r="E205" s="3" t="s">
        <v>8</v>
      </c>
      <c r="F205" s="5">
        <f t="shared" ref="F205:F220" si="16">(C205*B205/10)</f>
        <v>24.5</v>
      </c>
      <c r="G205" s="3"/>
    </row>
    <row r="206" spans="1:7" ht="12.75" customHeight="1" x14ac:dyDescent="0.25">
      <c r="A206" s="3"/>
      <c r="B206" s="4">
        <v>70</v>
      </c>
      <c r="C206" s="5">
        <v>3.5</v>
      </c>
      <c r="D206" s="6">
        <v>42187</v>
      </c>
      <c r="E206" s="3" t="s">
        <v>10</v>
      </c>
      <c r="F206" s="5">
        <f t="shared" si="16"/>
        <v>24.5</v>
      </c>
      <c r="G206" s="3"/>
    </row>
    <row r="207" spans="1:7" ht="12.75" customHeight="1" x14ac:dyDescent="0.25">
      <c r="A207" s="3"/>
      <c r="B207" s="4">
        <v>70</v>
      </c>
      <c r="C207" s="5">
        <v>3.6</v>
      </c>
      <c r="D207" s="6">
        <v>42188</v>
      </c>
      <c r="E207" s="3" t="s">
        <v>10</v>
      </c>
      <c r="F207" s="5">
        <f t="shared" si="16"/>
        <v>25.2</v>
      </c>
      <c r="G207" s="3"/>
    </row>
    <row r="208" spans="1:7" ht="12.75" customHeight="1" x14ac:dyDescent="0.25">
      <c r="A208" s="3"/>
      <c r="B208" s="4">
        <v>70</v>
      </c>
      <c r="C208" s="5">
        <v>3.6</v>
      </c>
      <c r="D208" s="6">
        <v>42189</v>
      </c>
      <c r="E208" s="3" t="s">
        <v>8</v>
      </c>
      <c r="F208" s="5">
        <f t="shared" si="16"/>
        <v>25.2</v>
      </c>
      <c r="G208" s="3"/>
    </row>
    <row r="209" spans="1:7" ht="12.75" customHeight="1" x14ac:dyDescent="0.25">
      <c r="A209" s="3"/>
      <c r="B209" s="4">
        <v>70</v>
      </c>
      <c r="C209" s="5">
        <v>3.6</v>
      </c>
      <c r="D209" s="6">
        <v>42192</v>
      </c>
      <c r="E209" s="3" t="s">
        <v>8</v>
      </c>
      <c r="F209" s="5">
        <f t="shared" si="16"/>
        <v>25.2</v>
      </c>
      <c r="G209" s="3"/>
    </row>
    <row r="210" spans="1:7" ht="12.75" customHeight="1" x14ac:dyDescent="0.25">
      <c r="A210" s="3"/>
      <c r="B210" s="4">
        <v>70</v>
      </c>
      <c r="C210" s="5">
        <v>3.6</v>
      </c>
      <c r="D210" s="6">
        <v>42196</v>
      </c>
      <c r="E210" s="3" t="s">
        <v>8</v>
      </c>
      <c r="F210" s="5">
        <f t="shared" si="16"/>
        <v>25.2</v>
      </c>
      <c r="G210" s="3"/>
    </row>
    <row r="211" spans="1:7" ht="12.75" customHeight="1" x14ac:dyDescent="0.25">
      <c r="A211" s="3"/>
      <c r="B211" s="4">
        <v>70</v>
      </c>
      <c r="C211" s="5">
        <v>3.6</v>
      </c>
      <c r="D211" s="6">
        <v>42196</v>
      </c>
      <c r="E211" s="3" t="s">
        <v>10</v>
      </c>
      <c r="F211" s="5">
        <f t="shared" si="16"/>
        <v>25.2</v>
      </c>
      <c r="G211" s="3"/>
    </row>
    <row r="212" spans="1:7" ht="12.75" customHeight="1" x14ac:dyDescent="0.25">
      <c r="A212" s="3"/>
      <c r="B212" s="4">
        <v>70</v>
      </c>
      <c r="C212" s="5">
        <v>3.6</v>
      </c>
      <c r="D212" s="6">
        <v>42199</v>
      </c>
      <c r="E212" s="3" t="s">
        <v>8</v>
      </c>
      <c r="F212" s="5">
        <f t="shared" si="16"/>
        <v>25.2</v>
      </c>
      <c r="G212" s="3"/>
    </row>
    <row r="213" spans="1:7" ht="12.75" customHeight="1" x14ac:dyDescent="0.25">
      <c r="A213" s="3"/>
      <c r="B213" s="4">
        <v>70</v>
      </c>
      <c r="C213" s="5">
        <v>3.6</v>
      </c>
      <c r="D213" s="6">
        <v>42200</v>
      </c>
      <c r="E213" s="3" t="s">
        <v>8</v>
      </c>
      <c r="F213" s="5">
        <f t="shared" si="16"/>
        <v>25.2</v>
      </c>
      <c r="G213" s="3"/>
    </row>
    <row r="214" spans="1:7" ht="12.75" customHeight="1" x14ac:dyDescent="0.25">
      <c r="A214" s="3"/>
      <c r="B214" s="4">
        <v>140</v>
      </c>
      <c r="C214" s="5">
        <v>3.6</v>
      </c>
      <c r="D214" s="6">
        <v>42200</v>
      </c>
      <c r="E214" s="3" t="s">
        <v>10</v>
      </c>
      <c r="F214" s="5">
        <f t="shared" si="16"/>
        <v>50.4</v>
      </c>
      <c r="G214" s="3"/>
    </row>
    <row r="215" spans="1:7" ht="12.75" customHeight="1" x14ac:dyDescent="0.25">
      <c r="A215" s="3"/>
      <c r="B215" s="4">
        <v>70</v>
      </c>
      <c r="C215" s="5">
        <v>3.6</v>
      </c>
      <c r="D215" s="6">
        <v>42201</v>
      </c>
      <c r="E215" s="3" t="s">
        <v>10</v>
      </c>
      <c r="F215" s="5">
        <f t="shared" si="16"/>
        <v>25.2</v>
      </c>
      <c r="G215" s="3"/>
    </row>
    <row r="216" spans="1:7" ht="12.75" customHeight="1" x14ac:dyDescent="0.25">
      <c r="A216" s="3"/>
      <c r="B216" s="4">
        <v>70</v>
      </c>
      <c r="C216" s="5">
        <v>3.6</v>
      </c>
      <c r="D216" s="6">
        <v>42202</v>
      </c>
      <c r="E216" s="3" t="s">
        <v>8</v>
      </c>
      <c r="F216" s="5">
        <f t="shared" si="16"/>
        <v>25.2</v>
      </c>
      <c r="G216" s="3"/>
    </row>
    <row r="217" spans="1:7" ht="12.75" customHeight="1" x14ac:dyDescent="0.25">
      <c r="A217" s="3"/>
      <c r="B217" s="4">
        <v>70</v>
      </c>
      <c r="C217" s="5">
        <v>3.6</v>
      </c>
      <c r="D217" s="6">
        <v>42205</v>
      </c>
      <c r="E217" s="3" t="s">
        <v>8</v>
      </c>
      <c r="F217" s="5">
        <f t="shared" si="16"/>
        <v>25.2</v>
      </c>
      <c r="G217" s="3"/>
    </row>
    <row r="218" spans="1:7" ht="12.75" customHeight="1" x14ac:dyDescent="0.25">
      <c r="A218" s="3"/>
      <c r="B218" s="4">
        <v>70</v>
      </c>
      <c r="C218" s="5">
        <v>3.6</v>
      </c>
      <c r="D218" s="6">
        <v>42208</v>
      </c>
      <c r="E218" s="3" t="s">
        <v>8</v>
      </c>
      <c r="F218" s="5">
        <f t="shared" si="16"/>
        <v>25.2</v>
      </c>
      <c r="G218" s="3"/>
    </row>
    <row r="219" spans="1:7" ht="12.75" customHeight="1" x14ac:dyDescent="0.25">
      <c r="A219" s="3"/>
      <c r="B219" s="4">
        <v>140</v>
      </c>
      <c r="C219" s="5">
        <v>3.6</v>
      </c>
      <c r="D219" s="6">
        <v>42213</v>
      </c>
      <c r="E219" s="3" t="s">
        <v>8</v>
      </c>
      <c r="F219" s="5">
        <f t="shared" si="16"/>
        <v>50.4</v>
      </c>
      <c r="G219" s="3"/>
    </row>
    <row r="220" spans="1:7" ht="12.75" customHeight="1" x14ac:dyDescent="0.25">
      <c r="A220" s="3"/>
      <c r="B220" s="4">
        <v>70</v>
      </c>
      <c r="C220" s="5">
        <v>3.6</v>
      </c>
      <c r="D220" s="6">
        <v>42214</v>
      </c>
      <c r="E220" s="3" t="s">
        <v>8</v>
      </c>
      <c r="F220" s="5">
        <f t="shared" si="16"/>
        <v>25.2</v>
      </c>
      <c r="G220" s="3"/>
    </row>
    <row r="221" spans="1:7" ht="12.75" customHeight="1" x14ac:dyDescent="0.3">
      <c r="A221" s="582" t="s">
        <v>34</v>
      </c>
      <c r="B221" s="583"/>
      <c r="C221" s="583"/>
      <c r="D221" s="583"/>
      <c r="E221" s="583"/>
      <c r="F221" s="584"/>
      <c r="G221" s="7">
        <f>SUM(F205:F220)</f>
        <v>452.19999999999987</v>
      </c>
    </row>
    <row r="222" spans="1:7" ht="12.75" customHeight="1" x14ac:dyDescent="0.25">
      <c r="A222" s="3"/>
      <c r="B222" s="4">
        <v>140</v>
      </c>
      <c r="C222" s="5">
        <v>3.6</v>
      </c>
      <c r="D222" s="6">
        <v>42220</v>
      </c>
      <c r="E222" s="3" t="s">
        <v>8</v>
      </c>
      <c r="F222" s="5">
        <f t="shared" ref="F222:F232" si="17">(C222*B222/10)</f>
        <v>50.4</v>
      </c>
      <c r="G222" s="3"/>
    </row>
    <row r="223" spans="1:7" ht="12.75" customHeight="1" x14ac:dyDescent="0.25">
      <c r="A223" s="3"/>
      <c r="B223" s="4">
        <v>70</v>
      </c>
      <c r="C223" s="5">
        <v>3.6</v>
      </c>
      <c r="D223" s="6">
        <v>42221</v>
      </c>
      <c r="E223" s="3" t="s">
        <v>8</v>
      </c>
      <c r="F223" s="5">
        <f t="shared" si="17"/>
        <v>25.2</v>
      </c>
      <c r="G223" s="3"/>
    </row>
    <row r="224" spans="1:7" ht="12.75" customHeight="1" x14ac:dyDescent="0.25">
      <c r="A224" s="3"/>
      <c r="B224" s="4">
        <v>70</v>
      </c>
      <c r="C224" s="5">
        <v>3.6</v>
      </c>
      <c r="D224" s="6">
        <v>42223</v>
      </c>
      <c r="E224" s="3" t="s">
        <v>8</v>
      </c>
      <c r="F224" s="5">
        <f t="shared" si="17"/>
        <v>25.2</v>
      </c>
      <c r="G224" s="3"/>
    </row>
    <row r="225" spans="1:7" ht="12.75" customHeight="1" x14ac:dyDescent="0.25">
      <c r="A225" s="3"/>
      <c r="B225" s="4">
        <v>70</v>
      </c>
      <c r="C225" s="5">
        <v>3.6</v>
      </c>
      <c r="D225" s="6">
        <v>42224</v>
      </c>
      <c r="E225" s="3" t="s">
        <v>8</v>
      </c>
      <c r="F225" s="5">
        <f t="shared" si="17"/>
        <v>25.2</v>
      </c>
      <c r="G225" s="3"/>
    </row>
    <row r="226" spans="1:7" ht="12.75" customHeight="1" x14ac:dyDescent="0.25">
      <c r="A226" s="3"/>
      <c r="B226" s="4">
        <v>70</v>
      </c>
      <c r="C226" s="5">
        <v>3.6</v>
      </c>
      <c r="D226" s="6">
        <v>42227</v>
      </c>
      <c r="E226" s="3" t="s">
        <v>8</v>
      </c>
      <c r="F226" s="5">
        <f t="shared" si="17"/>
        <v>25.2</v>
      </c>
      <c r="G226" s="3"/>
    </row>
    <row r="227" spans="1:7" ht="12.75" customHeight="1" x14ac:dyDescent="0.25">
      <c r="A227" s="3"/>
      <c r="B227" s="4">
        <v>70</v>
      </c>
      <c r="C227" s="5">
        <v>3.6</v>
      </c>
      <c r="D227" s="6">
        <v>42229</v>
      </c>
      <c r="E227" s="3" t="s">
        <v>8</v>
      </c>
      <c r="F227" s="5">
        <f t="shared" si="17"/>
        <v>25.2</v>
      </c>
      <c r="G227" s="3"/>
    </row>
    <row r="228" spans="1:7" ht="12.75" customHeight="1" x14ac:dyDescent="0.25">
      <c r="A228" s="3"/>
      <c r="B228" s="4">
        <v>70</v>
      </c>
      <c r="C228" s="5">
        <v>3.6</v>
      </c>
      <c r="D228" s="6">
        <v>42230</v>
      </c>
      <c r="E228" s="3" t="s">
        <v>8</v>
      </c>
      <c r="F228" s="5">
        <f t="shared" si="17"/>
        <v>25.2</v>
      </c>
      <c r="G228" s="3"/>
    </row>
    <row r="229" spans="1:7" ht="12.75" customHeight="1" x14ac:dyDescent="0.25">
      <c r="A229" s="3"/>
      <c r="B229" s="4">
        <v>70</v>
      </c>
      <c r="C229" s="5">
        <v>3.6</v>
      </c>
      <c r="D229" s="6">
        <v>42231</v>
      </c>
      <c r="E229" s="3" t="s">
        <v>8</v>
      </c>
      <c r="F229" s="5">
        <f t="shared" si="17"/>
        <v>25.2</v>
      </c>
      <c r="G229" s="3"/>
    </row>
    <row r="230" spans="1:7" ht="12.75" customHeight="1" x14ac:dyDescent="0.25">
      <c r="A230" s="3"/>
      <c r="B230" s="4">
        <v>130</v>
      </c>
      <c r="C230" s="5">
        <v>3.6</v>
      </c>
      <c r="D230" s="6">
        <v>42234</v>
      </c>
      <c r="E230" s="3" t="s">
        <v>8</v>
      </c>
      <c r="F230" s="5">
        <f t="shared" si="17"/>
        <v>46.8</v>
      </c>
      <c r="G230" s="3"/>
    </row>
    <row r="231" spans="1:7" ht="12.75" customHeight="1" x14ac:dyDescent="0.25">
      <c r="A231" s="3"/>
      <c r="B231" s="4">
        <v>70</v>
      </c>
      <c r="C231" s="5">
        <v>3.6</v>
      </c>
      <c r="D231" s="6">
        <v>42235</v>
      </c>
      <c r="E231" s="3" t="s">
        <v>8</v>
      </c>
      <c r="F231" s="5">
        <f t="shared" si="17"/>
        <v>25.2</v>
      </c>
      <c r="G231" s="3"/>
    </row>
    <row r="232" spans="1:7" ht="12.75" customHeight="1" x14ac:dyDescent="0.25">
      <c r="A232" s="3"/>
      <c r="B232" s="4">
        <v>70</v>
      </c>
      <c r="C232" s="5">
        <v>3.6</v>
      </c>
      <c r="D232" s="6">
        <v>42242</v>
      </c>
      <c r="E232" s="3" t="s">
        <v>8</v>
      </c>
      <c r="F232" s="5">
        <f t="shared" si="17"/>
        <v>25.2</v>
      </c>
      <c r="G232" s="3"/>
    </row>
    <row r="233" spans="1:7" ht="12.75" customHeight="1" x14ac:dyDescent="0.3">
      <c r="A233" s="582" t="s">
        <v>35</v>
      </c>
      <c r="B233" s="583"/>
      <c r="C233" s="583"/>
      <c r="D233" s="583"/>
      <c r="E233" s="583"/>
      <c r="F233" s="584"/>
      <c r="G233" s="7">
        <f>SUM(F222:F232)</f>
        <v>323.99999999999994</v>
      </c>
    </row>
    <row r="234" spans="1:7" ht="12.75" customHeight="1" x14ac:dyDescent="0.25">
      <c r="A234" s="3"/>
      <c r="B234" s="4">
        <v>70</v>
      </c>
      <c r="C234" s="5">
        <v>3.6</v>
      </c>
      <c r="D234" s="6">
        <v>42248</v>
      </c>
      <c r="E234" s="3" t="s">
        <v>8</v>
      </c>
      <c r="F234" s="5">
        <f t="shared" ref="F234:F244" si="18">(C234*B234/10)</f>
        <v>25.2</v>
      </c>
      <c r="G234" s="3"/>
    </row>
    <row r="235" spans="1:7" ht="12.75" customHeight="1" x14ac:dyDescent="0.25">
      <c r="A235" s="3"/>
      <c r="B235" s="4">
        <v>70</v>
      </c>
      <c r="C235" s="5">
        <v>3.6</v>
      </c>
      <c r="D235" s="6">
        <v>42250</v>
      </c>
      <c r="E235" s="3" t="s">
        <v>10</v>
      </c>
      <c r="F235" s="5">
        <f t="shared" si="18"/>
        <v>25.2</v>
      </c>
      <c r="G235" s="3"/>
    </row>
    <row r="236" spans="1:7" ht="12.75" customHeight="1" x14ac:dyDescent="0.25">
      <c r="A236" s="3"/>
      <c r="B236" s="4">
        <v>70</v>
      </c>
      <c r="C236" s="5">
        <v>3.6</v>
      </c>
      <c r="D236" s="6">
        <v>42255</v>
      </c>
      <c r="E236" s="3" t="s">
        <v>8</v>
      </c>
      <c r="F236" s="5">
        <f t="shared" si="18"/>
        <v>25.2</v>
      </c>
      <c r="G236" s="3"/>
    </row>
    <row r="237" spans="1:7" ht="12.75" customHeight="1" x14ac:dyDescent="0.25">
      <c r="A237" s="3"/>
      <c r="B237" s="4">
        <v>130</v>
      </c>
      <c r="C237" s="5">
        <v>3.6</v>
      </c>
      <c r="D237" s="6">
        <v>42257</v>
      </c>
      <c r="E237" s="3" t="s">
        <v>8</v>
      </c>
      <c r="F237" s="5">
        <f t="shared" si="18"/>
        <v>46.8</v>
      </c>
      <c r="G237" s="3"/>
    </row>
    <row r="238" spans="1:7" ht="12.75" customHeight="1" x14ac:dyDescent="0.25">
      <c r="A238" s="3"/>
      <c r="B238" s="4">
        <v>130</v>
      </c>
      <c r="C238" s="5">
        <v>3.6</v>
      </c>
      <c r="D238" s="6">
        <v>42260</v>
      </c>
      <c r="E238" s="3" t="s">
        <v>8</v>
      </c>
      <c r="F238" s="5">
        <f t="shared" si="18"/>
        <v>46.8</v>
      </c>
      <c r="G238" s="3"/>
    </row>
    <row r="239" spans="1:7" ht="12.75" customHeight="1" x14ac:dyDescent="0.25">
      <c r="A239" s="3"/>
      <c r="B239" s="4">
        <v>70</v>
      </c>
      <c r="C239" s="5">
        <v>3.6</v>
      </c>
      <c r="D239" s="6">
        <v>42262</v>
      </c>
      <c r="E239" s="3" t="s">
        <v>8</v>
      </c>
      <c r="F239" s="5">
        <f t="shared" si="18"/>
        <v>25.2</v>
      </c>
      <c r="G239" s="3"/>
    </row>
    <row r="240" spans="1:7" ht="12.75" customHeight="1" x14ac:dyDescent="0.25">
      <c r="A240" s="3"/>
      <c r="B240" s="4">
        <v>160</v>
      </c>
      <c r="C240" s="5">
        <v>3.6</v>
      </c>
      <c r="D240" s="6">
        <v>42269</v>
      </c>
      <c r="E240" s="3" t="s">
        <v>8</v>
      </c>
      <c r="F240" s="5">
        <f t="shared" si="18"/>
        <v>57.6</v>
      </c>
      <c r="G240" s="3"/>
    </row>
    <row r="241" spans="1:7" ht="12.75" customHeight="1" x14ac:dyDescent="0.25">
      <c r="A241" s="3"/>
      <c r="B241" s="4">
        <v>140</v>
      </c>
      <c r="C241" s="5">
        <v>3.6</v>
      </c>
      <c r="D241" s="6">
        <v>42270</v>
      </c>
      <c r="E241" s="3" t="s">
        <v>10</v>
      </c>
      <c r="F241" s="5">
        <f t="shared" si="18"/>
        <v>50.4</v>
      </c>
      <c r="G241" s="3"/>
    </row>
    <row r="242" spans="1:7" ht="12.75" customHeight="1" x14ac:dyDescent="0.25">
      <c r="A242" s="3"/>
      <c r="B242" s="4">
        <v>70</v>
      </c>
      <c r="C242" s="5">
        <v>3.6</v>
      </c>
      <c r="D242" s="6">
        <v>42272</v>
      </c>
      <c r="E242" s="3" t="s">
        <v>8</v>
      </c>
      <c r="F242" s="5">
        <f t="shared" si="18"/>
        <v>25.2</v>
      </c>
      <c r="G242" s="3"/>
    </row>
    <row r="243" spans="1:7" ht="12.75" customHeight="1" x14ac:dyDescent="0.25">
      <c r="A243" s="3"/>
      <c r="B243" s="4">
        <v>70</v>
      </c>
      <c r="C243" s="5">
        <v>3.6</v>
      </c>
      <c r="D243" s="6">
        <v>42273</v>
      </c>
      <c r="E243" s="3" t="s">
        <v>8</v>
      </c>
      <c r="F243" s="5">
        <f t="shared" si="18"/>
        <v>25.2</v>
      </c>
      <c r="G243" s="3"/>
    </row>
    <row r="244" spans="1:7" ht="12.75" customHeight="1" x14ac:dyDescent="0.25">
      <c r="A244" s="3"/>
      <c r="B244" s="4">
        <v>70</v>
      </c>
      <c r="C244" s="5">
        <v>3.6</v>
      </c>
      <c r="D244" s="6">
        <v>42275</v>
      </c>
      <c r="E244" s="3" t="s">
        <v>8</v>
      </c>
      <c r="F244" s="5">
        <f t="shared" si="18"/>
        <v>25.2</v>
      </c>
      <c r="G244" s="3"/>
    </row>
    <row r="245" spans="1:7" ht="12.75" customHeight="1" x14ac:dyDescent="0.3">
      <c r="A245" s="582" t="s">
        <v>36</v>
      </c>
      <c r="B245" s="583"/>
      <c r="C245" s="583"/>
      <c r="D245" s="583"/>
      <c r="E245" s="583"/>
      <c r="F245" s="584"/>
      <c r="G245" s="7">
        <f>SUM(F234:F244)</f>
        <v>377.99999999999994</v>
      </c>
    </row>
    <row r="246" spans="1:7" ht="12.75" customHeight="1" x14ac:dyDescent="0.25">
      <c r="A246" s="3"/>
      <c r="B246" s="4">
        <v>70</v>
      </c>
      <c r="C246" s="5">
        <v>3.6</v>
      </c>
      <c r="D246" s="6">
        <v>42278</v>
      </c>
      <c r="E246" s="3" t="s">
        <v>8</v>
      </c>
      <c r="F246" s="5">
        <f t="shared" ref="F246:F258" si="19">(C246*B246/10)</f>
        <v>25.2</v>
      </c>
      <c r="G246" s="3"/>
    </row>
    <row r="247" spans="1:7" ht="12.75" customHeight="1" x14ac:dyDescent="0.25">
      <c r="A247" s="3"/>
      <c r="B247" s="4">
        <v>70</v>
      </c>
      <c r="C247" s="5">
        <v>3.6</v>
      </c>
      <c r="D247" s="6">
        <v>42279</v>
      </c>
      <c r="E247" s="3" t="s">
        <v>8</v>
      </c>
      <c r="F247" s="5">
        <f t="shared" si="19"/>
        <v>25.2</v>
      </c>
      <c r="G247" s="3"/>
    </row>
    <row r="248" spans="1:7" ht="12.75" customHeight="1" x14ac:dyDescent="0.25">
      <c r="A248" s="3"/>
      <c r="B248" s="4">
        <v>70</v>
      </c>
      <c r="C248" s="5">
        <v>3.6</v>
      </c>
      <c r="D248" s="6">
        <v>42280</v>
      </c>
      <c r="E248" s="3" t="s">
        <v>8</v>
      </c>
      <c r="F248" s="5">
        <f t="shared" si="19"/>
        <v>25.2</v>
      </c>
      <c r="G248" s="3"/>
    </row>
    <row r="249" spans="1:7" ht="12.75" customHeight="1" x14ac:dyDescent="0.25">
      <c r="A249" s="3"/>
      <c r="B249" s="4">
        <v>140</v>
      </c>
      <c r="C249" s="5">
        <v>3.8</v>
      </c>
      <c r="D249" s="6">
        <v>42283</v>
      </c>
      <c r="E249" s="3" t="s">
        <v>8</v>
      </c>
      <c r="F249" s="5">
        <f t="shared" si="19"/>
        <v>53.2</v>
      </c>
      <c r="G249" s="3"/>
    </row>
    <row r="250" spans="1:7" ht="12.75" customHeight="1" x14ac:dyDescent="0.25">
      <c r="A250" s="3"/>
      <c r="B250" s="4">
        <v>70</v>
      </c>
      <c r="C250" s="5">
        <v>3.8</v>
      </c>
      <c r="D250" s="6">
        <v>42285</v>
      </c>
      <c r="E250" s="3" t="s">
        <v>8</v>
      </c>
      <c r="F250" s="5">
        <f t="shared" si="19"/>
        <v>26.6</v>
      </c>
      <c r="G250" s="3"/>
    </row>
    <row r="251" spans="1:7" ht="12.75" customHeight="1" x14ac:dyDescent="0.25">
      <c r="A251" s="3"/>
      <c r="B251" s="4">
        <v>70</v>
      </c>
      <c r="C251" s="5">
        <v>3.8</v>
      </c>
      <c r="D251" s="6">
        <v>42286</v>
      </c>
      <c r="E251" s="3" t="s">
        <v>8</v>
      </c>
      <c r="F251" s="5">
        <f t="shared" si="19"/>
        <v>26.6</v>
      </c>
      <c r="G251" s="3"/>
    </row>
    <row r="252" spans="1:7" ht="12.75" customHeight="1" x14ac:dyDescent="0.25">
      <c r="A252" s="3"/>
      <c r="B252" s="4">
        <v>70</v>
      </c>
      <c r="C252" s="5">
        <v>3.8</v>
      </c>
      <c r="D252" s="6">
        <v>42287</v>
      </c>
      <c r="E252" s="3" t="s">
        <v>8</v>
      </c>
      <c r="F252" s="5">
        <f t="shared" si="19"/>
        <v>26.6</v>
      </c>
      <c r="G252" s="3"/>
    </row>
    <row r="253" spans="1:7" ht="12.75" customHeight="1" x14ac:dyDescent="0.25">
      <c r="A253" s="3"/>
      <c r="B253" s="4">
        <v>70</v>
      </c>
      <c r="C253" s="5">
        <v>3.8</v>
      </c>
      <c r="D253" s="6">
        <v>42289</v>
      </c>
      <c r="E253" s="3" t="s">
        <v>8</v>
      </c>
      <c r="F253" s="5">
        <f t="shared" si="19"/>
        <v>26.6</v>
      </c>
      <c r="G253" s="3"/>
    </row>
    <row r="254" spans="1:7" ht="12.75" customHeight="1" x14ac:dyDescent="0.25">
      <c r="A254" s="3"/>
      <c r="B254" s="4">
        <v>70</v>
      </c>
      <c r="C254" s="5">
        <v>3.8</v>
      </c>
      <c r="D254" s="6">
        <v>75165</v>
      </c>
      <c r="E254" s="3" t="s">
        <v>8</v>
      </c>
      <c r="F254" s="5">
        <f t="shared" si="19"/>
        <v>26.6</v>
      </c>
      <c r="G254" s="3"/>
    </row>
    <row r="255" spans="1:7" ht="12.75" customHeight="1" x14ac:dyDescent="0.25">
      <c r="A255" s="3"/>
      <c r="B255" s="4">
        <v>70</v>
      </c>
      <c r="C255" s="5">
        <v>3.8</v>
      </c>
      <c r="D255" s="6">
        <v>42293</v>
      </c>
      <c r="E255" s="3" t="s">
        <v>8</v>
      </c>
      <c r="F255" s="5">
        <f t="shared" si="19"/>
        <v>26.6</v>
      </c>
      <c r="G255" s="3"/>
    </row>
    <row r="256" spans="1:7" ht="12.75" customHeight="1" x14ac:dyDescent="0.25">
      <c r="A256" s="3"/>
      <c r="B256" s="4">
        <v>70</v>
      </c>
      <c r="C256" s="5">
        <v>3.8</v>
      </c>
      <c r="D256" s="6">
        <v>42298</v>
      </c>
      <c r="E256" s="3" t="s">
        <v>8</v>
      </c>
      <c r="F256" s="5">
        <f t="shared" si="19"/>
        <v>26.6</v>
      </c>
      <c r="G256" s="3"/>
    </row>
    <row r="257" spans="1:26" ht="12.75" customHeight="1" x14ac:dyDescent="0.25">
      <c r="A257" s="3"/>
      <c r="B257" s="4">
        <v>70</v>
      </c>
      <c r="C257" s="5">
        <v>3.8</v>
      </c>
      <c r="D257" s="6">
        <v>42301</v>
      </c>
      <c r="E257" s="3" t="s">
        <v>8</v>
      </c>
      <c r="F257" s="5">
        <f t="shared" si="19"/>
        <v>26.6</v>
      </c>
      <c r="G257" s="3"/>
    </row>
    <row r="258" spans="1:26" ht="12.75" customHeight="1" x14ac:dyDescent="0.25">
      <c r="A258" s="3"/>
      <c r="B258" s="4">
        <v>70</v>
      </c>
      <c r="C258" s="5">
        <v>3.8</v>
      </c>
      <c r="D258" s="6">
        <v>42305</v>
      </c>
      <c r="E258" s="3" t="s">
        <v>10</v>
      </c>
      <c r="F258" s="5">
        <f t="shared" si="19"/>
        <v>26.6</v>
      </c>
      <c r="G258" s="3"/>
    </row>
    <row r="259" spans="1:26" ht="12.75" customHeight="1" x14ac:dyDescent="0.3">
      <c r="A259" s="582" t="s">
        <v>37</v>
      </c>
      <c r="B259" s="583"/>
      <c r="C259" s="583"/>
      <c r="D259" s="583"/>
      <c r="E259" s="583"/>
      <c r="F259" s="584"/>
      <c r="G259" s="7">
        <f>SUM(F246:F258)</f>
        <v>368.2000000000001</v>
      </c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2.75" customHeight="1" x14ac:dyDescent="0.25">
      <c r="A260" s="3"/>
      <c r="B260" s="4">
        <v>70</v>
      </c>
      <c r="C260" s="5">
        <v>3.8</v>
      </c>
      <c r="D260" s="10">
        <v>42311</v>
      </c>
      <c r="E260" s="3" t="s">
        <v>10</v>
      </c>
      <c r="F260" s="5">
        <f t="shared" ref="F260:F272" si="20">(C260*B260/10)</f>
        <v>26.6</v>
      </c>
      <c r="G260" s="3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2.75" customHeight="1" x14ac:dyDescent="0.25">
      <c r="A261" s="3"/>
      <c r="B261" s="4">
        <v>70</v>
      </c>
      <c r="C261" s="5">
        <v>3.9</v>
      </c>
      <c r="D261" s="10">
        <v>42313</v>
      </c>
      <c r="E261" s="11" t="s">
        <v>8</v>
      </c>
      <c r="F261" s="5">
        <f t="shared" si="20"/>
        <v>27.3</v>
      </c>
      <c r="G261" s="5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2.75" customHeight="1" x14ac:dyDescent="0.25">
      <c r="A262" s="3"/>
      <c r="B262" s="4">
        <v>70</v>
      </c>
      <c r="C262" s="5">
        <v>3.9</v>
      </c>
      <c r="D262" s="10">
        <v>42315</v>
      </c>
      <c r="E262" s="11" t="s">
        <v>8</v>
      </c>
      <c r="F262" s="5">
        <f t="shared" si="20"/>
        <v>27.3</v>
      </c>
      <c r="G262" s="5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2.75" customHeight="1" x14ac:dyDescent="0.25">
      <c r="A263" s="3"/>
      <c r="B263" s="4">
        <v>70</v>
      </c>
      <c r="C263" s="5">
        <v>3.9</v>
      </c>
      <c r="D263" s="10">
        <v>42318</v>
      </c>
      <c r="E263" s="11" t="s">
        <v>8</v>
      </c>
      <c r="F263" s="5">
        <f t="shared" si="20"/>
        <v>27.3</v>
      </c>
      <c r="G263" s="3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2.75" customHeight="1" x14ac:dyDescent="0.25">
      <c r="A264" s="3"/>
      <c r="B264" s="4">
        <v>70</v>
      </c>
      <c r="C264" s="5">
        <v>3.9</v>
      </c>
      <c r="D264" s="10">
        <v>42319</v>
      </c>
      <c r="E264" s="11" t="s">
        <v>8</v>
      </c>
      <c r="F264" s="5">
        <f t="shared" si="20"/>
        <v>27.3</v>
      </c>
      <c r="G264" s="3"/>
    </row>
    <row r="265" spans="1:26" ht="12.75" customHeight="1" x14ac:dyDescent="0.25">
      <c r="A265" s="3"/>
      <c r="B265" s="4">
        <v>70</v>
      </c>
      <c r="C265" s="5">
        <v>3.9</v>
      </c>
      <c r="D265" s="10">
        <v>42320</v>
      </c>
      <c r="E265" s="11" t="s">
        <v>8</v>
      </c>
      <c r="F265" s="5">
        <f t="shared" si="20"/>
        <v>27.3</v>
      </c>
      <c r="G265" s="3"/>
    </row>
    <row r="266" spans="1:26" ht="12.75" customHeight="1" x14ac:dyDescent="0.25">
      <c r="A266" s="3"/>
      <c r="B266" s="4">
        <v>70</v>
      </c>
      <c r="C266" s="5">
        <v>3.9</v>
      </c>
      <c r="D266" s="10">
        <v>42321</v>
      </c>
      <c r="E266" s="11" t="s">
        <v>8</v>
      </c>
      <c r="F266" s="5">
        <f t="shared" si="20"/>
        <v>27.3</v>
      </c>
      <c r="G266" s="3"/>
    </row>
    <row r="267" spans="1:26" ht="12.75" customHeight="1" x14ac:dyDescent="0.25">
      <c r="A267" s="3"/>
      <c r="B267" s="4">
        <v>140</v>
      </c>
      <c r="C267" s="5">
        <v>3.9</v>
      </c>
      <c r="D267" s="10">
        <v>42322</v>
      </c>
      <c r="E267" s="11" t="s">
        <v>8</v>
      </c>
      <c r="F267" s="5">
        <f t="shared" si="20"/>
        <v>54.6</v>
      </c>
      <c r="G267" s="3"/>
    </row>
    <row r="268" spans="1:26" ht="12.75" customHeight="1" x14ac:dyDescent="0.25">
      <c r="A268" s="3"/>
      <c r="B268" s="4">
        <v>70</v>
      </c>
      <c r="C268" s="5">
        <v>3.9</v>
      </c>
      <c r="D268" s="10">
        <v>42325</v>
      </c>
      <c r="E268" s="11" t="s">
        <v>8</v>
      </c>
      <c r="F268" s="5">
        <f t="shared" si="20"/>
        <v>27.3</v>
      </c>
      <c r="G268" s="3"/>
    </row>
    <row r="269" spans="1:26" ht="12.75" customHeight="1" x14ac:dyDescent="0.25">
      <c r="A269" s="3"/>
      <c r="B269" s="4">
        <v>70</v>
      </c>
      <c r="C269" s="5">
        <v>3.9</v>
      </c>
      <c r="D269" s="10">
        <v>42326</v>
      </c>
      <c r="E269" s="11" t="s">
        <v>8</v>
      </c>
      <c r="F269" s="5">
        <f t="shared" si="20"/>
        <v>27.3</v>
      </c>
      <c r="G269" s="3"/>
    </row>
    <row r="270" spans="1:26" ht="12.75" customHeight="1" x14ac:dyDescent="0.25">
      <c r="A270" s="3"/>
      <c r="B270" s="4">
        <v>70</v>
      </c>
      <c r="C270" s="5">
        <v>3.9</v>
      </c>
      <c r="D270" s="10">
        <v>42327</v>
      </c>
      <c r="E270" s="11" t="s">
        <v>8</v>
      </c>
      <c r="F270" s="5">
        <f t="shared" si="20"/>
        <v>27.3</v>
      </c>
      <c r="G270" s="3"/>
    </row>
    <row r="271" spans="1:26" ht="12.75" customHeight="1" x14ac:dyDescent="0.25">
      <c r="A271" s="3"/>
      <c r="B271" s="4">
        <v>140</v>
      </c>
      <c r="C271" s="5">
        <v>3.9</v>
      </c>
      <c r="D271" s="10">
        <v>42332</v>
      </c>
      <c r="E271" s="11" t="s">
        <v>8</v>
      </c>
      <c r="F271" s="5">
        <f t="shared" si="20"/>
        <v>54.6</v>
      </c>
      <c r="G271" s="3"/>
    </row>
    <row r="272" spans="1:26" ht="12.75" customHeight="1" x14ac:dyDescent="0.25">
      <c r="A272" s="3"/>
      <c r="B272" s="4">
        <v>70</v>
      </c>
      <c r="C272" s="5">
        <v>3.9</v>
      </c>
      <c r="D272" s="10">
        <v>42336</v>
      </c>
      <c r="E272" s="11" t="s">
        <v>8</v>
      </c>
      <c r="F272" s="5">
        <f t="shared" si="20"/>
        <v>27.3</v>
      </c>
      <c r="G272" s="3"/>
    </row>
    <row r="273" spans="1:7" ht="12.75" customHeight="1" x14ac:dyDescent="0.3">
      <c r="A273" s="582" t="s">
        <v>38</v>
      </c>
      <c r="B273" s="583"/>
      <c r="C273" s="583"/>
      <c r="D273" s="583"/>
      <c r="E273" s="583"/>
      <c r="F273" s="584"/>
      <c r="G273" s="7">
        <f>SUM(F260:F272)</f>
        <v>408.80000000000007</v>
      </c>
    </row>
    <row r="274" spans="1:7" ht="12.75" customHeight="1" x14ac:dyDescent="0.25">
      <c r="A274" s="3"/>
      <c r="B274" s="4">
        <v>70</v>
      </c>
      <c r="C274" s="5">
        <v>3.9</v>
      </c>
      <c r="D274" s="10">
        <v>42309</v>
      </c>
      <c r="E274" s="11" t="s">
        <v>8</v>
      </c>
      <c r="F274" s="5">
        <f t="shared" ref="F274:F288" si="21">(C274*B274/10)</f>
        <v>27.3</v>
      </c>
      <c r="G274" s="3"/>
    </row>
    <row r="275" spans="1:7" ht="12.75" customHeight="1" x14ac:dyDescent="0.25">
      <c r="A275" s="3"/>
      <c r="B275" s="4">
        <v>70</v>
      </c>
      <c r="C275" s="5">
        <v>3.9</v>
      </c>
      <c r="D275" s="6">
        <v>42341</v>
      </c>
      <c r="E275" s="11" t="s">
        <v>8</v>
      </c>
      <c r="F275" s="5">
        <f t="shared" si="21"/>
        <v>27.3</v>
      </c>
      <c r="G275" s="3"/>
    </row>
    <row r="276" spans="1:7" ht="12.75" customHeight="1" x14ac:dyDescent="0.25">
      <c r="A276" s="3"/>
      <c r="B276" s="4">
        <v>70</v>
      </c>
      <c r="C276" s="5">
        <v>3.9</v>
      </c>
      <c r="D276" s="6">
        <v>42342</v>
      </c>
      <c r="E276" s="11" t="s">
        <v>8</v>
      </c>
      <c r="F276" s="5">
        <f t="shared" si="21"/>
        <v>27.3</v>
      </c>
      <c r="G276" s="3"/>
    </row>
    <row r="277" spans="1:7" ht="12.75" customHeight="1" x14ac:dyDescent="0.25">
      <c r="A277" s="3"/>
      <c r="B277" s="4">
        <v>70</v>
      </c>
      <c r="C277" s="5">
        <v>3.9</v>
      </c>
      <c r="D277" s="6">
        <v>42343</v>
      </c>
      <c r="E277" s="11" t="s">
        <v>8</v>
      </c>
      <c r="F277" s="5">
        <f t="shared" si="21"/>
        <v>27.3</v>
      </c>
      <c r="G277" s="3"/>
    </row>
    <row r="278" spans="1:7" ht="12.75" customHeight="1" x14ac:dyDescent="0.25">
      <c r="A278" s="3"/>
      <c r="B278" s="4">
        <v>50</v>
      </c>
      <c r="C278" s="5">
        <v>3.9</v>
      </c>
      <c r="D278" s="6">
        <v>42344</v>
      </c>
      <c r="E278" s="11" t="s">
        <v>8</v>
      </c>
      <c r="F278" s="5">
        <f t="shared" si="21"/>
        <v>19.5</v>
      </c>
      <c r="G278" s="3"/>
    </row>
    <row r="279" spans="1:7" ht="12.75" customHeight="1" x14ac:dyDescent="0.25">
      <c r="A279" s="3"/>
      <c r="B279" s="4">
        <v>70</v>
      </c>
      <c r="C279" s="5">
        <v>3.9</v>
      </c>
      <c r="D279" s="6">
        <v>42345</v>
      </c>
      <c r="E279" s="11" t="s">
        <v>8</v>
      </c>
      <c r="F279" s="5">
        <f t="shared" si="21"/>
        <v>27.3</v>
      </c>
      <c r="G279" s="3"/>
    </row>
    <row r="280" spans="1:7" ht="12.75" customHeight="1" x14ac:dyDescent="0.25">
      <c r="A280" s="3"/>
      <c r="B280" s="4">
        <v>70</v>
      </c>
      <c r="C280" s="5">
        <v>3.9</v>
      </c>
      <c r="D280" s="6">
        <v>42346</v>
      </c>
      <c r="E280" s="11" t="s">
        <v>8</v>
      </c>
      <c r="F280" s="5">
        <f t="shared" si="21"/>
        <v>27.3</v>
      </c>
      <c r="G280" s="3"/>
    </row>
    <row r="281" spans="1:7" ht="12.75" customHeight="1" x14ac:dyDescent="0.25">
      <c r="A281" s="3"/>
      <c r="B281" s="4">
        <v>70</v>
      </c>
      <c r="C281" s="5">
        <v>3.9</v>
      </c>
      <c r="D281" s="6">
        <v>42350</v>
      </c>
      <c r="E281" s="11" t="s">
        <v>8</v>
      </c>
      <c r="F281" s="5">
        <f t="shared" si="21"/>
        <v>27.3</v>
      </c>
      <c r="G281" s="3"/>
    </row>
    <row r="282" spans="1:7" ht="12.75" customHeight="1" x14ac:dyDescent="0.25">
      <c r="A282" s="3"/>
      <c r="B282" s="4">
        <v>70</v>
      </c>
      <c r="C282" s="5">
        <v>3.9</v>
      </c>
      <c r="D282" s="6">
        <v>42354</v>
      </c>
      <c r="E282" s="11" t="s">
        <v>8</v>
      </c>
      <c r="F282" s="5">
        <f t="shared" si="21"/>
        <v>27.3</v>
      </c>
      <c r="G282" s="3"/>
    </row>
    <row r="283" spans="1:7" ht="12.75" customHeight="1" x14ac:dyDescent="0.25">
      <c r="A283" s="3"/>
      <c r="B283" s="4">
        <v>70</v>
      </c>
      <c r="C283" s="5">
        <v>3.9</v>
      </c>
      <c r="D283" s="6">
        <v>42355</v>
      </c>
      <c r="E283" s="11" t="s">
        <v>8</v>
      </c>
      <c r="F283" s="5">
        <f t="shared" si="21"/>
        <v>27.3</v>
      </c>
      <c r="G283" s="3"/>
    </row>
    <row r="284" spans="1:7" ht="12.75" customHeight="1" x14ac:dyDescent="0.25">
      <c r="A284" s="3"/>
      <c r="B284" s="4">
        <v>70</v>
      </c>
      <c r="C284" s="5">
        <v>3.9</v>
      </c>
      <c r="D284" s="6">
        <v>42360</v>
      </c>
      <c r="E284" s="11" t="s">
        <v>8</v>
      </c>
      <c r="F284" s="5">
        <f t="shared" si="21"/>
        <v>27.3</v>
      </c>
      <c r="G284" s="3"/>
    </row>
    <row r="285" spans="1:7" ht="12.75" customHeight="1" x14ac:dyDescent="0.25">
      <c r="A285" s="3"/>
      <c r="B285" s="4">
        <v>70</v>
      </c>
      <c r="C285" s="5">
        <v>3.9</v>
      </c>
      <c r="D285" s="6">
        <v>42361</v>
      </c>
      <c r="E285" s="11" t="s">
        <v>8</v>
      </c>
      <c r="F285" s="5">
        <f t="shared" si="21"/>
        <v>27.3</v>
      </c>
      <c r="G285" s="3"/>
    </row>
    <row r="286" spans="1:7" ht="12.75" customHeight="1" x14ac:dyDescent="0.25">
      <c r="A286" s="3"/>
      <c r="B286" s="4">
        <v>70</v>
      </c>
      <c r="C286" s="5">
        <v>3.9</v>
      </c>
      <c r="D286" s="6">
        <v>42364</v>
      </c>
      <c r="E286" s="11" t="s">
        <v>8</v>
      </c>
      <c r="F286" s="5">
        <f t="shared" si="21"/>
        <v>27.3</v>
      </c>
      <c r="G286" s="3"/>
    </row>
    <row r="287" spans="1:7" ht="12.75" customHeight="1" x14ac:dyDescent="0.25">
      <c r="A287" s="3"/>
      <c r="B287" s="4">
        <v>70</v>
      </c>
      <c r="C287" s="5">
        <v>3.9</v>
      </c>
      <c r="D287" s="6">
        <v>42367</v>
      </c>
      <c r="E287" s="11" t="s">
        <v>8</v>
      </c>
      <c r="F287" s="5">
        <f t="shared" si="21"/>
        <v>27.3</v>
      </c>
      <c r="G287" s="3"/>
    </row>
    <row r="288" spans="1:7" ht="12.75" customHeight="1" x14ac:dyDescent="0.25">
      <c r="A288" s="3"/>
      <c r="B288" s="4">
        <v>70</v>
      </c>
      <c r="C288" s="5">
        <v>3.9</v>
      </c>
      <c r="D288" s="6">
        <v>42368</v>
      </c>
      <c r="E288" s="11" t="s">
        <v>8</v>
      </c>
      <c r="F288" s="5">
        <f t="shared" si="21"/>
        <v>27.3</v>
      </c>
      <c r="G288" s="3"/>
    </row>
    <row r="289" spans="1:7" ht="12.75" customHeight="1" x14ac:dyDescent="0.3">
      <c r="A289" s="582" t="s">
        <v>39</v>
      </c>
      <c r="B289" s="583"/>
      <c r="C289" s="583"/>
      <c r="D289" s="583"/>
      <c r="E289" s="583"/>
      <c r="F289" s="584"/>
      <c r="G289" s="7">
        <f>SUM(F274:F288)</f>
        <v>401.7000000000001</v>
      </c>
    </row>
    <row r="290" spans="1:7" ht="12.75" customHeight="1" x14ac:dyDescent="0.25">
      <c r="A290" s="3"/>
      <c r="B290" s="4">
        <v>70</v>
      </c>
      <c r="C290" s="5">
        <v>3.9</v>
      </c>
      <c r="D290" s="6">
        <v>42374</v>
      </c>
      <c r="E290" s="11" t="s">
        <v>8</v>
      </c>
      <c r="F290" s="5">
        <f t="shared" ref="F290:F298" si="22">(C290*B290/10)</f>
        <v>27.3</v>
      </c>
      <c r="G290" s="3"/>
    </row>
    <row r="291" spans="1:7" ht="12.75" customHeight="1" x14ac:dyDescent="0.25">
      <c r="A291" s="3"/>
      <c r="B291" s="4">
        <v>70</v>
      </c>
      <c r="C291" s="5">
        <v>3.9</v>
      </c>
      <c r="D291" s="6">
        <v>42378</v>
      </c>
      <c r="E291" s="11" t="s">
        <v>8</v>
      </c>
      <c r="F291" s="5">
        <f t="shared" si="22"/>
        <v>27.3</v>
      </c>
      <c r="G291" s="3"/>
    </row>
    <row r="292" spans="1:7" ht="12.75" customHeight="1" x14ac:dyDescent="0.25">
      <c r="A292" s="3"/>
      <c r="B292" s="4">
        <v>70</v>
      </c>
      <c r="C292" s="5">
        <v>3.9</v>
      </c>
      <c r="D292" s="6">
        <v>42381</v>
      </c>
      <c r="E292" s="11" t="s">
        <v>8</v>
      </c>
      <c r="F292" s="12">
        <f t="shared" si="22"/>
        <v>27.3</v>
      </c>
      <c r="G292" s="3"/>
    </row>
    <row r="293" spans="1:7" ht="12.75" customHeight="1" x14ac:dyDescent="0.25">
      <c r="A293" s="3"/>
      <c r="B293" s="4">
        <v>70</v>
      </c>
      <c r="C293" s="5">
        <v>3.9</v>
      </c>
      <c r="D293" s="13">
        <v>42384</v>
      </c>
      <c r="E293" s="11" t="s">
        <v>8</v>
      </c>
      <c r="F293" s="12">
        <f t="shared" si="22"/>
        <v>27.3</v>
      </c>
      <c r="G293" s="3"/>
    </row>
    <row r="294" spans="1:7" ht="12.75" customHeight="1" x14ac:dyDescent="0.25">
      <c r="A294" s="3"/>
      <c r="B294" s="4">
        <v>70</v>
      </c>
      <c r="C294" s="5">
        <v>3.9</v>
      </c>
      <c r="D294" s="6">
        <v>42388</v>
      </c>
      <c r="E294" s="11" t="s">
        <v>8</v>
      </c>
      <c r="F294" s="12">
        <f t="shared" si="22"/>
        <v>27.3</v>
      </c>
      <c r="G294" s="3"/>
    </row>
    <row r="295" spans="1:7" ht="12.75" customHeight="1" x14ac:dyDescent="0.25">
      <c r="A295" s="3"/>
      <c r="B295" s="4">
        <v>70</v>
      </c>
      <c r="C295" s="5">
        <v>3.9</v>
      </c>
      <c r="D295" s="6">
        <v>42389</v>
      </c>
      <c r="E295" s="11" t="s">
        <v>8</v>
      </c>
      <c r="F295" s="12">
        <f t="shared" si="22"/>
        <v>27.3</v>
      </c>
      <c r="G295" s="3"/>
    </row>
    <row r="296" spans="1:7" ht="12.75" customHeight="1" x14ac:dyDescent="0.25">
      <c r="A296" s="3"/>
      <c r="B296" s="4">
        <v>70</v>
      </c>
      <c r="C296" s="5">
        <v>3.9</v>
      </c>
      <c r="D296" s="6">
        <v>42390</v>
      </c>
      <c r="E296" s="11" t="s">
        <v>8</v>
      </c>
      <c r="F296" s="12">
        <f t="shared" si="22"/>
        <v>27.3</v>
      </c>
      <c r="G296" s="3"/>
    </row>
    <row r="297" spans="1:7" ht="12.75" customHeight="1" x14ac:dyDescent="0.25">
      <c r="A297" s="3"/>
      <c r="B297" s="4">
        <v>70</v>
      </c>
      <c r="C297" s="5">
        <v>3.9</v>
      </c>
      <c r="D297" s="6">
        <v>42392</v>
      </c>
      <c r="E297" s="3" t="s">
        <v>8</v>
      </c>
      <c r="F297" s="12">
        <f t="shared" si="22"/>
        <v>27.3</v>
      </c>
      <c r="G297" s="3"/>
    </row>
    <row r="298" spans="1:7" ht="12.75" customHeight="1" x14ac:dyDescent="0.25">
      <c r="A298" s="3"/>
      <c r="B298" s="4">
        <v>70</v>
      </c>
      <c r="C298" s="5">
        <v>3.9</v>
      </c>
      <c r="D298" s="6">
        <v>42394</v>
      </c>
      <c r="E298" s="3" t="s">
        <v>8</v>
      </c>
      <c r="F298" s="12">
        <f t="shared" si="22"/>
        <v>27.3</v>
      </c>
      <c r="G298" s="3"/>
    </row>
    <row r="299" spans="1:7" ht="12.75" customHeight="1" x14ac:dyDescent="0.3">
      <c r="A299" s="582" t="s">
        <v>40</v>
      </c>
      <c r="B299" s="583"/>
      <c r="C299" s="583"/>
      <c r="D299" s="583"/>
      <c r="E299" s="583"/>
      <c r="F299" s="584"/>
      <c r="G299" s="7">
        <f>SUM(F290:F298)</f>
        <v>245.70000000000005</v>
      </c>
    </row>
    <row r="300" spans="1:7" ht="12.75" customHeight="1" x14ac:dyDescent="0.25">
      <c r="A300" s="3"/>
      <c r="B300" s="4">
        <v>70</v>
      </c>
      <c r="C300" s="5">
        <v>3.9</v>
      </c>
      <c r="D300" s="6">
        <v>42401</v>
      </c>
      <c r="E300" s="3" t="s">
        <v>8</v>
      </c>
      <c r="F300" s="12">
        <f t="shared" ref="F300:F312" si="23">(C300*B300/10)</f>
        <v>27.3</v>
      </c>
      <c r="G300" s="14"/>
    </row>
    <row r="301" spans="1:7" ht="12.75" customHeight="1" x14ac:dyDescent="0.25">
      <c r="A301" s="3"/>
      <c r="B301" s="4">
        <v>70</v>
      </c>
      <c r="C301" s="5">
        <v>3.9</v>
      </c>
      <c r="D301" s="6">
        <v>42403</v>
      </c>
      <c r="E301" s="3" t="s">
        <v>8</v>
      </c>
      <c r="F301" s="12">
        <f t="shared" si="23"/>
        <v>27.3</v>
      </c>
      <c r="G301" s="14"/>
    </row>
    <row r="302" spans="1:7" ht="12.75" customHeight="1" x14ac:dyDescent="0.25">
      <c r="A302" s="3"/>
      <c r="B302" s="4">
        <v>70</v>
      </c>
      <c r="C302" s="5">
        <v>3.9</v>
      </c>
      <c r="D302" s="6">
        <v>42404</v>
      </c>
      <c r="E302" s="3" t="s">
        <v>8</v>
      </c>
      <c r="F302" s="12">
        <f t="shared" si="23"/>
        <v>27.3</v>
      </c>
      <c r="G302" s="14"/>
    </row>
    <row r="303" spans="1:7" ht="12.75" customHeight="1" x14ac:dyDescent="0.25">
      <c r="A303" s="3"/>
      <c r="B303" s="4">
        <v>70</v>
      </c>
      <c r="C303" s="5">
        <v>3.9</v>
      </c>
      <c r="D303" s="6">
        <v>42405</v>
      </c>
      <c r="E303" s="3" t="s">
        <v>8</v>
      </c>
      <c r="F303" s="12">
        <f t="shared" si="23"/>
        <v>27.3</v>
      </c>
      <c r="G303" s="14"/>
    </row>
    <row r="304" spans="1:7" ht="12.75" customHeight="1" x14ac:dyDescent="0.25">
      <c r="A304" s="3"/>
      <c r="B304" s="4">
        <v>70</v>
      </c>
      <c r="C304" s="5">
        <v>3.9</v>
      </c>
      <c r="D304" s="6">
        <v>42406</v>
      </c>
      <c r="E304" s="3" t="s">
        <v>8</v>
      </c>
      <c r="F304" s="12">
        <f t="shared" si="23"/>
        <v>27.3</v>
      </c>
      <c r="G304" s="14"/>
    </row>
    <row r="305" spans="1:7" ht="12.75" customHeight="1" x14ac:dyDescent="0.25">
      <c r="A305" s="3"/>
      <c r="B305" s="4">
        <v>70</v>
      </c>
      <c r="C305" s="5">
        <v>3.9</v>
      </c>
      <c r="D305" s="6">
        <v>42411</v>
      </c>
      <c r="E305" s="3" t="s">
        <v>10</v>
      </c>
      <c r="F305" s="12">
        <f t="shared" si="23"/>
        <v>27.3</v>
      </c>
      <c r="G305" s="14"/>
    </row>
    <row r="306" spans="1:7" ht="12.75" customHeight="1" x14ac:dyDescent="0.25">
      <c r="A306" s="3"/>
      <c r="B306" s="4">
        <v>70</v>
      </c>
      <c r="C306" s="5">
        <v>3.9</v>
      </c>
      <c r="D306" s="6">
        <v>42412</v>
      </c>
      <c r="E306" s="3" t="s">
        <v>8</v>
      </c>
      <c r="F306" s="12">
        <f t="shared" si="23"/>
        <v>27.3</v>
      </c>
      <c r="G306" s="14"/>
    </row>
    <row r="307" spans="1:7" ht="12.75" customHeight="1" x14ac:dyDescent="0.25">
      <c r="A307" s="3"/>
      <c r="B307" s="4">
        <v>70</v>
      </c>
      <c r="C307" s="5">
        <v>4</v>
      </c>
      <c r="D307" s="6">
        <v>42413</v>
      </c>
      <c r="E307" s="3" t="s">
        <v>8</v>
      </c>
      <c r="F307" s="12">
        <f t="shared" si="23"/>
        <v>28</v>
      </c>
      <c r="G307" s="14"/>
    </row>
    <row r="308" spans="1:7" ht="12.75" customHeight="1" x14ac:dyDescent="0.25">
      <c r="A308" s="3"/>
      <c r="B308" s="4">
        <v>70</v>
      </c>
      <c r="C308" s="5">
        <v>4</v>
      </c>
      <c r="D308" s="6">
        <v>42419</v>
      </c>
      <c r="E308" s="3" t="s">
        <v>8</v>
      </c>
      <c r="F308" s="12">
        <f t="shared" si="23"/>
        <v>28</v>
      </c>
      <c r="G308" s="14"/>
    </row>
    <row r="309" spans="1:7" ht="12.75" customHeight="1" x14ac:dyDescent="0.25">
      <c r="A309" s="3"/>
      <c r="B309" s="4">
        <v>70</v>
      </c>
      <c r="C309" s="5">
        <v>4</v>
      </c>
      <c r="D309" s="6">
        <v>42422</v>
      </c>
      <c r="E309" s="3" t="s">
        <v>10</v>
      </c>
      <c r="F309" s="12">
        <f t="shared" si="23"/>
        <v>28</v>
      </c>
      <c r="G309" s="14"/>
    </row>
    <row r="310" spans="1:7" ht="12.75" customHeight="1" x14ac:dyDescent="0.25">
      <c r="A310" s="3"/>
      <c r="B310" s="4">
        <v>70</v>
      </c>
      <c r="C310" s="5">
        <v>4</v>
      </c>
      <c r="D310" s="6">
        <v>42424</v>
      </c>
      <c r="E310" s="3" t="s">
        <v>10</v>
      </c>
      <c r="F310" s="5">
        <f t="shared" si="23"/>
        <v>28</v>
      </c>
      <c r="G310" s="14"/>
    </row>
    <row r="311" spans="1:7" ht="12.75" customHeight="1" x14ac:dyDescent="0.25">
      <c r="A311" s="3"/>
      <c r="B311" s="4">
        <v>70</v>
      </c>
      <c r="C311" s="5">
        <v>4</v>
      </c>
      <c r="D311" s="6">
        <v>42425</v>
      </c>
      <c r="E311" s="3" t="s">
        <v>8</v>
      </c>
      <c r="F311" s="5">
        <f t="shared" si="23"/>
        <v>28</v>
      </c>
      <c r="G311" s="3"/>
    </row>
    <row r="312" spans="1:7" ht="12.75" customHeight="1" x14ac:dyDescent="0.25">
      <c r="A312" s="3"/>
      <c r="B312" s="4">
        <v>70</v>
      </c>
      <c r="C312" s="5">
        <v>4</v>
      </c>
      <c r="D312" s="6">
        <v>42427</v>
      </c>
      <c r="E312" s="3" t="s">
        <v>8</v>
      </c>
      <c r="F312" s="5">
        <f t="shared" si="23"/>
        <v>28</v>
      </c>
      <c r="G312" s="3"/>
    </row>
    <row r="313" spans="1:7" ht="12.75" customHeight="1" x14ac:dyDescent="0.3">
      <c r="A313" s="582" t="s">
        <v>41</v>
      </c>
      <c r="B313" s="583"/>
      <c r="C313" s="583"/>
      <c r="D313" s="583"/>
      <c r="E313" s="583"/>
      <c r="F313" s="584"/>
      <c r="G313" s="7">
        <f>SUM(F300:F312)</f>
        <v>359.1</v>
      </c>
    </row>
    <row r="314" spans="1:7" ht="12.75" customHeight="1" x14ac:dyDescent="0.25">
      <c r="A314" s="3"/>
      <c r="B314" s="4">
        <v>70</v>
      </c>
      <c r="C314" s="5">
        <v>4</v>
      </c>
      <c r="D314" s="6">
        <v>42430</v>
      </c>
      <c r="E314" s="3" t="s">
        <v>8</v>
      </c>
      <c r="F314" s="5">
        <f t="shared" ref="F314:F325" si="24">(C314*B314/10)</f>
        <v>28</v>
      </c>
      <c r="G314" s="3"/>
    </row>
    <row r="315" spans="1:7" ht="12.75" customHeight="1" x14ac:dyDescent="0.25">
      <c r="A315" s="3"/>
      <c r="B315" s="4">
        <v>70</v>
      </c>
      <c r="C315" s="5">
        <v>4</v>
      </c>
      <c r="D315" s="6">
        <v>42431</v>
      </c>
      <c r="E315" s="3" t="s">
        <v>8</v>
      </c>
      <c r="F315" s="5">
        <f t="shared" si="24"/>
        <v>28</v>
      </c>
      <c r="G315" s="3"/>
    </row>
    <row r="316" spans="1:7" ht="12.75" customHeight="1" x14ac:dyDescent="0.25">
      <c r="A316" s="3"/>
      <c r="B316" s="4">
        <v>70</v>
      </c>
      <c r="C316" s="5">
        <v>4</v>
      </c>
      <c r="D316" s="6">
        <v>42432</v>
      </c>
      <c r="E316" s="3" t="s">
        <v>8</v>
      </c>
      <c r="F316" s="5">
        <f t="shared" si="24"/>
        <v>28</v>
      </c>
      <c r="G316" s="3"/>
    </row>
    <row r="317" spans="1:7" ht="12.75" customHeight="1" x14ac:dyDescent="0.25">
      <c r="A317" s="3"/>
      <c r="B317" s="4">
        <v>70</v>
      </c>
      <c r="C317" s="5">
        <v>4</v>
      </c>
      <c r="D317" s="6">
        <v>42434</v>
      </c>
      <c r="E317" s="3" t="s">
        <v>8</v>
      </c>
      <c r="F317" s="5">
        <f t="shared" si="24"/>
        <v>28</v>
      </c>
      <c r="G317" s="3"/>
    </row>
    <row r="318" spans="1:7" ht="12.75" customHeight="1" x14ac:dyDescent="0.25">
      <c r="A318" s="3"/>
      <c r="B318" s="4">
        <v>70</v>
      </c>
      <c r="C318" s="5">
        <v>4</v>
      </c>
      <c r="D318" s="6">
        <v>42436</v>
      </c>
      <c r="E318" s="3" t="s">
        <v>8</v>
      </c>
      <c r="F318" s="5">
        <f t="shared" si="24"/>
        <v>28</v>
      </c>
      <c r="G318" s="3"/>
    </row>
    <row r="319" spans="1:7" ht="12.75" customHeight="1" x14ac:dyDescent="0.25">
      <c r="A319" s="3"/>
      <c r="B319" s="4">
        <v>70</v>
      </c>
      <c r="C319" s="5">
        <v>4</v>
      </c>
      <c r="D319" s="6">
        <v>42072</v>
      </c>
      <c r="E319" s="3" t="s">
        <v>8</v>
      </c>
      <c r="F319" s="5">
        <f t="shared" si="24"/>
        <v>28</v>
      </c>
      <c r="G319" s="3"/>
    </row>
    <row r="320" spans="1:7" ht="12.75" customHeight="1" x14ac:dyDescent="0.25">
      <c r="A320" s="3"/>
      <c r="B320" s="4">
        <v>70</v>
      </c>
      <c r="C320" s="5">
        <v>4</v>
      </c>
      <c r="D320" s="6">
        <v>42074</v>
      </c>
      <c r="E320" s="3" t="s">
        <v>10</v>
      </c>
      <c r="F320" s="5">
        <f t="shared" si="24"/>
        <v>28</v>
      </c>
      <c r="G320" s="3"/>
    </row>
    <row r="321" spans="1:7" ht="12.75" customHeight="1" x14ac:dyDescent="0.25">
      <c r="A321" s="3"/>
      <c r="B321" s="4">
        <v>70</v>
      </c>
      <c r="C321" s="5">
        <v>4</v>
      </c>
      <c r="D321" s="6">
        <v>42075</v>
      </c>
      <c r="E321" s="3" t="s">
        <v>10</v>
      </c>
      <c r="F321" s="5">
        <f t="shared" si="24"/>
        <v>28</v>
      </c>
      <c r="G321" s="3"/>
    </row>
    <row r="322" spans="1:7" ht="12.75" customHeight="1" x14ac:dyDescent="0.25">
      <c r="A322" s="3"/>
      <c r="B322" s="4">
        <v>70</v>
      </c>
      <c r="C322" s="5">
        <v>4</v>
      </c>
      <c r="D322" s="6">
        <v>42444</v>
      </c>
      <c r="E322" s="3" t="s">
        <v>10</v>
      </c>
      <c r="F322" s="5">
        <f t="shared" si="24"/>
        <v>28</v>
      </c>
      <c r="G322" s="3"/>
    </row>
    <row r="323" spans="1:7" ht="12.75" customHeight="1" x14ac:dyDescent="0.25">
      <c r="A323" s="3"/>
      <c r="B323" s="4">
        <v>70</v>
      </c>
      <c r="C323" s="5">
        <v>4</v>
      </c>
      <c r="D323" s="6">
        <v>42448</v>
      </c>
      <c r="E323" s="3" t="s">
        <v>8</v>
      </c>
      <c r="F323" s="5">
        <f t="shared" si="24"/>
        <v>28</v>
      </c>
      <c r="G323" s="3"/>
    </row>
    <row r="324" spans="1:7" ht="12.75" customHeight="1" x14ac:dyDescent="0.25">
      <c r="A324" s="3"/>
      <c r="B324" s="4">
        <v>70</v>
      </c>
      <c r="C324" s="5">
        <v>4</v>
      </c>
      <c r="D324" s="6">
        <v>42451</v>
      </c>
      <c r="E324" s="3" t="s">
        <v>8</v>
      </c>
      <c r="F324" s="5">
        <f t="shared" si="24"/>
        <v>28</v>
      </c>
      <c r="G324" s="3"/>
    </row>
    <row r="325" spans="1:7" ht="12.75" customHeight="1" x14ac:dyDescent="0.25">
      <c r="A325" s="3"/>
      <c r="B325" s="4">
        <v>70</v>
      </c>
      <c r="C325" s="5">
        <v>4</v>
      </c>
      <c r="D325" s="6">
        <v>42458</v>
      </c>
      <c r="E325" s="3" t="s">
        <v>10</v>
      </c>
      <c r="F325" s="5">
        <f t="shared" si="24"/>
        <v>28</v>
      </c>
      <c r="G325" s="3"/>
    </row>
    <row r="326" spans="1:7" ht="12.75" customHeight="1" x14ac:dyDescent="0.3">
      <c r="A326" s="582" t="s">
        <v>42</v>
      </c>
      <c r="B326" s="583"/>
      <c r="C326" s="583"/>
      <c r="D326" s="583"/>
      <c r="E326" s="583"/>
      <c r="F326" s="584"/>
      <c r="G326" s="7">
        <f>SUM(F314:F325)</f>
        <v>336</v>
      </c>
    </row>
    <row r="327" spans="1:7" ht="12.75" customHeight="1" x14ac:dyDescent="0.25">
      <c r="A327" s="3"/>
      <c r="B327" s="4">
        <v>70</v>
      </c>
      <c r="C327" s="5">
        <v>4</v>
      </c>
      <c r="D327" s="6">
        <v>42462</v>
      </c>
      <c r="E327" s="3" t="s">
        <v>10</v>
      </c>
      <c r="F327" s="5">
        <f t="shared" ref="F327:F334" si="25">(C327*B327/10)</f>
        <v>28</v>
      </c>
      <c r="G327" s="3"/>
    </row>
    <row r="328" spans="1:7" ht="12.75" customHeight="1" x14ac:dyDescent="0.25">
      <c r="A328" s="3"/>
      <c r="B328" s="4">
        <v>70</v>
      </c>
      <c r="C328" s="5">
        <v>4</v>
      </c>
      <c r="D328" s="6">
        <v>42465</v>
      </c>
      <c r="E328" s="3" t="s">
        <v>8</v>
      </c>
      <c r="F328" s="5">
        <f t="shared" si="25"/>
        <v>28</v>
      </c>
      <c r="G328" s="3"/>
    </row>
    <row r="329" spans="1:7" ht="12.75" customHeight="1" x14ac:dyDescent="0.25">
      <c r="A329" s="3"/>
      <c r="B329" s="4">
        <v>70</v>
      </c>
      <c r="C329" s="5">
        <v>4</v>
      </c>
      <c r="D329" s="6">
        <v>42469</v>
      </c>
      <c r="E329" s="3" t="s">
        <v>8</v>
      </c>
      <c r="F329" s="5">
        <f t="shared" si="25"/>
        <v>28</v>
      </c>
      <c r="G329" s="3"/>
    </row>
    <row r="330" spans="1:7" ht="12.75" customHeight="1" x14ac:dyDescent="0.25">
      <c r="A330" s="3"/>
      <c r="B330" s="4">
        <v>140</v>
      </c>
      <c r="C330" s="5">
        <v>4</v>
      </c>
      <c r="D330" s="6">
        <v>42474</v>
      </c>
      <c r="E330" s="3" t="s">
        <v>8</v>
      </c>
      <c r="F330" s="5">
        <f t="shared" si="25"/>
        <v>56</v>
      </c>
      <c r="G330" s="3"/>
    </row>
    <row r="331" spans="1:7" ht="12.75" customHeight="1" x14ac:dyDescent="0.25">
      <c r="A331" s="3"/>
      <c r="B331" s="4">
        <v>70</v>
      </c>
      <c r="C331" s="5">
        <v>4</v>
      </c>
      <c r="D331" s="6">
        <v>42476</v>
      </c>
      <c r="E331" s="3" t="s">
        <v>8</v>
      </c>
      <c r="F331" s="5">
        <f t="shared" si="25"/>
        <v>28</v>
      </c>
      <c r="G331" s="3"/>
    </row>
    <row r="332" spans="1:7" ht="12.75" customHeight="1" x14ac:dyDescent="0.25">
      <c r="A332" s="3"/>
      <c r="B332" s="4">
        <v>70</v>
      </c>
      <c r="C332" s="5">
        <v>4</v>
      </c>
      <c r="D332" s="6">
        <v>42479</v>
      </c>
      <c r="E332" s="3" t="s">
        <v>8</v>
      </c>
      <c r="F332" s="5">
        <f t="shared" si="25"/>
        <v>28</v>
      </c>
      <c r="G332" s="3"/>
    </row>
    <row r="333" spans="1:7" ht="12.75" customHeight="1" x14ac:dyDescent="0.25">
      <c r="A333" s="3"/>
      <c r="B333" s="4">
        <v>70</v>
      </c>
      <c r="C333" s="5">
        <v>4</v>
      </c>
      <c r="D333" s="6">
        <v>42482</v>
      </c>
      <c r="E333" s="3" t="s">
        <v>8</v>
      </c>
      <c r="F333" s="5">
        <f t="shared" si="25"/>
        <v>28</v>
      </c>
      <c r="G333" s="3"/>
    </row>
    <row r="334" spans="1:7" ht="12.75" customHeight="1" x14ac:dyDescent="0.25">
      <c r="A334" s="3"/>
      <c r="B334" s="15">
        <v>70</v>
      </c>
      <c r="C334" s="5">
        <v>4</v>
      </c>
      <c r="D334" s="6">
        <v>42488</v>
      </c>
      <c r="E334" s="3" t="s">
        <v>8</v>
      </c>
      <c r="F334" s="5">
        <f t="shared" si="25"/>
        <v>28</v>
      </c>
      <c r="G334" s="3"/>
    </row>
    <row r="335" spans="1:7" ht="12.75" customHeight="1" x14ac:dyDescent="0.3">
      <c r="A335" s="582" t="s">
        <v>43</v>
      </c>
      <c r="B335" s="583"/>
      <c r="C335" s="583"/>
      <c r="D335" s="583"/>
      <c r="E335" s="583"/>
      <c r="F335" s="584"/>
      <c r="G335" s="7">
        <f>SUM(F327:F334)</f>
        <v>252</v>
      </c>
    </row>
    <row r="336" spans="1:7" ht="12.75" customHeight="1" x14ac:dyDescent="0.25">
      <c r="A336" s="3"/>
      <c r="B336" s="15">
        <v>70</v>
      </c>
      <c r="C336" s="5">
        <v>4</v>
      </c>
      <c r="D336" s="6">
        <v>42493</v>
      </c>
      <c r="E336" s="3" t="s">
        <v>8</v>
      </c>
      <c r="F336" s="5">
        <f>(C336*B336/10)</f>
        <v>28</v>
      </c>
      <c r="G336" s="3"/>
    </row>
    <row r="337" spans="1:7" ht="12.75" customHeight="1" x14ac:dyDescent="0.25">
      <c r="A337" s="3"/>
      <c r="B337" s="15">
        <v>140</v>
      </c>
      <c r="C337" s="5">
        <v>4</v>
      </c>
      <c r="D337" s="6">
        <v>42496</v>
      </c>
      <c r="E337" s="3" t="s">
        <v>10</v>
      </c>
      <c r="F337" s="5">
        <f>(C337*B337/10)</f>
        <v>56</v>
      </c>
      <c r="G337" s="3"/>
    </row>
    <row r="338" spans="1:7" ht="12.75" customHeight="1" x14ac:dyDescent="0.25">
      <c r="A338" s="3"/>
      <c r="B338" s="4">
        <v>70</v>
      </c>
      <c r="C338" s="5">
        <v>4</v>
      </c>
      <c r="D338" s="6">
        <v>42507</v>
      </c>
      <c r="E338" s="3" t="s">
        <v>8</v>
      </c>
      <c r="F338" s="5">
        <f>(C338*B338/10)</f>
        <v>28</v>
      </c>
      <c r="G338" s="3"/>
    </row>
    <row r="339" spans="1:7" ht="12.75" customHeight="1" x14ac:dyDescent="0.25">
      <c r="A339" s="3"/>
      <c r="B339" s="4">
        <v>70</v>
      </c>
      <c r="C339" s="5">
        <v>4</v>
      </c>
      <c r="D339" s="6">
        <v>42515</v>
      </c>
      <c r="E339" s="3" t="s">
        <v>8</v>
      </c>
      <c r="F339" s="5">
        <f>(C339*B339/10)</f>
        <v>28</v>
      </c>
      <c r="G339" s="3"/>
    </row>
    <row r="340" spans="1:7" ht="12.75" customHeight="1" x14ac:dyDescent="0.25">
      <c r="A340" s="3"/>
      <c r="B340" s="4">
        <v>70</v>
      </c>
      <c r="C340" s="5">
        <v>4</v>
      </c>
      <c r="D340" s="6">
        <v>42521</v>
      </c>
      <c r="E340" s="3" t="s">
        <v>8</v>
      </c>
      <c r="F340" s="5">
        <f>(C340*B340/10)</f>
        <v>28</v>
      </c>
      <c r="G340" s="3"/>
    </row>
    <row r="341" spans="1:7" ht="12.75" customHeight="1" x14ac:dyDescent="0.3">
      <c r="A341" s="582" t="s">
        <v>44</v>
      </c>
      <c r="B341" s="583"/>
      <c r="C341" s="583"/>
      <c r="D341" s="583"/>
      <c r="E341" s="583"/>
      <c r="F341" s="584"/>
      <c r="G341" s="7">
        <f>SUM(F336:F340)</f>
        <v>168</v>
      </c>
    </row>
    <row r="342" spans="1:7" ht="12.75" customHeight="1" x14ac:dyDescent="0.25">
      <c r="A342" s="3"/>
      <c r="B342" s="4">
        <v>70</v>
      </c>
      <c r="C342" s="5">
        <v>4</v>
      </c>
      <c r="D342" s="6">
        <v>42525</v>
      </c>
      <c r="E342" s="3" t="s">
        <v>8</v>
      </c>
      <c r="F342" s="5">
        <f t="shared" ref="F342:F353" si="26">(C342*B342/10)</f>
        <v>28</v>
      </c>
      <c r="G342" s="3"/>
    </row>
    <row r="343" spans="1:7" ht="12.75" customHeight="1" x14ac:dyDescent="0.25">
      <c r="A343" s="3"/>
      <c r="B343" s="4">
        <v>70</v>
      </c>
      <c r="C343" s="5">
        <v>4</v>
      </c>
      <c r="D343" s="6">
        <v>42530</v>
      </c>
      <c r="E343" s="3" t="s">
        <v>8</v>
      </c>
      <c r="F343" s="5">
        <f t="shared" si="26"/>
        <v>28</v>
      </c>
      <c r="G343" s="3"/>
    </row>
    <row r="344" spans="1:7" ht="12.75" customHeight="1" x14ac:dyDescent="0.25">
      <c r="A344" s="3"/>
      <c r="B344" s="4">
        <v>70</v>
      </c>
      <c r="C344" s="5">
        <v>4</v>
      </c>
      <c r="D344" s="6">
        <v>42531</v>
      </c>
      <c r="E344" s="3" t="s">
        <v>8</v>
      </c>
      <c r="F344" s="5">
        <f t="shared" si="26"/>
        <v>28</v>
      </c>
      <c r="G344" s="3"/>
    </row>
    <row r="345" spans="1:7" ht="12.75" customHeight="1" x14ac:dyDescent="0.25">
      <c r="A345" s="3"/>
      <c r="B345" s="4">
        <v>70</v>
      </c>
      <c r="C345" s="5">
        <v>4</v>
      </c>
      <c r="D345" s="6">
        <v>42532</v>
      </c>
      <c r="E345" s="3" t="s">
        <v>8</v>
      </c>
      <c r="F345" s="5">
        <f t="shared" si="26"/>
        <v>28</v>
      </c>
      <c r="G345" s="3"/>
    </row>
    <row r="346" spans="1:7" ht="12.75" customHeight="1" x14ac:dyDescent="0.25">
      <c r="A346" s="3"/>
      <c r="B346" s="4">
        <v>70</v>
      </c>
      <c r="C346" s="5">
        <v>4</v>
      </c>
      <c r="D346" s="6">
        <v>42534</v>
      </c>
      <c r="E346" s="3" t="s">
        <v>8</v>
      </c>
      <c r="F346" s="5">
        <f t="shared" si="26"/>
        <v>28</v>
      </c>
      <c r="G346" s="3"/>
    </row>
    <row r="347" spans="1:7" ht="12.75" customHeight="1" x14ac:dyDescent="0.25">
      <c r="A347" s="3"/>
      <c r="B347" s="4">
        <v>70</v>
      </c>
      <c r="C347" s="5">
        <v>4</v>
      </c>
      <c r="D347" s="6">
        <v>42535</v>
      </c>
      <c r="E347" s="3" t="s">
        <v>8</v>
      </c>
      <c r="F347" s="5">
        <f t="shared" si="26"/>
        <v>28</v>
      </c>
      <c r="G347" s="3"/>
    </row>
    <row r="348" spans="1:7" ht="12.75" customHeight="1" x14ac:dyDescent="0.25">
      <c r="A348" s="3"/>
      <c r="B348" s="4">
        <v>70</v>
      </c>
      <c r="C348" s="5">
        <v>4</v>
      </c>
      <c r="D348" s="6">
        <v>42537</v>
      </c>
      <c r="E348" s="3" t="s">
        <v>8</v>
      </c>
      <c r="F348" s="5">
        <f t="shared" si="26"/>
        <v>28</v>
      </c>
      <c r="G348" s="3"/>
    </row>
    <row r="349" spans="1:7" ht="12.75" customHeight="1" x14ac:dyDescent="0.25">
      <c r="A349" s="3"/>
      <c r="B349" s="4">
        <v>70</v>
      </c>
      <c r="C349" s="5">
        <v>4</v>
      </c>
      <c r="D349" s="6">
        <v>42538</v>
      </c>
      <c r="E349" s="3" t="s">
        <v>8</v>
      </c>
      <c r="F349" s="5">
        <f t="shared" si="26"/>
        <v>28</v>
      </c>
      <c r="G349" s="3"/>
    </row>
    <row r="350" spans="1:7" ht="12.75" customHeight="1" x14ac:dyDescent="0.25">
      <c r="A350" s="3"/>
      <c r="B350" s="3">
        <v>70</v>
      </c>
      <c r="C350" s="5">
        <v>4</v>
      </c>
      <c r="D350" s="6">
        <v>42539</v>
      </c>
      <c r="E350" s="3" t="s">
        <v>8</v>
      </c>
      <c r="F350" s="5">
        <f t="shared" si="26"/>
        <v>28</v>
      </c>
      <c r="G350" s="3"/>
    </row>
    <row r="351" spans="1:7" ht="12.75" customHeight="1" x14ac:dyDescent="0.25">
      <c r="A351" s="3"/>
      <c r="B351" s="3">
        <v>70</v>
      </c>
      <c r="C351" s="5">
        <v>4</v>
      </c>
      <c r="D351" s="6">
        <v>42544</v>
      </c>
      <c r="E351" s="3" t="s">
        <v>8</v>
      </c>
      <c r="F351" s="5">
        <f t="shared" si="26"/>
        <v>28</v>
      </c>
      <c r="G351" s="3"/>
    </row>
    <row r="352" spans="1:7" ht="12.75" customHeight="1" x14ac:dyDescent="0.25">
      <c r="A352" s="3"/>
      <c r="B352" s="3">
        <v>70</v>
      </c>
      <c r="C352" s="5">
        <v>4</v>
      </c>
      <c r="D352" s="6">
        <v>42548</v>
      </c>
      <c r="E352" s="3" t="s">
        <v>8</v>
      </c>
      <c r="F352" s="5">
        <f t="shared" si="26"/>
        <v>28</v>
      </c>
      <c r="G352" s="3"/>
    </row>
    <row r="353" spans="1:7" ht="12.75" customHeight="1" x14ac:dyDescent="0.25">
      <c r="A353" s="3"/>
      <c r="B353" s="3">
        <v>70</v>
      </c>
      <c r="C353" s="5">
        <v>4</v>
      </c>
      <c r="D353" s="6">
        <v>42549</v>
      </c>
      <c r="E353" s="3" t="s">
        <v>8</v>
      </c>
      <c r="F353" s="5">
        <f t="shared" si="26"/>
        <v>28</v>
      </c>
      <c r="G353" s="3"/>
    </row>
    <row r="354" spans="1:7" ht="12.75" customHeight="1" x14ac:dyDescent="0.3">
      <c r="A354" s="579" t="s">
        <v>45</v>
      </c>
      <c r="B354" s="580"/>
      <c r="C354" s="580"/>
      <c r="D354" s="580"/>
      <c r="E354" s="580"/>
      <c r="F354" s="581"/>
      <c r="G354" s="7">
        <f>SUM(F342:F353)</f>
        <v>336</v>
      </c>
    </row>
    <row r="355" spans="1:7" ht="12.75" customHeight="1" x14ac:dyDescent="0.25">
      <c r="A355" s="3"/>
      <c r="B355" s="3">
        <v>80</v>
      </c>
      <c r="C355" s="5">
        <v>4</v>
      </c>
      <c r="D355" s="6">
        <v>42553</v>
      </c>
      <c r="E355" s="3" t="s">
        <v>8</v>
      </c>
      <c r="F355" s="5">
        <f t="shared" ref="F355:F365" si="27">(C355*B355/10)</f>
        <v>32</v>
      </c>
      <c r="G355" s="3"/>
    </row>
    <row r="356" spans="1:7" ht="12.75" customHeight="1" x14ac:dyDescent="0.25">
      <c r="A356" s="3"/>
      <c r="B356" s="3">
        <v>70</v>
      </c>
      <c r="C356" s="5">
        <v>4</v>
      </c>
      <c r="D356" s="6">
        <v>42559</v>
      </c>
      <c r="E356" s="3" t="s">
        <v>8</v>
      </c>
      <c r="F356" s="5">
        <f t="shared" si="27"/>
        <v>28</v>
      </c>
      <c r="G356" s="3"/>
    </row>
    <row r="357" spans="1:7" ht="12.75" customHeight="1" x14ac:dyDescent="0.25">
      <c r="A357" s="3"/>
      <c r="B357" s="3">
        <v>70</v>
      </c>
      <c r="C357" s="5">
        <v>4</v>
      </c>
      <c r="D357" s="6">
        <v>42564</v>
      </c>
      <c r="E357" s="3" t="s">
        <v>8</v>
      </c>
      <c r="F357" s="5">
        <f t="shared" si="27"/>
        <v>28</v>
      </c>
      <c r="G357" s="3"/>
    </row>
    <row r="358" spans="1:7" ht="12.75" customHeight="1" x14ac:dyDescent="0.25">
      <c r="A358" s="3"/>
      <c r="B358" s="3">
        <v>70</v>
      </c>
      <c r="C358" s="5">
        <v>4</v>
      </c>
      <c r="D358" s="6" t="s">
        <v>46</v>
      </c>
      <c r="E358" s="3" t="s">
        <v>8</v>
      </c>
      <c r="F358" s="5">
        <f t="shared" si="27"/>
        <v>28</v>
      </c>
      <c r="G358" s="3"/>
    </row>
    <row r="359" spans="1:7" ht="12.75" customHeight="1" x14ac:dyDescent="0.25">
      <c r="A359" s="3"/>
      <c r="B359" s="3">
        <v>70</v>
      </c>
      <c r="C359" s="5">
        <v>4</v>
      </c>
      <c r="D359" s="6">
        <v>42571</v>
      </c>
      <c r="E359" s="3" t="s">
        <v>8</v>
      </c>
      <c r="F359" s="5">
        <f t="shared" si="27"/>
        <v>28</v>
      </c>
      <c r="G359" s="3"/>
    </row>
    <row r="360" spans="1:7" ht="12.75" customHeight="1" x14ac:dyDescent="0.25">
      <c r="A360" s="3"/>
      <c r="B360" s="3">
        <v>70</v>
      </c>
      <c r="C360" s="5">
        <v>4</v>
      </c>
      <c r="D360" s="6">
        <v>42572</v>
      </c>
      <c r="E360" s="3" t="s">
        <v>8</v>
      </c>
      <c r="F360" s="5">
        <f t="shared" si="27"/>
        <v>28</v>
      </c>
      <c r="G360" s="3"/>
    </row>
    <row r="361" spans="1:7" ht="12.75" customHeight="1" x14ac:dyDescent="0.25">
      <c r="A361" s="3"/>
      <c r="B361" s="3">
        <v>70</v>
      </c>
      <c r="C361" s="5">
        <v>4</v>
      </c>
      <c r="D361" s="6">
        <v>42573</v>
      </c>
      <c r="E361" s="3" t="s">
        <v>8</v>
      </c>
      <c r="F361" s="5">
        <f t="shared" si="27"/>
        <v>28</v>
      </c>
      <c r="G361" s="3"/>
    </row>
    <row r="362" spans="1:7" ht="12.75" customHeight="1" x14ac:dyDescent="0.25">
      <c r="A362" s="3"/>
      <c r="B362" s="3">
        <v>70</v>
      </c>
      <c r="C362" s="5">
        <v>4</v>
      </c>
      <c r="D362" s="6">
        <v>42574</v>
      </c>
      <c r="E362" s="3" t="s">
        <v>8</v>
      </c>
      <c r="F362" s="5">
        <f t="shared" si="27"/>
        <v>28</v>
      </c>
      <c r="G362" s="3"/>
    </row>
    <row r="363" spans="1:7" ht="12.75" customHeight="1" x14ac:dyDescent="0.25">
      <c r="A363" s="3"/>
      <c r="B363" s="3">
        <v>70</v>
      </c>
      <c r="C363" s="5">
        <v>4</v>
      </c>
      <c r="D363" s="6">
        <v>42577</v>
      </c>
      <c r="E363" s="3" t="s">
        <v>8</v>
      </c>
      <c r="F363" s="5">
        <f t="shared" si="27"/>
        <v>28</v>
      </c>
      <c r="G363" s="3"/>
    </row>
    <row r="364" spans="1:7" ht="12.75" customHeight="1" x14ac:dyDescent="0.25">
      <c r="A364" s="3"/>
      <c r="B364" s="3">
        <v>70</v>
      </c>
      <c r="C364" s="5">
        <v>4</v>
      </c>
      <c r="D364" s="6">
        <v>42580</v>
      </c>
      <c r="E364" s="3" t="s">
        <v>8</v>
      </c>
      <c r="F364" s="5">
        <f t="shared" si="27"/>
        <v>28</v>
      </c>
      <c r="G364" s="3"/>
    </row>
    <row r="365" spans="1:7" ht="12.75" customHeight="1" x14ac:dyDescent="0.25">
      <c r="A365" s="3"/>
      <c r="B365" s="3">
        <v>70</v>
      </c>
      <c r="C365" s="5">
        <v>4</v>
      </c>
      <c r="D365" s="6">
        <v>42581</v>
      </c>
      <c r="E365" s="3" t="s">
        <v>8</v>
      </c>
      <c r="F365" s="5">
        <f t="shared" si="27"/>
        <v>28</v>
      </c>
      <c r="G365" s="3"/>
    </row>
    <row r="366" spans="1:7" ht="12.75" customHeight="1" x14ac:dyDescent="0.3">
      <c r="A366" s="579" t="s">
        <v>47</v>
      </c>
      <c r="B366" s="580"/>
      <c r="C366" s="580"/>
      <c r="D366" s="580"/>
      <c r="E366" s="580"/>
      <c r="F366" s="581"/>
      <c r="G366" s="7">
        <f>SUM(F355:F365)</f>
        <v>312</v>
      </c>
    </row>
    <row r="367" spans="1:7" ht="12.75" customHeight="1" x14ac:dyDescent="0.25">
      <c r="A367" s="3"/>
      <c r="B367" s="3">
        <v>140</v>
      </c>
      <c r="C367" s="5">
        <v>4</v>
      </c>
      <c r="D367" s="6">
        <v>42585</v>
      </c>
      <c r="E367" s="3" t="s">
        <v>8</v>
      </c>
      <c r="F367" s="5">
        <f t="shared" ref="F367:F372" si="28">(C367*B367/10)</f>
        <v>56</v>
      </c>
      <c r="G367" s="3"/>
    </row>
    <row r="368" spans="1:7" ht="12.75" customHeight="1" x14ac:dyDescent="0.25">
      <c r="A368" s="3"/>
      <c r="B368" s="3">
        <v>70</v>
      </c>
      <c r="C368" s="5">
        <v>4</v>
      </c>
      <c r="D368" s="6">
        <v>42594</v>
      </c>
      <c r="E368" s="3" t="s">
        <v>10</v>
      </c>
      <c r="F368" s="5">
        <f t="shared" si="28"/>
        <v>28</v>
      </c>
      <c r="G368" s="3"/>
    </row>
    <row r="369" spans="1:7" ht="12.75" customHeight="1" x14ac:dyDescent="0.25">
      <c r="A369" s="3"/>
      <c r="B369" s="3">
        <v>70</v>
      </c>
      <c r="C369" s="5">
        <v>4</v>
      </c>
      <c r="D369" s="6">
        <v>42600</v>
      </c>
      <c r="E369" s="3" t="s">
        <v>8</v>
      </c>
      <c r="F369" s="5">
        <f t="shared" si="28"/>
        <v>28</v>
      </c>
      <c r="G369" s="3"/>
    </row>
    <row r="370" spans="1:7" ht="12.75" customHeight="1" x14ac:dyDescent="0.25">
      <c r="A370" s="3"/>
      <c r="B370" s="3">
        <v>70</v>
      </c>
      <c r="C370" s="5">
        <v>4</v>
      </c>
      <c r="D370" s="6">
        <v>42602</v>
      </c>
      <c r="E370" s="3" t="s">
        <v>8</v>
      </c>
      <c r="F370" s="5">
        <f t="shared" si="28"/>
        <v>28</v>
      </c>
      <c r="G370" s="3"/>
    </row>
    <row r="371" spans="1:7" ht="12.75" customHeight="1" x14ac:dyDescent="0.25">
      <c r="A371" s="3"/>
      <c r="B371" s="3">
        <v>70</v>
      </c>
      <c r="C371" s="5">
        <v>4</v>
      </c>
      <c r="D371" s="6">
        <v>42607</v>
      </c>
      <c r="E371" s="3" t="s">
        <v>8</v>
      </c>
      <c r="F371" s="5">
        <f t="shared" si="28"/>
        <v>28</v>
      </c>
      <c r="G371" s="3"/>
    </row>
    <row r="372" spans="1:7" ht="12.75" customHeight="1" x14ac:dyDescent="0.25">
      <c r="A372" s="3"/>
      <c r="B372" s="3">
        <v>70</v>
      </c>
      <c r="C372" s="5">
        <v>4</v>
      </c>
      <c r="D372" s="6">
        <v>42609</v>
      </c>
      <c r="E372" s="3" t="s">
        <v>8</v>
      </c>
      <c r="F372" s="5">
        <f t="shared" si="28"/>
        <v>28</v>
      </c>
      <c r="G372" s="3"/>
    </row>
    <row r="373" spans="1:7" ht="12.75" customHeight="1" x14ac:dyDescent="0.3">
      <c r="A373" s="579" t="s">
        <v>48</v>
      </c>
      <c r="B373" s="580"/>
      <c r="C373" s="580"/>
      <c r="D373" s="580"/>
      <c r="E373" s="580"/>
      <c r="F373" s="581"/>
      <c r="G373" s="7">
        <f>SUM(F367:F372)</f>
        <v>196</v>
      </c>
    </row>
    <row r="374" spans="1:7" ht="12.75" customHeight="1" x14ac:dyDescent="0.25">
      <c r="A374" s="3"/>
      <c r="B374" s="3">
        <v>70</v>
      </c>
      <c r="C374" s="5">
        <v>4</v>
      </c>
      <c r="D374" s="6">
        <v>42616</v>
      </c>
      <c r="E374" s="3" t="s">
        <v>8</v>
      </c>
      <c r="F374" s="5">
        <f>(C374*B374/10)</f>
        <v>28</v>
      </c>
      <c r="G374" s="3"/>
    </row>
    <row r="375" spans="1:7" ht="12.75" customHeight="1" x14ac:dyDescent="0.25">
      <c r="A375" s="3"/>
      <c r="B375" s="3">
        <v>70</v>
      </c>
      <c r="C375" s="5">
        <v>4</v>
      </c>
      <c r="D375" s="6">
        <v>42623</v>
      </c>
      <c r="E375" s="3" t="s">
        <v>8</v>
      </c>
      <c r="F375" s="5">
        <f>(C375*B375/10)</f>
        <v>28</v>
      </c>
      <c r="G375" s="3"/>
    </row>
    <row r="376" spans="1:7" ht="12.75" customHeight="1" x14ac:dyDescent="0.25">
      <c r="A376" s="3"/>
      <c r="B376" s="3">
        <v>70</v>
      </c>
      <c r="C376" s="5">
        <v>4</v>
      </c>
      <c r="D376" s="6">
        <v>42629</v>
      </c>
      <c r="E376" s="3" t="s">
        <v>8</v>
      </c>
      <c r="F376" s="5">
        <f>(C376*B376/10)</f>
        <v>28</v>
      </c>
      <c r="G376" s="3"/>
    </row>
    <row r="377" spans="1:7" ht="12.75" customHeight="1" x14ac:dyDescent="0.25">
      <c r="A377" s="3"/>
      <c r="B377" s="3">
        <v>80</v>
      </c>
      <c r="C377" s="5">
        <v>4</v>
      </c>
      <c r="D377" s="6">
        <v>42634</v>
      </c>
      <c r="E377" s="3" t="s">
        <v>8</v>
      </c>
      <c r="F377" s="5">
        <f>(C377*B377/10)</f>
        <v>32</v>
      </c>
      <c r="G377" s="3"/>
    </row>
    <row r="378" spans="1:7" ht="12.75" customHeight="1" x14ac:dyDescent="0.25">
      <c r="A378" s="3"/>
      <c r="B378" s="3">
        <v>70</v>
      </c>
      <c r="C378" s="5">
        <v>4</v>
      </c>
      <c r="D378" s="6">
        <v>42637</v>
      </c>
      <c r="E378" s="3" t="s">
        <v>8</v>
      </c>
      <c r="F378" s="5">
        <f>(C378*B378/10)</f>
        <v>28</v>
      </c>
      <c r="G378" s="3"/>
    </row>
    <row r="379" spans="1:7" ht="12.75" customHeight="1" x14ac:dyDescent="0.3">
      <c r="A379" s="579" t="s">
        <v>49</v>
      </c>
      <c r="B379" s="580"/>
      <c r="C379" s="580"/>
      <c r="D379" s="580"/>
      <c r="E379" s="580"/>
      <c r="F379" s="581"/>
      <c r="G379" s="7">
        <f>SUM(F374:F378)</f>
        <v>144</v>
      </c>
    </row>
    <row r="380" spans="1:7" ht="12.75" customHeight="1" x14ac:dyDescent="0.25">
      <c r="A380" s="3"/>
      <c r="B380" s="3">
        <v>70</v>
      </c>
      <c r="C380" s="5">
        <v>4</v>
      </c>
      <c r="D380" s="6">
        <v>42650</v>
      </c>
      <c r="E380" s="3" t="s">
        <v>8</v>
      </c>
      <c r="F380" s="5">
        <f>(C380*B380/10)</f>
        <v>28</v>
      </c>
      <c r="G380" s="3"/>
    </row>
    <row r="381" spans="1:7" ht="12.75" customHeight="1" x14ac:dyDescent="0.25">
      <c r="A381" s="3"/>
      <c r="B381" s="3">
        <v>70</v>
      </c>
      <c r="C381" s="5">
        <v>4</v>
      </c>
      <c r="D381" s="6">
        <v>42656</v>
      </c>
      <c r="E381" s="3" t="s">
        <v>8</v>
      </c>
      <c r="F381" s="5">
        <f>(C382*B382/10)</f>
        <v>28</v>
      </c>
      <c r="G381" s="3"/>
    </row>
    <row r="382" spans="1:7" ht="12.75" customHeight="1" x14ac:dyDescent="0.25">
      <c r="A382" s="3"/>
      <c r="B382" s="3">
        <v>70</v>
      </c>
      <c r="C382" s="5">
        <v>4</v>
      </c>
      <c r="D382" s="6">
        <v>42658</v>
      </c>
      <c r="E382" s="3" t="s">
        <v>8</v>
      </c>
      <c r="F382" s="5">
        <f>(C383*B383/10)</f>
        <v>28</v>
      </c>
      <c r="G382" s="3"/>
    </row>
    <row r="383" spans="1:7" ht="12.75" customHeight="1" x14ac:dyDescent="0.25">
      <c r="A383" s="3"/>
      <c r="B383" s="3">
        <v>70</v>
      </c>
      <c r="C383" s="5">
        <v>4</v>
      </c>
      <c r="D383" s="6">
        <v>42661</v>
      </c>
      <c r="E383" s="3" t="s">
        <v>8</v>
      </c>
      <c r="F383" s="5">
        <f>(C383*B383/10)</f>
        <v>28</v>
      </c>
      <c r="G383" s="3"/>
    </row>
    <row r="384" spans="1:7" ht="12.75" customHeight="1" x14ac:dyDescent="0.25">
      <c r="A384" s="3"/>
      <c r="B384" s="3">
        <v>70</v>
      </c>
      <c r="C384" s="5">
        <v>4</v>
      </c>
      <c r="D384" s="6">
        <v>42662</v>
      </c>
      <c r="E384" s="3" t="s">
        <v>8</v>
      </c>
      <c r="F384" s="5">
        <f>(C384*B384/10)</f>
        <v>28</v>
      </c>
      <c r="G384" s="3"/>
    </row>
    <row r="385" spans="1:7" ht="12.75" customHeight="1" x14ac:dyDescent="0.25">
      <c r="A385" s="16"/>
      <c r="B385" s="16">
        <v>70</v>
      </c>
      <c r="C385" s="17">
        <v>4</v>
      </c>
      <c r="D385" s="13">
        <v>42663</v>
      </c>
      <c r="E385" s="16" t="s">
        <v>8</v>
      </c>
      <c r="F385" s="17">
        <f>(C385*B385/10)</f>
        <v>28</v>
      </c>
      <c r="G385" s="16"/>
    </row>
    <row r="386" spans="1:7" ht="12.75" customHeight="1" x14ac:dyDescent="0.25">
      <c r="A386" s="3"/>
      <c r="B386" s="3">
        <v>70</v>
      </c>
      <c r="C386" s="5">
        <v>4</v>
      </c>
      <c r="D386" s="6">
        <v>42665</v>
      </c>
      <c r="E386" s="3" t="s">
        <v>8</v>
      </c>
      <c r="F386" s="5">
        <f>(C386*B386/10)</f>
        <v>28</v>
      </c>
      <c r="G386" s="3"/>
    </row>
    <row r="387" spans="1:7" ht="12.75" customHeight="1" x14ac:dyDescent="0.3">
      <c r="A387" s="579" t="s">
        <v>50</v>
      </c>
      <c r="B387" s="580"/>
      <c r="C387" s="580"/>
      <c r="D387" s="580"/>
      <c r="E387" s="580"/>
      <c r="F387" s="581"/>
      <c r="G387" s="7">
        <f>SUM(F380:F386)</f>
        <v>196</v>
      </c>
    </row>
    <row r="388" spans="1:7" ht="12.75" customHeight="1" x14ac:dyDescent="0.25">
      <c r="A388" s="3"/>
      <c r="B388" s="3">
        <v>70</v>
      </c>
      <c r="C388" s="5">
        <v>4</v>
      </c>
      <c r="D388" s="6">
        <v>42675</v>
      </c>
      <c r="E388" s="3" t="s">
        <v>8</v>
      </c>
      <c r="F388" s="5">
        <f t="shared" ref="F388:F400" si="29">(C388*B388/10)</f>
        <v>28</v>
      </c>
      <c r="G388" s="3"/>
    </row>
    <row r="389" spans="1:7" ht="12.75" customHeight="1" x14ac:dyDescent="0.25">
      <c r="A389" s="3"/>
      <c r="B389" s="3">
        <v>70</v>
      </c>
      <c r="C389" s="5">
        <v>4</v>
      </c>
      <c r="D389" s="6">
        <v>42676</v>
      </c>
      <c r="E389" s="3" t="s">
        <v>8</v>
      </c>
      <c r="F389" s="5">
        <f t="shared" si="29"/>
        <v>28</v>
      </c>
      <c r="G389" s="3"/>
    </row>
    <row r="390" spans="1:7" ht="12.75" customHeight="1" x14ac:dyDescent="0.25">
      <c r="A390" s="16"/>
      <c r="B390" s="16">
        <v>70</v>
      </c>
      <c r="C390" s="17">
        <v>4</v>
      </c>
      <c r="D390" s="6">
        <v>42677</v>
      </c>
      <c r="E390" s="16" t="s">
        <v>8</v>
      </c>
      <c r="F390" s="17">
        <f t="shared" si="29"/>
        <v>28</v>
      </c>
      <c r="G390" s="16"/>
    </row>
    <row r="391" spans="1:7" ht="12.75" customHeight="1" x14ac:dyDescent="0.25">
      <c r="A391" s="3"/>
      <c r="B391" s="3">
        <v>70</v>
      </c>
      <c r="C391" s="5">
        <v>4</v>
      </c>
      <c r="D391" s="6">
        <v>42679</v>
      </c>
      <c r="E391" s="3" t="s">
        <v>8</v>
      </c>
      <c r="F391" s="5">
        <f t="shared" si="29"/>
        <v>28</v>
      </c>
      <c r="G391" s="3"/>
    </row>
    <row r="392" spans="1:7" ht="12.75" customHeight="1" x14ac:dyDescent="0.25">
      <c r="A392" s="3"/>
      <c r="B392" s="3">
        <v>70</v>
      </c>
      <c r="C392" s="5">
        <v>4</v>
      </c>
      <c r="D392" s="6">
        <v>42681</v>
      </c>
      <c r="E392" s="3" t="s">
        <v>8</v>
      </c>
      <c r="F392" s="5">
        <f t="shared" si="29"/>
        <v>28</v>
      </c>
      <c r="G392" s="3"/>
    </row>
    <row r="393" spans="1:7" ht="12.75" customHeight="1" x14ac:dyDescent="0.25">
      <c r="A393" s="3"/>
      <c r="B393" s="3">
        <v>70</v>
      </c>
      <c r="C393" s="5">
        <v>4</v>
      </c>
      <c r="D393" s="6">
        <v>42682</v>
      </c>
      <c r="E393" s="3" t="s">
        <v>8</v>
      </c>
      <c r="F393" s="5">
        <f t="shared" si="29"/>
        <v>28</v>
      </c>
      <c r="G393" s="3"/>
    </row>
    <row r="394" spans="1:7" ht="12.75" customHeight="1" x14ac:dyDescent="0.25">
      <c r="A394" s="3"/>
      <c r="B394" s="3">
        <v>70</v>
      </c>
      <c r="C394" s="5">
        <v>4</v>
      </c>
      <c r="D394" s="6">
        <v>42684</v>
      </c>
      <c r="E394" s="3" t="s">
        <v>8</v>
      </c>
      <c r="F394" s="5">
        <f t="shared" si="29"/>
        <v>28</v>
      </c>
      <c r="G394" s="3"/>
    </row>
    <row r="395" spans="1:7" ht="12.75" customHeight="1" x14ac:dyDescent="0.25">
      <c r="A395" s="3"/>
      <c r="B395" s="3">
        <v>70</v>
      </c>
      <c r="C395" s="5">
        <v>4</v>
      </c>
      <c r="D395" s="6">
        <v>42685</v>
      </c>
      <c r="E395" s="3" t="s">
        <v>8</v>
      </c>
      <c r="F395" s="5">
        <f t="shared" si="29"/>
        <v>28</v>
      </c>
      <c r="G395" s="3"/>
    </row>
    <row r="396" spans="1:7" ht="12.75" customHeight="1" x14ac:dyDescent="0.25">
      <c r="A396" s="3"/>
      <c r="B396" s="3">
        <v>70</v>
      </c>
      <c r="C396" s="5">
        <v>4</v>
      </c>
      <c r="D396" s="6">
        <v>42691</v>
      </c>
      <c r="E396" s="3" t="s">
        <v>8</v>
      </c>
      <c r="F396" s="5">
        <f t="shared" si="29"/>
        <v>28</v>
      </c>
      <c r="G396" s="3"/>
    </row>
    <row r="397" spans="1:7" ht="12.75" customHeight="1" x14ac:dyDescent="0.25">
      <c r="A397" s="3"/>
      <c r="B397" s="3">
        <v>70</v>
      </c>
      <c r="C397" s="5">
        <v>4</v>
      </c>
      <c r="D397" s="6">
        <v>42696</v>
      </c>
      <c r="E397" s="3" t="s">
        <v>8</v>
      </c>
      <c r="F397" s="5">
        <f t="shared" si="29"/>
        <v>28</v>
      </c>
      <c r="G397" s="3"/>
    </row>
    <row r="398" spans="1:7" ht="12.75" customHeight="1" x14ac:dyDescent="0.25">
      <c r="A398" s="3"/>
      <c r="B398" s="3">
        <v>70</v>
      </c>
      <c r="C398" s="5">
        <v>4</v>
      </c>
      <c r="D398" s="6">
        <v>42697</v>
      </c>
      <c r="E398" s="3" t="s">
        <v>8</v>
      </c>
      <c r="F398" s="5">
        <f t="shared" si="29"/>
        <v>28</v>
      </c>
      <c r="G398" s="3"/>
    </row>
    <row r="399" spans="1:7" ht="12.75" customHeight="1" x14ac:dyDescent="0.25">
      <c r="A399" s="3"/>
      <c r="B399" s="3">
        <v>140</v>
      </c>
      <c r="C399" s="5">
        <v>4</v>
      </c>
      <c r="D399" s="6">
        <v>42699</v>
      </c>
      <c r="E399" s="3" t="s">
        <v>8</v>
      </c>
      <c r="F399" s="5">
        <f t="shared" si="29"/>
        <v>56</v>
      </c>
      <c r="G399" s="3"/>
    </row>
    <row r="400" spans="1:7" ht="12.75" customHeight="1" x14ac:dyDescent="0.25">
      <c r="A400" s="3"/>
      <c r="B400" s="3">
        <v>70</v>
      </c>
      <c r="C400" s="5">
        <v>4</v>
      </c>
      <c r="D400" s="6">
        <v>42700</v>
      </c>
      <c r="E400" s="3" t="s">
        <v>8</v>
      </c>
      <c r="F400" s="5">
        <f t="shared" si="29"/>
        <v>28</v>
      </c>
      <c r="G400" s="3"/>
    </row>
    <row r="401" spans="1:7" ht="12.75" customHeight="1" x14ac:dyDescent="0.3">
      <c r="A401" s="579" t="s">
        <v>51</v>
      </c>
      <c r="B401" s="580"/>
      <c r="C401" s="580"/>
      <c r="D401" s="580"/>
      <c r="E401" s="580"/>
      <c r="F401" s="581"/>
      <c r="G401" s="7">
        <f>SUM(F388:F400)</f>
        <v>392</v>
      </c>
    </row>
    <row r="402" spans="1:7" ht="12.75" customHeight="1" x14ac:dyDescent="0.25">
      <c r="A402" s="3"/>
      <c r="B402" s="3">
        <v>70</v>
      </c>
      <c r="C402" s="5">
        <v>4</v>
      </c>
      <c r="D402" s="6">
        <v>42707</v>
      </c>
      <c r="E402" s="3" t="s">
        <v>8</v>
      </c>
      <c r="F402" s="5">
        <f t="shared" ref="F402:F407" si="30">(C402*B402/10)</f>
        <v>28</v>
      </c>
      <c r="G402" s="3"/>
    </row>
    <row r="403" spans="1:7" ht="12.75" customHeight="1" x14ac:dyDescent="0.25">
      <c r="A403" s="3"/>
      <c r="B403" s="3">
        <v>70</v>
      </c>
      <c r="C403" s="5">
        <v>4</v>
      </c>
      <c r="D403" s="6">
        <v>42714</v>
      </c>
      <c r="E403" s="3" t="s">
        <v>8</v>
      </c>
      <c r="F403" s="5">
        <f t="shared" si="30"/>
        <v>28</v>
      </c>
      <c r="G403" s="3"/>
    </row>
    <row r="404" spans="1:7" ht="12.75" customHeight="1" x14ac:dyDescent="0.25">
      <c r="A404" s="3"/>
      <c r="B404" s="3">
        <v>140</v>
      </c>
      <c r="C404" s="5">
        <v>4</v>
      </c>
      <c r="D404" s="6">
        <v>42725</v>
      </c>
      <c r="E404" s="3" t="s">
        <v>8</v>
      </c>
      <c r="F404" s="5">
        <f t="shared" si="30"/>
        <v>56</v>
      </c>
      <c r="G404" s="3"/>
    </row>
    <row r="405" spans="1:7" ht="12.75" customHeight="1" x14ac:dyDescent="0.25">
      <c r="A405" s="3"/>
      <c r="B405" s="3">
        <v>70</v>
      </c>
      <c r="C405" s="5">
        <v>4</v>
      </c>
      <c r="D405" s="6">
        <v>42726</v>
      </c>
      <c r="E405" s="3" t="s">
        <v>8</v>
      </c>
      <c r="F405" s="5">
        <f t="shared" si="30"/>
        <v>28</v>
      </c>
      <c r="G405" s="3"/>
    </row>
    <row r="406" spans="1:7" ht="12.75" customHeight="1" x14ac:dyDescent="0.25">
      <c r="A406" s="3"/>
      <c r="B406" s="3">
        <v>70</v>
      </c>
      <c r="C406" s="5">
        <v>4</v>
      </c>
      <c r="D406" s="6">
        <v>42727</v>
      </c>
      <c r="E406" s="3" t="s">
        <v>8</v>
      </c>
      <c r="F406" s="5">
        <f t="shared" si="30"/>
        <v>28</v>
      </c>
      <c r="G406" s="3"/>
    </row>
    <row r="407" spans="1:7" ht="12.75" customHeight="1" x14ac:dyDescent="0.25">
      <c r="A407" s="3"/>
      <c r="B407" s="3">
        <v>70</v>
      </c>
      <c r="C407" s="5">
        <v>4</v>
      </c>
      <c r="D407" s="6">
        <v>42735</v>
      </c>
      <c r="E407" s="3" t="s">
        <v>8</v>
      </c>
      <c r="F407" s="5">
        <f t="shared" si="30"/>
        <v>28</v>
      </c>
      <c r="G407" s="3"/>
    </row>
    <row r="408" spans="1:7" ht="12.75" customHeight="1" x14ac:dyDescent="0.3">
      <c r="A408" s="579" t="s">
        <v>52</v>
      </c>
      <c r="B408" s="580"/>
      <c r="C408" s="580"/>
      <c r="D408" s="580"/>
      <c r="E408" s="580"/>
      <c r="F408" s="581"/>
      <c r="G408" s="7">
        <f>SUM(F402:F407)</f>
        <v>196</v>
      </c>
    </row>
    <row r="409" spans="1:7" ht="12.75" customHeight="1" x14ac:dyDescent="0.25">
      <c r="A409" s="3"/>
      <c r="B409" s="3">
        <v>70</v>
      </c>
      <c r="C409" s="5">
        <v>4</v>
      </c>
      <c r="D409" s="6">
        <v>42742</v>
      </c>
      <c r="E409" s="3" t="s">
        <v>8</v>
      </c>
      <c r="F409" s="5">
        <f t="shared" ref="F409:F415" si="31">(C409*B409/10)</f>
        <v>28</v>
      </c>
      <c r="G409" s="3"/>
    </row>
    <row r="410" spans="1:7" ht="12.75" customHeight="1" x14ac:dyDescent="0.25">
      <c r="A410" s="3"/>
      <c r="B410" s="3">
        <v>70</v>
      </c>
      <c r="C410" s="5">
        <v>4</v>
      </c>
      <c r="D410" s="6">
        <v>42747</v>
      </c>
      <c r="E410" s="3" t="s">
        <v>8</v>
      </c>
      <c r="F410" s="5">
        <f t="shared" si="31"/>
        <v>28</v>
      </c>
      <c r="G410" s="3"/>
    </row>
    <row r="411" spans="1:7" ht="12.75" customHeight="1" x14ac:dyDescent="0.25">
      <c r="A411" s="3"/>
      <c r="B411" s="3">
        <v>70</v>
      </c>
      <c r="C411" s="5">
        <v>4</v>
      </c>
      <c r="D411" s="6">
        <v>42749</v>
      </c>
      <c r="E411" s="3" t="s">
        <v>8</v>
      </c>
      <c r="F411" s="5">
        <f t="shared" si="31"/>
        <v>28</v>
      </c>
      <c r="G411" s="3"/>
    </row>
    <row r="412" spans="1:7" ht="12.75" customHeight="1" x14ac:dyDescent="0.25">
      <c r="A412" s="3"/>
      <c r="B412" s="3">
        <v>70</v>
      </c>
      <c r="C412" s="5">
        <v>4</v>
      </c>
      <c r="D412" s="6">
        <v>42755</v>
      </c>
      <c r="E412" s="3" t="s">
        <v>8</v>
      </c>
      <c r="F412" s="5">
        <f t="shared" si="31"/>
        <v>28</v>
      </c>
      <c r="G412" s="3"/>
    </row>
    <row r="413" spans="1:7" ht="12.75" customHeight="1" x14ac:dyDescent="0.25">
      <c r="A413" s="3"/>
      <c r="B413" s="3">
        <v>70</v>
      </c>
      <c r="C413" s="5">
        <v>4</v>
      </c>
      <c r="D413" s="6">
        <v>42756</v>
      </c>
      <c r="E413" s="3" t="s">
        <v>8</v>
      </c>
      <c r="F413" s="5">
        <f t="shared" si="31"/>
        <v>28</v>
      </c>
      <c r="G413" s="3"/>
    </row>
    <row r="414" spans="1:7" ht="12.75" customHeight="1" x14ac:dyDescent="0.25">
      <c r="A414" s="3"/>
      <c r="B414" s="3">
        <v>70</v>
      </c>
      <c r="C414" s="5">
        <v>4</v>
      </c>
      <c r="D414" s="6">
        <v>42760</v>
      </c>
      <c r="E414" s="3" t="s">
        <v>8</v>
      </c>
      <c r="F414" s="5">
        <f t="shared" si="31"/>
        <v>28</v>
      </c>
      <c r="G414" s="3"/>
    </row>
    <row r="415" spans="1:7" ht="12.75" customHeight="1" x14ac:dyDescent="0.3">
      <c r="A415" s="18"/>
      <c r="B415" s="3">
        <v>70</v>
      </c>
      <c r="C415" s="5">
        <v>4</v>
      </c>
      <c r="D415" s="6">
        <v>42763</v>
      </c>
      <c r="E415" s="3" t="s">
        <v>8</v>
      </c>
      <c r="F415" s="5">
        <f t="shared" si="31"/>
        <v>28</v>
      </c>
      <c r="G415" s="19"/>
    </row>
    <row r="416" spans="1:7" ht="12.75" customHeight="1" x14ac:dyDescent="0.3">
      <c r="A416" s="579" t="s">
        <v>53</v>
      </c>
      <c r="B416" s="580"/>
      <c r="C416" s="580"/>
      <c r="D416" s="580"/>
      <c r="E416" s="580"/>
      <c r="F416" s="581"/>
      <c r="G416" s="7">
        <f>SUM(F409:F415)</f>
        <v>196</v>
      </c>
    </row>
    <row r="417" spans="1:7" ht="12.75" customHeight="1" x14ac:dyDescent="0.3">
      <c r="A417" s="18"/>
      <c r="B417" s="3">
        <v>70</v>
      </c>
      <c r="C417" s="5">
        <v>4</v>
      </c>
      <c r="D417" s="6">
        <v>42774</v>
      </c>
      <c r="E417" s="3" t="s">
        <v>8</v>
      </c>
      <c r="F417" s="5">
        <f t="shared" ref="F417:F429" si="32">(C417*B417/10)</f>
        <v>28</v>
      </c>
      <c r="G417" s="19"/>
    </row>
    <row r="418" spans="1:7" ht="12.75" customHeight="1" x14ac:dyDescent="0.25">
      <c r="A418" s="20"/>
      <c r="B418" s="3">
        <v>70</v>
      </c>
      <c r="C418" s="5">
        <v>4</v>
      </c>
      <c r="D418" s="6">
        <v>42775</v>
      </c>
      <c r="E418" s="3" t="s">
        <v>8</v>
      </c>
      <c r="F418" s="5">
        <f t="shared" si="32"/>
        <v>28</v>
      </c>
      <c r="G418" s="20"/>
    </row>
    <row r="419" spans="1:7" ht="12.75" customHeight="1" x14ac:dyDescent="0.25">
      <c r="A419" s="20"/>
      <c r="B419" s="3">
        <v>70</v>
      </c>
      <c r="C419" s="5">
        <v>4</v>
      </c>
      <c r="D419" s="6">
        <v>42776</v>
      </c>
      <c r="E419" s="3" t="s">
        <v>8</v>
      </c>
      <c r="F419" s="5">
        <f t="shared" si="32"/>
        <v>28</v>
      </c>
      <c r="G419" s="20"/>
    </row>
    <row r="420" spans="1:7" ht="12.75" customHeight="1" x14ac:dyDescent="0.25">
      <c r="A420" s="3"/>
      <c r="B420" s="3">
        <v>70</v>
      </c>
      <c r="C420" s="5">
        <v>4</v>
      </c>
      <c r="D420" s="6">
        <v>42777</v>
      </c>
      <c r="E420" s="3" t="s">
        <v>8</v>
      </c>
      <c r="F420" s="5">
        <f t="shared" si="32"/>
        <v>28</v>
      </c>
      <c r="G420" s="3"/>
    </row>
    <row r="421" spans="1:7" ht="12.75" customHeight="1" x14ac:dyDescent="0.25">
      <c r="A421" s="3"/>
      <c r="B421" s="3">
        <v>70</v>
      </c>
      <c r="C421" s="5">
        <v>4</v>
      </c>
      <c r="D421" s="6">
        <v>42779</v>
      </c>
      <c r="E421" s="3" t="s">
        <v>8</v>
      </c>
      <c r="F421" s="5">
        <f t="shared" si="32"/>
        <v>28</v>
      </c>
      <c r="G421" s="3"/>
    </row>
    <row r="422" spans="1:7" ht="12.75" customHeight="1" x14ac:dyDescent="0.25">
      <c r="A422" s="3"/>
      <c r="B422" s="3">
        <v>70</v>
      </c>
      <c r="C422" s="5">
        <v>4</v>
      </c>
      <c r="D422" s="6">
        <v>42780</v>
      </c>
      <c r="E422" s="3" t="s">
        <v>8</v>
      </c>
      <c r="F422" s="5">
        <f t="shared" si="32"/>
        <v>28</v>
      </c>
      <c r="G422" s="3"/>
    </row>
    <row r="423" spans="1:7" ht="12.75" customHeight="1" x14ac:dyDescent="0.25">
      <c r="A423" s="3"/>
      <c r="B423" s="3">
        <v>70</v>
      </c>
      <c r="C423" s="5">
        <v>4</v>
      </c>
      <c r="D423" s="6">
        <v>42781</v>
      </c>
      <c r="E423" s="3" t="s">
        <v>8</v>
      </c>
      <c r="F423" s="5">
        <f t="shared" si="32"/>
        <v>28</v>
      </c>
      <c r="G423" s="3"/>
    </row>
    <row r="424" spans="1:7" ht="12.75" customHeight="1" x14ac:dyDescent="0.25">
      <c r="A424" s="3"/>
      <c r="B424" s="3">
        <v>70</v>
      </c>
      <c r="C424" s="5">
        <v>4</v>
      </c>
      <c r="D424" s="6">
        <v>42782</v>
      </c>
      <c r="E424" s="3" t="s">
        <v>8</v>
      </c>
      <c r="F424" s="5">
        <f t="shared" si="32"/>
        <v>28</v>
      </c>
      <c r="G424" s="3"/>
    </row>
    <row r="425" spans="1:7" ht="12.75" customHeight="1" x14ac:dyDescent="0.25">
      <c r="A425" s="3"/>
      <c r="B425" s="3">
        <v>70</v>
      </c>
      <c r="C425" s="5">
        <v>4</v>
      </c>
      <c r="D425" s="6">
        <v>42783</v>
      </c>
      <c r="E425" s="3" t="s">
        <v>8</v>
      </c>
      <c r="F425" s="5">
        <f t="shared" si="32"/>
        <v>28</v>
      </c>
      <c r="G425" s="3"/>
    </row>
    <row r="426" spans="1:7" ht="12.75" customHeight="1" x14ac:dyDescent="0.25">
      <c r="A426" s="3"/>
      <c r="B426" s="3">
        <v>70</v>
      </c>
      <c r="C426" s="5">
        <v>4</v>
      </c>
      <c r="D426" s="6">
        <v>42784</v>
      </c>
      <c r="E426" s="3" t="s">
        <v>8</v>
      </c>
      <c r="F426" s="5">
        <f t="shared" si="32"/>
        <v>28</v>
      </c>
      <c r="G426" s="3"/>
    </row>
    <row r="427" spans="1:7" ht="12.75" customHeight="1" x14ac:dyDescent="0.25">
      <c r="A427" s="3"/>
      <c r="B427" s="3">
        <v>70</v>
      </c>
      <c r="C427" s="5">
        <v>4</v>
      </c>
      <c r="D427" s="6">
        <v>42786</v>
      </c>
      <c r="E427" s="3" t="s">
        <v>8</v>
      </c>
      <c r="F427" s="5">
        <f t="shared" si="32"/>
        <v>28</v>
      </c>
      <c r="G427" s="3"/>
    </row>
    <row r="428" spans="1:7" ht="12.75" customHeight="1" x14ac:dyDescent="0.25">
      <c r="A428" s="3"/>
      <c r="B428" s="3">
        <v>70</v>
      </c>
      <c r="C428" s="5">
        <v>4</v>
      </c>
      <c r="D428" s="6">
        <v>42787</v>
      </c>
      <c r="E428" s="3" t="s">
        <v>8</v>
      </c>
      <c r="F428" s="5">
        <f t="shared" si="32"/>
        <v>28</v>
      </c>
      <c r="G428" s="3"/>
    </row>
    <row r="429" spans="1:7" ht="12.75" customHeight="1" x14ac:dyDescent="0.25">
      <c r="A429" s="3"/>
      <c r="B429" s="3">
        <v>70</v>
      </c>
      <c r="C429" s="5">
        <v>4</v>
      </c>
      <c r="D429" s="6">
        <v>42793</v>
      </c>
      <c r="E429" s="3" t="s">
        <v>8</v>
      </c>
      <c r="F429" s="5">
        <f t="shared" si="32"/>
        <v>28</v>
      </c>
      <c r="G429" s="3"/>
    </row>
    <row r="430" spans="1:7" ht="12.75" customHeight="1" x14ac:dyDescent="0.3">
      <c r="A430" s="579" t="s">
        <v>54</v>
      </c>
      <c r="B430" s="580"/>
      <c r="C430" s="580"/>
      <c r="D430" s="580"/>
      <c r="E430" s="580"/>
      <c r="F430" s="581"/>
      <c r="G430" s="7">
        <f>SUM(F417:F429)</f>
        <v>364</v>
      </c>
    </row>
    <row r="431" spans="1:7" ht="12.75" customHeight="1" x14ac:dyDescent="0.25">
      <c r="A431" s="3"/>
      <c r="B431" s="3">
        <v>70</v>
      </c>
      <c r="C431" s="5">
        <v>4</v>
      </c>
      <c r="D431" s="6">
        <v>42798</v>
      </c>
      <c r="E431" s="3" t="s">
        <v>8</v>
      </c>
      <c r="F431" s="5">
        <f t="shared" ref="F431:F439" si="33">(C431*B431/10)</f>
        <v>28</v>
      </c>
      <c r="G431" s="3"/>
    </row>
    <row r="432" spans="1:7" ht="12.75" customHeight="1" x14ac:dyDescent="0.25">
      <c r="A432" s="3"/>
      <c r="B432" s="3">
        <v>70</v>
      </c>
      <c r="C432" s="5">
        <v>4</v>
      </c>
      <c r="D432" s="6">
        <v>42805</v>
      </c>
      <c r="E432" s="3" t="s">
        <v>8</v>
      </c>
      <c r="F432" s="5">
        <f t="shared" si="33"/>
        <v>28</v>
      </c>
      <c r="G432" s="3"/>
    </row>
    <row r="433" spans="1:7" ht="12.75" customHeight="1" x14ac:dyDescent="0.25">
      <c r="A433" s="3"/>
      <c r="B433" s="3">
        <v>70</v>
      </c>
      <c r="C433" s="5">
        <v>4</v>
      </c>
      <c r="D433" s="6">
        <v>42807</v>
      </c>
      <c r="E433" s="3" t="s">
        <v>8</v>
      </c>
      <c r="F433" s="5">
        <f t="shared" si="33"/>
        <v>28</v>
      </c>
      <c r="G433" s="3"/>
    </row>
    <row r="434" spans="1:7" ht="12.75" customHeight="1" x14ac:dyDescent="0.25">
      <c r="A434" s="3"/>
      <c r="B434" s="3">
        <v>70</v>
      </c>
      <c r="C434" s="5">
        <v>4</v>
      </c>
      <c r="D434" s="6">
        <v>42815</v>
      </c>
      <c r="E434" s="3" t="s">
        <v>8</v>
      </c>
      <c r="F434" s="5">
        <f t="shared" si="33"/>
        <v>28</v>
      </c>
      <c r="G434" s="3"/>
    </row>
    <row r="435" spans="1:7" ht="12.75" customHeight="1" x14ac:dyDescent="0.25">
      <c r="A435" s="3"/>
      <c r="B435" s="3">
        <v>70</v>
      </c>
      <c r="C435" s="5">
        <v>4</v>
      </c>
      <c r="D435" s="6">
        <v>42878</v>
      </c>
      <c r="E435" s="3" t="s">
        <v>8</v>
      </c>
      <c r="F435" s="5">
        <f t="shared" si="33"/>
        <v>28</v>
      </c>
      <c r="G435" s="3"/>
    </row>
    <row r="436" spans="1:7" ht="12.75" customHeight="1" x14ac:dyDescent="0.25">
      <c r="A436" s="3"/>
      <c r="B436" s="3">
        <v>100</v>
      </c>
      <c r="C436" s="5">
        <v>4</v>
      </c>
      <c r="D436" s="6">
        <v>42819</v>
      </c>
      <c r="E436" s="3" t="s">
        <v>8</v>
      </c>
      <c r="F436" s="5">
        <f t="shared" si="33"/>
        <v>40</v>
      </c>
      <c r="G436" s="3"/>
    </row>
    <row r="437" spans="1:7" ht="12.75" customHeight="1" x14ac:dyDescent="0.25">
      <c r="A437" s="3"/>
      <c r="B437" s="3">
        <v>120</v>
      </c>
      <c r="C437" s="5">
        <v>4</v>
      </c>
      <c r="D437" s="13">
        <v>42823</v>
      </c>
      <c r="E437" s="3" t="s">
        <v>8</v>
      </c>
      <c r="F437" s="5">
        <f t="shared" si="33"/>
        <v>48</v>
      </c>
      <c r="G437" s="3"/>
    </row>
    <row r="438" spans="1:7" ht="12.75" customHeight="1" x14ac:dyDescent="0.25">
      <c r="A438" s="3"/>
      <c r="B438" s="3">
        <v>70</v>
      </c>
      <c r="C438" s="5">
        <v>4</v>
      </c>
      <c r="D438" s="6">
        <v>42824</v>
      </c>
      <c r="E438" s="3" t="s">
        <v>8</v>
      </c>
      <c r="F438" s="5">
        <f t="shared" si="33"/>
        <v>28</v>
      </c>
      <c r="G438" s="3"/>
    </row>
    <row r="439" spans="1:7" ht="12.75" customHeight="1" x14ac:dyDescent="0.25">
      <c r="A439" s="3"/>
      <c r="B439" s="3">
        <v>70</v>
      </c>
      <c r="C439" s="5">
        <v>4</v>
      </c>
      <c r="D439" s="6">
        <v>42825</v>
      </c>
      <c r="E439" s="3" t="s">
        <v>8</v>
      </c>
      <c r="F439" s="5">
        <f t="shared" si="33"/>
        <v>28</v>
      </c>
      <c r="G439" s="3"/>
    </row>
    <row r="440" spans="1:7" ht="12.75" customHeight="1" x14ac:dyDescent="0.3">
      <c r="A440" s="579" t="s">
        <v>55</v>
      </c>
      <c r="B440" s="580"/>
      <c r="C440" s="580"/>
      <c r="D440" s="580"/>
      <c r="E440" s="580"/>
      <c r="F440" s="581"/>
      <c r="G440" s="7">
        <f>SUM(F431:F439)</f>
        <v>284</v>
      </c>
    </row>
    <row r="441" spans="1:7" ht="12.75" customHeight="1" x14ac:dyDescent="0.25">
      <c r="A441" s="3"/>
      <c r="B441" s="3">
        <v>70</v>
      </c>
      <c r="C441" s="5">
        <v>4</v>
      </c>
      <c r="D441" s="6">
        <v>42828</v>
      </c>
      <c r="E441" s="3" t="s">
        <v>8</v>
      </c>
      <c r="F441" s="5">
        <f t="shared" ref="F441:F450" si="34">(C441*B441/10)</f>
        <v>28</v>
      </c>
      <c r="G441" s="3"/>
    </row>
    <row r="442" spans="1:7" ht="12.75" customHeight="1" x14ac:dyDescent="0.25">
      <c r="A442" s="3"/>
      <c r="B442" s="3">
        <v>70</v>
      </c>
      <c r="C442" s="5">
        <v>4</v>
      </c>
      <c r="D442" s="6">
        <v>42832</v>
      </c>
      <c r="E442" s="3" t="s">
        <v>8</v>
      </c>
      <c r="F442" s="5">
        <f t="shared" si="34"/>
        <v>28</v>
      </c>
      <c r="G442" s="3"/>
    </row>
    <row r="443" spans="1:7" ht="12.75" customHeight="1" x14ac:dyDescent="0.25">
      <c r="A443" s="3"/>
      <c r="B443" s="3">
        <v>70</v>
      </c>
      <c r="C443" s="5">
        <v>4</v>
      </c>
      <c r="D443" s="6">
        <v>42836</v>
      </c>
      <c r="E443" s="3" t="s">
        <v>8</v>
      </c>
      <c r="F443" s="5">
        <f t="shared" si="34"/>
        <v>28</v>
      </c>
      <c r="G443" s="3"/>
    </row>
    <row r="444" spans="1:7" ht="12.75" customHeight="1" x14ac:dyDescent="0.25">
      <c r="A444" s="3"/>
      <c r="B444" s="3">
        <v>70</v>
      </c>
      <c r="C444" s="5">
        <v>4</v>
      </c>
      <c r="D444" s="6">
        <v>42842</v>
      </c>
      <c r="E444" s="3" t="s">
        <v>8</v>
      </c>
      <c r="F444" s="5">
        <f t="shared" si="34"/>
        <v>28</v>
      </c>
      <c r="G444" s="3"/>
    </row>
    <row r="445" spans="1:7" ht="12.75" customHeight="1" x14ac:dyDescent="0.25">
      <c r="A445" s="3"/>
      <c r="B445" s="3">
        <v>70</v>
      </c>
      <c r="C445" s="5">
        <v>4</v>
      </c>
      <c r="D445" s="6">
        <v>42844</v>
      </c>
      <c r="E445" s="3" t="s">
        <v>8</v>
      </c>
      <c r="F445" s="5">
        <f t="shared" si="34"/>
        <v>28</v>
      </c>
      <c r="G445" s="3"/>
    </row>
    <row r="446" spans="1:7" ht="12.75" customHeight="1" x14ac:dyDescent="0.25">
      <c r="A446" s="3"/>
      <c r="B446" s="3">
        <v>70</v>
      </c>
      <c r="C446" s="5">
        <v>4</v>
      </c>
      <c r="D446" s="6">
        <v>42845</v>
      </c>
      <c r="E446" s="3" t="s">
        <v>56</v>
      </c>
      <c r="F446" s="5">
        <f t="shared" si="34"/>
        <v>28</v>
      </c>
      <c r="G446" s="3"/>
    </row>
    <row r="447" spans="1:7" ht="12.75" customHeight="1" x14ac:dyDescent="0.25">
      <c r="A447" s="3"/>
      <c r="B447" s="3">
        <v>70</v>
      </c>
      <c r="C447" s="5">
        <v>4</v>
      </c>
      <c r="D447" s="6">
        <v>42847</v>
      </c>
      <c r="E447" s="3" t="s">
        <v>8</v>
      </c>
      <c r="F447" s="5">
        <f t="shared" si="34"/>
        <v>28</v>
      </c>
      <c r="G447" s="3"/>
    </row>
    <row r="448" spans="1:7" ht="12.75" customHeight="1" x14ac:dyDescent="0.3">
      <c r="A448" s="18"/>
      <c r="B448" s="3">
        <v>70</v>
      </c>
      <c r="C448" s="5">
        <v>4</v>
      </c>
      <c r="D448" s="6">
        <v>42852</v>
      </c>
      <c r="E448" s="3" t="s">
        <v>8</v>
      </c>
      <c r="F448" s="5">
        <f t="shared" si="34"/>
        <v>28</v>
      </c>
      <c r="G448" s="3"/>
    </row>
    <row r="449" spans="1:7" ht="12.75" customHeight="1" x14ac:dyDescent="0.25">
      <c r="A449" s="3"/>
      <c r="B449" s="3">
        <v>70</v>
      </c>
      <c r="C449" s="5">
        <v>4</v>
      </c>
      <c r="D449" s="6">
        <v>42853</v>
      </c>
      <c r="E449" s="3" t="s">
        <v>8</v>
      </c>
      <c r="F449" s="5">
        <f t="shared" si="34"/>
        <v>28</v>
      </c>
      <c r="G449" s="3"/>
    </row>
    <row r="450" spans="1:7" ht="12.75" customHeight="1" x14ac:dyDescent="0.25">
      <c r="A450" s="3"/>
      <c r="B450" s="3">
        <v>70</v>
      </c>
      <c r="C450" s="5">
        <v>4</v>
      </c>
      <c r="D450" s="6">
        <v>42854</v>
      </c>
      <c r="E450" s="3" t="s">
        <v>8</v>
      </c>
      <c r="F450" s="5">
        <f t="shared" si="34"/>
        <v>28</v>
      </c>
      <c r="G450" s="3"/>
    </row>
    <row r="451" spans="1:7" ht="12.75" customHeight="1" x14ac:dyDescent="0.3">
      <c r="A451" s="579" t="s">
        <v>57</v>
      </c>
      <c r="B451" s="580"/>
      <c r="C451" s="580"/>
      <c r="D451" s="580"/>
      <c r="E451" s="580"/>
      <c r="F451" s="581"/>
      <c r="G451" s="7">
        <f>SUM(F441:F450)</f>
        <v>280</v>
      </c>
    </row>
    <row r="452" spans="1:7" ht="12.75" customHeight="1" x14ac:dyDescent="0.25">
      <c r="A452" s="3"/>
      <c r="B452" s="3">
        <v>70</v>
      </c>
      <c r="C452" s="5">
        <v>4</v>
      </c>
      <c r="D452" s="6">
        <v>42859</v>
      </c>
      <c r="E452" s="3" t="s">
        <v>56</v>
      </c>
      <c r="F452" s="5">
        <f t="shared" ref="F452:F460" si="35">(C452*B452/10)</f>
        <v>28</v>
      </c>
      <c r="G452" s="3"/>
    </row>
    <row r="453" spans="1:7" ht="12.75" customHeight="1" x14ac:dyDescent="0.25">
      <c r="A453" s="3"/>
      <c r="B453" s="3">
        <v>70</v>
      </c>
      <c r="C453" s="5">
        <v>4</v>
      </c>
      <c r="D453" s="6">
        <v>42861</v>
      </c>
      <c r="E453" s="3" t="s">
        <v>8</v>
      </c>
      <c r="F453" s="5">
        <f t="shared" si="35"/>
        <v>28</v>
      </c>
      <c r="G453" s="3"/>
    </row>
    <row r="454" spans="1:7" ht="12.75" customHeight="1" x14ac:dyDescent="0.3">
      <c r="A454" s="18"/>
      <c r="B454" s="3">
        <v>70</v>
      </c>
      <c r="C454" s="5">
        <v>4</v>
      </c>
      <c r="D454" s="6">
        <v>42863</v>
      </c>
      <c r="E454" s="3" t="s">
        <v>8</v>
      </c>
      <c r="F454" s="5">
        <f t="shared" si="35"/>
        <v>28</v>
      </c>
      <c r="G454" s="3"/>
    </row>
    <row r="455" spans="1:7" ht="12.75" customHeight="1" x14ac:dyDescent="0.25">
      <c r="A455" s="3"/>
      <c r="B455" s="3">
        <v>70</v>
      </c>
      <c r="C455" s="5">
        <v>4</v>
      </c>
      <c r="D455" s="6">
        <v>42868</v>
      </c>
      <c r="E455" s="3" t="s">
        <v>8</v>
      </c>
      <c r="F455" s="5">
        <f t="shared" si="35"/>
        <v>28</v>
      </c>
      <c r="G455" s="3"/>
    </row>
    <row r="456" spans="1:7" ht="12.75" customHeight="1" x14ac:dyDescent="0.25">
      <c r="A456" s="3"/>
      <c r="B456" s="3">
        <v>70</v>
      </c>
      <c r="C456" s="5">
        <v>4</v>
      </c>
      <c r="D456" s="6">
        <v>42870</v>
      </c>
      <c r="E456" s="3" t="s">
        <v>8</v>
      </c>
      <c r="F456" s="5">
        <f t="shared" si="35"/>
        <v>28</v>
      </c>
      <c r="G456" s="3"/>
    </row>
    <row r="457" spans="1:7" ht="12.75" customHeight="1" x14ac:dyDescent="0.25">
      <c r="A457" s="3"/>
      <c r="B457" s="3">
        <v>70</v>
      </c>
      <c r="C457" s="5">
        <v>4</v>
      </c>
      <c r="D457" s="6">
        <v>42873</v>
      </c>
      <c r="E457" s="3" t="s">
        <v>8</v>
      </c>
      <c r="F457" s="5">
        <f t="shared" si="35"/>
        <v>28</v>
      </c>
      <c r="G457" s="3"/>
    </row>
    <row r="458" spans="1:7" ht="12.75" customHeight="1" x14ac:dyDescent="0.25">
      <c r="A458" s="3"/>
      <c r="B458" s="3">
        <v>70</v>
      </c>
      <c r="C458" s="5">
        <v>4</v>
      </c>
      <c r="D458" s="6">
        <v>42875</v>
      </c>
      <c r="E458" s="3" t="s">
        <v>8</v>
      </c>
      <c r="F458" s="5">
        <f t="shared" si="35"/>
        <v>28</v>
      </c>
      <c r="G458" s="3"/>
    </row>
    <row r="459" spans="1:7" ht="12.75" customHeight="1" x14ac:dyDescent="0.25">
      <c r="A459" s="3"/>
      <c r="B459" s="3">
        <v>70</v>
      </c>
      <c r="C459" s="5">
        <v>4</v>
      </c>
      <c r="D459" s="6">
        <v>42880</v>
      </c>
      <c r="E459" s="3" t="s">
        <v>10</v>
      </c>
      <c r="F459" s="5">
        <f t="shared" si="35"/>
        <v>28</v>
      </c>
      <c r="G459" s="3"/>
    </row>
    <row r="460" spans="1:7" ht="12.75" customHeight="1" x14ac:dyDescent="0.25">
      <c r="A460" s="3"/>
      <c r="B460" s="3">
        <v>70</v>
      </c>
      <c r="C460" s="5">
        <v>4</v>
      </c>
      <c r="D460" s="6">
        <v>42881</v>
      </c>
      <c r="E460" s="3" t="s">
        <v>8</v>
      </c>
      <c r="F460" s="5">
        <f t="shared" si="35"/>
        <v>28</v>
      </c>
      <c r="G460" s="3"/>
    </row>
    <row r="461" spans="1:7" ht="12.75" customHeight="1" x14ac:dyDescent="0.3">
      <c r="A461" s="579" t="s">
        <v>58</v>
      </c>
      <c r="B461" s="580"/>
      <c r="C461" s="580"/>
      <c r="D461" s="580"/>
      <c r="E461" s="580"/>
      <c r="F461" s="581"/>
      <c r="G461" s="7">
        <f>SUM(F452:F460)</f>
        <v>252</v>
      </c>
    </row>
    <row r="462" spans="1:7" ht="12.75" customHeight="1" x14ac:dyDescent="0.3">
      <c r="A462" s="18"/>
      <c r="B462" s="3">
        <v>70</v>
      </c>
      <c r="C462" s="5">
        <v>4</v>
      </c>
      <c r="D462" s="6">
        <v>42889</v>
      </c>
      <c r="E462" s="3" t="s">
        <v>8</v>
      </c>
      <c r="F462" s="5">
        <f t="shared" ref="F462:F471" si="36">(C462*B462/10)</f>
        <v>28</v>
      </c>
      <c r="G462" s="3"/>
    </row>
    <row r="463" spans="1:7" ht="12.75" customHeight="1" x14ac:dyDescent="0.3">
      <c r="A463" s="18"/>
      <c r="B463" s="3">
        <v>70</v>
      </c>
      <c r="C463" s="5">
        <v>4</v>
      </c>
      <c r="D463" s="6">
        <v>42894</v>
      </c>
      <c r="E463" s="3" t="s">
        <v>8</v>
      </c>
      <c r="F463" s="5">
        <f t="shared" si="36"/>
        <v>28</v>
      </c>
      <c r="G463" s="3"/>
    </row>
    <row r="464" spans="1:7" ht="12.75" customHeight="1" x14ac:dyDescent="0.3">
      <c r="A464" s="18"/>
      <c r="B464" s="3">
        <v>70</v>
      </c>
      <c r="C464" s="5">
        <v>4</v>
      </c>
      <c r="D464" s="6">
        <v>42896</v>
      </c>
      <c r="E464" s="3" t="s">
        <v>8</v>
      </c>
      <c r="F464" s="5">
        <f t="shared" si="36"/>
        <v>28</v>
      </c>
      <c r="G464" s="3"/>
    </row>
    <row r="465" spans="1:7" ht="12.75" customHeight="1" x14ac:dyDescent="0.3">
      <c r="A465" s="18"/>
      <c r="B465" s="3">
        <v>70</v>
      </c>
      <c r="C465" s="5">
        <v>4</v>
      </c>
      <c r="D465" s="6">
        <v>42899</v>
      </c>
      <c r="E465" s="3" t="s">
        <v>8</v>
      </c>
      <c r="F465" s="5">
        <f t="shared" si="36"/>
        <v>28</v>
      </c>
      <c r="G465" s="19"/>
    </row>
    <row r="466" spans="1:7" ht="12.75" customHeight="1" x14ac:dyDescent="0.3">
      <c r="A466" s="18"/>
      <c r="B466" s="3">
        <v>70</v>
      </c>
      <c r="C466" s="5">
        <v>4</v>
      </c>
      <c r="D466" s="6">
        <v>42901</v>
      </c>
      <c r="E466" s="3" t="s">
        <v>8</v>
      </c>
      <c r="F466" s="5">
        <f t="shared" si="36"/>
        <v>28</v>
      </c>
      <c r="G466" s="19"/>
    </row>
    <row r="467" spans="1:7" ht="12.75" customHeight="1" x14ac:dyDescent="0.3">
      <c r="A467" s="18"/>
      <c r="B467" s="3">
        <v>70</v>
      </c>
      <c r="C467" s="5">
        <v>4</v>
      </c>
      <c r="D467" s="6">
        <v>42903</v>
      </c>
      <c r="E467" s="3" t="s">
        <v>8</v>
      </c>
      <c r="F467" s="5">
        <f t="shared" si="36"/>
        <v>28</v>
      </c>
      <c r="G467" s="19"/>
    </row>
    <row r="468" spans="1:7" ht="12.75" customHeight="1" x14ac:dyDescent="0.3">
      <c r="A468" s="18"/>
      <c r="B468" s="3">
        <v>70</v>
      </c>
      <c r="C468" s="5">
        <v>4</v>
      </c>
      <c r="D468" s="6">
        <v>42905</v>
      </c>
      <c r="E468" s="3" t="s">
        <v>8</v>
      </c>
      <c r="F468" s="5">
        <f t="shared" si="36"/>
        <v>28</v>
      </c>
      <c r="G468" s="19"/>
    </row>
    <row r="469" spans="1:7" ht="12.75" customHeight="1" x14ac:dyDescent="0.3">
      <c r="A469" s="18"/>
      <c r="B469" s="3">
        <v>70</v>
      </c>
      <c r="C469" s="5">
        <v>4</v>
      </c>
      <c r="D469" s="6">
        <v>42906</v>
      </c>
      <c r="E469" s="3" t="s">
        <v>8</v>
      </c>
      <c r="F469" s="5">
        <f t="shared" si="36"/>
        <v>28</v>
      </c>
      <c r="G469" s="19"/>
    </row>
    <row r="470" spans="1:7" ht="12.75" customHeight="1" x14ac:dyDescent="0.3">
      <c r="A470" s="18"/>
      <c r="B470" s="3">
        <v>70</v>
      </c>
      <c r="C470" s="5">
        <v>4</v>
      </c>
      <c r="D470" s="6">
        <v>42912</v>
      </c>
      <c r="E470" s="3" t="s">
        <v>8</v>
      </c>
      <c r="F470" s="5">
        <f t="shared" si="36"/>
        <v>28</v>
      </c>
      <c r="G470" s="19"/>
    </row>
    <row r="471" spans="1:7" ht="12.75" customHeight="1" x14ac:dyDescent="0.3">
      <c r="A471" s="18"/>
      <c r="B471" s="3">
        <v>70</v>
      </c>
      <c r="C471" s="5">
        <v>4</v>
      </c>
      <c r="D471" s="6">
        <v>42913</v>
      </c>
      <c r="E471" s="3" t="s">
        <v>8</v>
      </c>
      <c r="F471" s="5">
        <f t="shared" si="36"/>
        <v>28</v>
      </c>
      <c r="G471" s="19"/>
    </row>
    <row r="472" spans="1:7" ht="12.75" customHeight="1" x14ac:dyDescent="0.3">
      <c r="A472" s="579" t="s">
        <v>59</v>
      </c>
      <c r="B472" s="580"/>
      <c r="C472" s="580"/>
      <c r="D472" s="580"/>
      <c r="E472" s="580"/>
      <c r="F472" s="581"/>
      <c r="G472" s="7">
        <f>SUM(F462:F471)</f>
        <v>280</v>
      </c>
    </row>
    <row r="473" spans="1:7" ht="12.75" customHeight="1" x14ac:dyDescent="0.3">
      <c r="A473" s="18"/>
      <c r="B473" s="3">
        <v>70</v>
      </c>
      <c r="C473" s="5">
        <v>4</v>
      </c>
      <c r="D473" s="6">
        <v>42552</v>
      </c>
      <c r="E473" s="3" t="s">
        <v>8</v>
      </c>
      <c r="F473" s="5">
        <f t="shared" ref="F473:F481" si="37">(C473*B473/10)</f>
        <v>28</v>
      </c>
      <c r="G473" s="19"/>
    </row>
    <row r="474" spans="1:7" ht="12.75" customHeight="1" x14ac:dyDescent="0.3">
      <c r="A474" s="18"/>
      <c r="B474" s="3">
        <v>70</v>
      </c>
      <c r="C474" s="5">
        <v>4</v>
      </c>
      <c r="D474" s="6">
        <v>42555</v>
      </c>
      <c r="E474" s="3" t="s">
        <v>8</v>
      </c>
      <c r="F474" s="5">
        <f t="shared" si="37"/>
        <v>28</v>
      </c>
      <c r="G474" s="19"/>
    </row>
    <row r="475" spans="1:7" ht="12.75" customHeight="1" x14ac:dyDescent="0.3">
      <c r="A475" s="18"/>
      <c r="B475" s="3">
        <v>70</v>
      </c>
      <c r="C475" s="5">
        <v>4</v>
      </c>
      <c r="D475" s="6">
        <v>42556</v>
      </c>
      <c r="E475" s="3" t="s">
        <v>8</v>
      </c>
      <c r="F475" s="5">
        <f t="shared" si="37"/>
        <v>28</v>
      </c>
      <c r="G475" s="19"/>
    </row>
    <row r="476" spans="1:7" ht="12.75" customHeight="1" x14ac:dyDescent="0.3">
      <c r="A476" s="18"/>
      <c r="B476" s="3">
        <v>70</v>
      </c>
      <c r="C476" s="5">
        <v>4</v>
      </c>
      <c r="D476" s="6">
        <v>42561</v>
      </c>
      <c r="E476" s="3" t="s">
        <v>8</v>
      </c>
      <c r="F476" s="5">
        <f t="shared" si="37"/>
        <v>28</v>
      </c>
      <c r="G476" s="19"/>
    </row>
    <row r="477" spans="1:7" ht="12.75" customHeight="1" x14ac:dyDescent="0.3">
      <c r="A477" s="3"/>
      <c r="B477" s="3">
        <v>70</v>
      </c>
      <c r="C477" s="5">
        <v>4</v>
      </c>
      <c r="D477" s="6">
        <v>42570</v>
      </c>
      <c r="E477" s="3" t="s">
        <v>8</v>
      </c>
      <c r="F477" s="5">
        <f t="shared" si="37"/>
        <v>28</v>
      </c>
      <c r="G477" s="19"/>
    </row>
    <row r="478" spans="1:7" ht="12.75" customHeight="1" x14ac:dyDescent="0.3">
      <c r="A478" s="3"/>
      <c r="B478" s="3">
        <v>70</v>
      </c>
      <c r="C478" s="5">
        <v>4</v>
      </c>
      <c r="D478" s="6">
        <v>42573</v>
      </c>
      <c r="E478" s="3" t="s">
        <v>8</v>
      </c>
      <c r="F478" s="5">
        <f t="shared" si="37"/>
        <v>28</v>
      </c>
      <c r="G478" s="19"/>
    </row>
    <row r="479" spans="1:7" ht="12.75" customHeight="1" x14ac:dyDescent="0.3">
      <c r="A479" s="3"/>
      <c r="B479" s="3">
        <v>70</v>
      </c>
      <c r="C479" s="5">
        <v>4</v>
      </c>
      <c r="D479" s="6">
        <v>42576</v>
      </c>
      <c r="E479" s="3" t="s">
        <v>8</v>
      </c>
      <c r="F479" s="5">
        <f t="shared" si="37"/>
        <v>28</v>
      </c>
      <c r="G479" s="19"/>
    </row>
    <row r="480" spans="1:7" ht="12.75" customHeight="1" x14ac:dyDescent="0.3">
      <c r="A480" s="3"/>
      <c r="B480" s="3">
        <v>70</v>
      </c>
      <c r="C480" s="5">
        <v>4</v>
      </c>
      <c r="D480" s="6">
        <v>42579</v>
      </c>
      <c r="E480" s="3" t="s">
        <v>8</v>
      </c>
      <c r="F480" s="5">
        <f t="shared" si="37"/>
        <v>28</v>
      </c>
      <c r="G480" s="19"/>
    </row>
    <row r="481" spans="1:7" ht="12.75" customHeight="1" x14ac:dyDescent="0.25">
      <c r="A481" s="3"/>
      <c r="B481" s="3">
        <v>70</v>
      </c>
      <c r="C481" s="5">
        <v>4</v>
      </c>
      <c r="D481" s="6">
        <v>42580</v>
      </c>
      <c r="E481" s="3" t="s">
        <v>8</v>
      </c>
      <c r="F481" s="5">
        <f t="shared" si="37"/>
        <v>28</v>
      </c>
      <c r="G481" s="3"/>
    </row>
    <row r="482" spans="1:7" ht="12.75" customHeight="1" x14ac:dyDescent="0.3">
      <c r="A482" s="579" t="s">
        <v>60</v>
      </c>
      <c r="B482" s="580"/>
      <c r="C482" s="580"/>
      <c r="D482" s="580"/>
      <c r="E482" s="580"/>
      <c r="F482" s="581"/>
      <c r="G482" s="7">
        <f>SUM(F473:F481)</f>
        <v>252</v>
      </c>
    </row>
    <row r="483" spans="1:7" ht="12.75" customHeight="1" x14ac:dyDescent="0.3">
      <c r="A483" s="18"/>
      <c r="B483" s="3">
        <v>70</v>
      </c>
      <c r="C483" s="5">
        <v>4</v>
      </c>
      <c r="D483" s="6">
        <v>42949</v>
      </c>
      <c r="E483" s="3" t="s">
        <v>8</v>
      </c>
      <c r="F483" s="5">
        <f t="shared" ref="F483:F493" si="38">(C483*B483/10)</f>
        <v>28</v>
      </c>
      <c r="G483" s="19"/>
    </row>
    <row r="484" spans="1:7" ht="12.75" customHeight="1" x14ac:dyDescent="0.3">
      <c r="A484" s="18"/>
      <c r="B484" s="3">
        <v>70</v>
      </c>
      <c r="C484" s="5">
        <v>4</v>
      </c>
      <c r="D484" s="6">
        <v>42952</v>
      </c>
      <c r="E484" s="3" t="s">
        <v>8</v>
      </c>
      <c r="F484" s="5">
        <f t="shared" si="38"/>
        <v>28</v>
      </c>
      <c r="G484" s="19"/>
    </row>
    <row r="485" spans="1:7" ht="12.75" customHeight="1" x14ac:dyDescent="0.3">
      <c r="A485" s="18"/>
      <c r="B485" s="3">
        <v>70</v>
      </c>
      <c r="C485" s="5">
        <v>4</v>
      </c>
      <c r="D485" s="6">
        <v>42954</v>
      </c>
      <c r="E485" s="3" t="s">
        <v>8</v>
      </c>
      <c r="F485" s="5">
        <f t="shared" si="38"/>
        <v>28</v>
      </c>
      <c r="G485" s="19"/>
    </row>
    <row r="486" spans="1:7" ht="12.75" customHeight="1" x14ac:dyDescent="0.3">
      <c r="A486" s="18"/>
      <c r="B486" s="3">
        <v>70</v>
      </c>
      <c r="C486" s="5">
        <v>4</v>
      </c>
      <c r="D486" s="6">
        <v>42959</v>
      </c>
      <c r="E486" s="3" t="s">
        <v>8</v>
      </c>
      <c r="F486" s="5">
        <f t="shared" si="38"/>
        <v>28</v>
      </c>
      <c r="G486" s="19"/>
    </row>
    <row r="487" spans="1:7" ht="12.75" customHeight="1" x14ac:dyDescent="0.3">
      <c r="A487" s="3"/>
      <c r="B487" s="3">
        <v>70</v>
      </c>
      <c r="C487" s="5">
        <v>4</v>
      </c>
      <c r="D487" s="6">
        <v>42962</v>
      </c>
      <c r="E487" s="3" t="s">
        <v>8</v>
      </c>
      <c r="F487" s="5">
        <f t="shared" si="38"/>
        <v>28</v>
      </c>
      <c r="G487" s="19"/>
    </row>
    <row r="488" spans="1:7" ht="12.75" customHeight="1" x14ac:dyDescent="0.3">
      <c r="A488" s="3"/>
      <c r="B488" s="3">
        <v>70</v>
      </c>
      <c r="C488" s="5">
        <v>4</v>
      </c>
      <c r="D488" s="6">
        <v>42969</v>
      </c>
      <c r="E488" s="3" t="s">
        <v>8</v>
      </c>
      <c r="F488" s="5">
        <f t="shared" si="38"/>
        <v>28</v>
      </c>
      <c r="G488" s="19"/>
    </row>
    <row r="489" spans="1:7" ht="12.75" customHeight="1" x14ac:dyDescent="0.25">
      <c r="A489" s="3"/>
      <c r="B489" s="3">
        <v>70</v>
      </c>
      <c r="C489" s="5">
        <v>4</v>
      </c>
      <c r="D489" s="6">
        <v>42971</v>
      </c>
      <c r="E489" s="3" t="s">
        <v>8</v>
      </c>
      <c r="F489" s="5">
        <f t="shared" si="38"/>
        <v>28</v>
      </c>
      <c r="G489" s="3"/>
    </row>
    <row r="490" spans="1:7" ht="12.75" customHeight="1" x14ac:dyDescent="0.25">
      <c r="A490" s="3"/>
      <c r="B490" s="3">
        <v>70</v>
      </c>
      <c r="C490" s="5">
        <v>4</v>
      </c>
      <c r="D490" s="6">
        <v>42972</v>
      </c>
      <c r="E490" s="3" t="s">
        <v>8</v>
      </c>
      <c r="F490" s="5">
        <f t="shared" si="38"/>
        <v>28</v>
      </c>
      <c r="G490" s="3"/>
    </row>
    <row r="491" spans="1:7" ht="12.75" customHeight="1" x14ac:dyDescent="0.25">
      <c r="A491" s="3"/>
      <c r="B491" s="3">
        <v>70</v>
      </c>
      <c r="C491" s="5">
        <v>4</v>
      </c>
      <c r="D491" s="6">
        <v>42973</v>
      </c>
      <c r="E491" s="3" t="s">
        <v>8</v>
      </c>
      <c r="F491" s="5">
        <f t="shared" si="38"/>
        <v>28</v>
      </c>
      <c r="G491" s="3"/>
    </row>
    <row r="492" spans="1:7" ht="12.75" customHeight="1" x14ac:dyDescent="0.25">
      <c r="A492" s="3"/>
      <c r="B492" s="3">
        <v>70</v>
      </c>
      <c r="C492" s="5">
        <v>4</v>
      </c>
      <c r="D492" s="6">
        <v>42975</v>
      </c>
      <c r="E492" s="3" t="s">
        <v>8</v>
      </c>
      <c r="F492" s="5">
        <f t="shared" si="38"/>
        <v>28</v>
      </c>
      <c r="G492" s="3"/>
    </row>
    <row r="493" spans="1:7" ht="12.75" customHeight="1" x14ac:dyDescent="0.25">
      <c r="A493" s="3"/>
      <c r="B493" s="3">
        <v>70</v>
      </c>
      <c r="C493" s="5">
        <v>4</v>
      </c>
      <c r="D493" s="6">
        <v>42977</v>
      </c>
      <c r="E493" s="3" t="s">
        <v>8</v>
      </c>
      <c r="F493" s="5">
        <f t="shared" si="38"/>
        <v>28</v>
      </c>
      <c r="G493" s="3"/>
    </row>
    <row r="494" spans="1:7" ht="12.75" customHeight="1" x14ac:dyDescent="0.3">
      <c r="A494" s="579" t="s">
        <v>61</v>
      </c>
      <c r="B494" s="580"/>
      <c r="C494" s="580"/>
      <c r="D494" s="580"/>
      <c r="E494" s="580"/>
      <c r="F494" s="581"/>
      <c r="G494" s="7">
        <f>SUM(F483:F493)</f>
        <v>308</v>
      </c>
    </row>
    <row r="495" spans="1:7" ht="12.75" customHeight="1" x14ac:dyDescent="0.25">
      <c r="A495" s="3"/>
      <c r="B495" s="3">
        <v>70</v>
      </c>
      <c r="C495" s="5">
        <v>4</v>
      </c>
      <c r="D495" s="6">
        <v>42980</v>
      </c>
      <c r="E495" s="3" t="s">
        <v>8</v>
      </c>
      <c r="F495" s="5">
        <f t="shared" ref="F495:F501" si="39">(C495*B495/10)</f>
        <v>28</v>
      </c>
      <c r="G495" s="3"/>
    </row>
    <row r="496" spans="1:7" ht="12.75" customHeight="1" x14ac:dyDescent="0.25">
      <c r="A496" s="3"/>
      <c r="B496" s="3">
        <v>70</v>
      </c>
      <c r="C496" s="5">
        <v>4</v>
      </c>
      <c r="D496" s="6">
        <v>42994</v>
      </c>
      <c r="E496" s="3" t="s">
        <v>8</v>
      </c>
      <c r="F496" s="5">
        <f t="shared" si="39"/>
        <v>28</v>
      </c>
      <c r="G496" s="3"/>
    </row>
    <row r="497" spans="1:7" ht="12.75" customHeight="1" x14ac:dyDescent="0.25">
      <c r="A497" s="3"/>
      <c r="B497" s="3">
        <v>70</v>
      </c>
      <c r="C497" s="5">
        <v>4</v>
      </c>
      <c r="D497" s="6">
        <v>42996</v>
      </c>
      <c r="E497" s="3" t="s">
        <v>8</v>
      </c>
      <c r="F497" s="5">
        <f t="shared" si="39"/>
        <v>28</v>
      </c>
      <c r="G497" s="3"/>
    </row>
    <row r="498" spans="1:7" ht="12.75" customHeight="1" x14ac:dyDescent="0.25">
      <c r="A498" s="3"/>
      <c r="B498" s="3">
        <v>70</v>
      </c>
      <c r="C498" s="5">
        <v>4</v>
      </c>
      <c r="D498" s="6">
        <v>42997</v>
      </c>
      <c r="E498" s="3" t="s">
        <v>8</v>
      </c>
      <c r="F498" s="5">
        <f t="shared" si="39"/>
        <v>28</v>
      </c>
      <c r="G498" s="3"/>
    </row>
    <row r="499" spans="1:7" ht="12.75" customHeight="1" x14ac:dyDescent="0.25">
      <c r="A499" s="3"/>
      <c r="B499" s="3">
        <v>70</v>
      </c>
      <c r="C499" s="5">
        <v>4</v>
      </c>
      <c r="D499" s="6">
        <v>42999</v>
      </c>
      <c r="E499" s="3" t="s">
        <v>8</v>
      </c>
      <c r="F499" s="5">
        <f t="shared" si="39"/>
        <v>28</v>
      </c>
      <c r="G499" s="3"/>
    </row>
    <row r="500" spans="1:7" ht="12.75" customHeight="1" x14ac:dyDescent="0.25">
      <c r="A500" s="3"/>
      <c r="B500" s="3">
        <v>70</v>
      </c>
      <c r="C500" s="5">
        <v>4</v>
      </c>
      <c r="D500" s="6">
        <v>43005</v>
      </c>
      <c r="E500" s="3" t="s">
        <v>8</v>
      </c>
      <c r="F500" s="5">
        <f t="shared" si="39"/>
        <v>28</v>
      </c>
      <c r="G500" s="3"/>
    </row>
    <row r="501" spans="1:7" ht="12.75" customHeight="1" x14ac:dyDescent="0.25">
      <c r="A501" s="3"/>
      <c r="B501" s="3">
        <v>70</v>
      </c>
      <c r="C501" s="5">
        <v>4</v>
      </c>
      <c r="D501" s="6">
        <v>43006</v>
      </c>
      <c r="E501" s="3" t="s">
        <v>8</v>
      </c>
      <c r="F501" s="5">
        <f t="shared" si="39"/>
        <v>28</v>
      </c>
      <c r="G501" s="3"/>
    </row>
    <row r="502" spans="1:7" ht="12.75" customHeight="1" x14ac:dyDescent="0.3">
      <c r="A502" s="579" t="s">
        <v>62</v>
      </c>
      <c r="B502" s="580"/>
      <c r="C502" s="580"/>
      <c r="D502" s="580"/>
      <c r="E502" s="580"/>
      <c r="F502" s="581"/>
      <c r="G502" s="7">
        <f>SUM(F495:F501)</f>
        <v>196</v>
      </c>
    </row>
    <row r="503" spans="1:7" ht="12.75" customHeight="1" x14ac:dyDescent="0.25">
      <c r="A503" s="3"/>
      <c r="B503" s="3">
        <v>70</v>
      </c>
      <c r="C503" s="5">
        <v>4</v>
      </c>
      <c r="D503" s="6">
        <v>43011</v>
      </c>
      <c r="E503" s="3" t="s">
        <v>8</v>
      </c>
      <c r="F503" s="5">
        <f t="shared" ref="F503:F519" si="40">(C503*B503/10)</f>
        <v>28</v>
      </c>
      <c r="G503" s="3"/>
    </row>
    <row r="504" spans="1:7" ht="12.75" customHeight="1" x14ac:dyDescent="0.25">
      <c r="A504" s="3"/>
      <c r="B504" s="3">
        <v>140</v>
      </c>
      <c r="C504" s="5">
        <v>4</v>
      </c>
      <c r="D504" s="6">
        <v>43012</v>
      </c>
      <c r="E504" s="3" t="s">
        <v>8</v>
      </c>
      <c r="F504" s="5">
        <f t="shared" si="40"/>
        <v>56</v>
      </c>
      <c r="G504" s="3"/>
    </row>
    <row r="505" spans="1:7" ht="12.75" customHeight="1" x14ac:dyDescent="0.25">
      <c r="A505" s="3"/>
      <c r="B505" s="3">
        <v>140</v>
      </c>
      <c r="C505" s="5">
        <v>4</v>
      </c>
      <c r="D505" s="6">
        <v>43014</v>
      </c>
      <c r="E505" s="3" t="s">
        <v>8</v>
      </c>
      <c r="F505" s="5">
        <f t="shared" si="40"/>
        <v>56</v>
      </c>
      <c r="G505" s="3"/>
    </row>
    <row r="506" spans="1:7" ht="12.75" customHeight="1" x14ac:dyDescent="0.25">
      <c r="A506" s="3"/>
      <c r="B506" s="3">
        <v>70</v>
      </c>
      <c r="C506" s="5">
        <v>4</v>
      </c>
      <c r="D506" s="6">
        <v>43015</v>
      </c>
      <c r="E506" s="3" t="s">
        <v>8</v>
      </c>
      <c r="F506" s="5">
        <f t="shared" si="40"/>
        <v>28</v>
      </c>
      <c r="G506" s="3"/>
    </row>
    <row r="507" spans="1:7" ht="12.75" customHeight="1" x14ac:dyDescent="0.25">
      <c r="A507" s="3"/>
      <c r="B507" s="3">
        <v>70</v>
      </c>
      <c r="C507" s="5">
        <v>4</v>
      </c>
      <c r="D507" s="6">
        <v>43016</v>
      </c>
      <c r="E507" s="3" t="s">
        <v>8</v>
      </c>
      <c r="F507" s="5">
        <f t="shared" si="40"/>
        <v>28</v>
      </c>
      <c r="G507" s="3"/>
    </row>
    <row r="508" spans="1:7" ht="12.75" customHeight="1" x14ac:dyDescent="0.25">
      <c r="A508" s="3"/>
      <c r="B508" s="3">
        <v>70</v>
      </c>
      <c r="C508" s="5">
        <v>4</v>
      </c>
      <c r="D508" s="6">
        <v>43018</v>
      </c>
      <c r="E508" s="3" t="s">
        <v>8</v>
      </c>
      <c r="F508" s="5">
        <f t="shared" si="40"/>
        <v>28</v>
      </c>
      <c r="G508" s="3"/>
    </row>
    <row r="509" spans="1:7" ht="12.75" customHeight="1" x14ac:dyDescent="0.25">
      <c r="A509" s="3"/>
      <c r="B509" s="3">
        <v>70</v>
      </c>
      <c r="C509" s="5">
        <v>4</v>
      </c>
      <c r="D509" s="6">
        <v>43019</v>
      </c>
      <c r="E509" s="3" t="s">
        <v>8</v>
      </c>
      <c r="F509" s="5">
        <f t="shared" si="40"/>
        <v>28</v>
      </c>
      <c r="G509" s="3"/>
    </row>
    <row r="510" spans="1:7" ht="12.75" customHeight="1" x14ac:dyDescent="0.25">
      <c r="A510" s="3"/>
      <c r="B510" s="3">
        <v>70</v>
      </c>
      <c r="C510" s="5">
        <v>4</v>
      </c>
      <c r="D510" s="6">
        <v>43020</v>
      </c>
      <c r="E510" s="3" t="s">
        <v>8</v>
      </c>
      <c r="F510" s="5">
        <f t="shared" si="40"/>
        <v>28</v>
      </c>
      <c r="G510" s="3"/>
    </row>
    <row r="511" spans="1:7" ht="12.75" customHeight="1" x14ac:dyDescent="0.25">
      <c r="A511" s="3"/>
      <c r="B511" s="3">
        <v>70</v>
      </c>
      <c r="C511" s="5">
        <v>4</v>
      </c>
      <c r="D511" s="6">
        <v>43021</v>
      </c>
      <c r="E511" s="3" t="s">
        <v>8</v>
      </c>
      <c r="F511" s="5">
        <f t="shared" si="40"/>
        <v>28</v>
      </c>
      <c r="G511" s="3"/>
    </row>
    <row r="512" spans="1:7" ht="12.75" customHeight="1" x14ac:dyDescent="0.25">
      <c r="A512" s="3"/>
      <c r="B512" s="3">
        <v>70</v>
      </c>
      <c r="C512" s="5">
        <v>4</v>
      </c>
      <c r="D512" s="6">
        <v>43022</v>
      </c>
      <c r="E512" s="3" t="s">
        <v>8</v>
      </c>
      <c r="F512" s="5">
        <f t="shared" si="40"/>
        <v>28</v>
      </c>
      <c r="G512" s="3"/>
    </row>
    <row r="513" spans="1:7" ht="12.75" customHeight="1" x14ac:dyDescent="0.25">
      <c r="A513" s="3"/>
      <c r="B513" s="3">
        <v>70</v>
      </c>
      <c r="C513" s="5">
        <v>4</v>
      </c>
      <c r="D513" s="6">
        <v>43026</v>
      </c>
      <c r="E513" s="3" t="s">
        <v>8</v>
      </c>
      <c r="F513" s="5">
        <f t="shared" si="40"/>
        <v>28</v>
      </c>
      <c r="G513" s="3"/>
    </row>
    <row r="514" spans="1:7" ht="12.75" customHeight="1" x14ac:dyDescent="0.25">
      <c r="A514" s="3"/>
      <c r="B514" s="3">
        <v>70</v>
      </c>
      <c r="C514" s="5">
        <v>4</v>
      </c>
      <c r="D514" s="6">
        <v>43028</v>
      </c>
      <c r="E514" s="3" t="s">
        <v>8</v>
      </c>
      <c r="F514" s="5">
        <f t="shared" si="40"/>
        <v>28</v>
      </c>
      <c r="G514" s="3"/>
    </row>
    <row r="515" spans="1:7" ht="12.75" customHeight="1" x14ac:dyDescent="0.25">
      <c r="A515" s="3"/>
      <c r="B515" s="3">
        <v>70</v>
      </c>
      <c r="C515" s="5">
        <v>4</v>
      </c>
      <c r="D515" s="6">
        <v>43029</v>
      </c>
      <c r="E515" s="3" t="s">
        <v>8</v>
      </c>
      <c r="F515" s="5">
        <f t="shared" si="40"/>
        <v>28</v>
      </c>
      <c r="G515" s="3"/>
    </row>
    <row r="516" spans="1:7" ht="12.75" customHeight="1" x14ac:dyDescent="0.25">
      <c r="A516" s="3"/>
      <c r="B516" s="3">
        <v>70</v>
      </c>
      <c r="C516" s="5">
        <v>4</v>
      </c>
      <c r="D516" s="6">
        <v>43032</v>
      </c>
      <c r="E516" s="3" t="s">
        <v>8</v>
      </c>
      <c r="F516" s="5">
        <f t="shared" si="40"/>
        <v>28</v>
      </c>
      <c r="G516" s="3"/>
    </row>
    <row r="517" spans="1:7" ht="12.75" customHeight="1" x14ac:dyDescent="0.25">
      <c r="A517" s="3"/>
      <c r="B517" s="3">
        <v>70</v>
      </c>
      <c r="C517" s="5">
        <v>4</v>
      </c>
      <c r="D517" s="6">
        <v>43035</v>
      </c>
      <c r="E517" s="3" t="s">
        <v>8</v>
      </c>
      <c r="F517" s="5">
        <f t="shared" si="40"/>
        <v>28</v>
      </c>
      <c r="G517" s="3"/>
    </row>
    <row r="518" spans="1:7" ht="12.75" customHeight="1" x14ac:dyDescent="0.25">
      <c r="A518" s="3"/>
      <c r="B518" s="3">
        <v>70</v>
      </c>
      <c r="C518" s="5">
        <v>4</v>
      </c>
      <c r="D518" s="6">
        <v>43036</v>
      </c>
      <c r="E518" s="3" t="s">
        <v>8</v>
      </c>
      <c r="F518" s="5">
        <f t="shared" si="40"/>
        <v>28</v>
      </c>
      <c r="G518" s="3"/>
    </row>
    <row r="519" spans="1:7" ht="12.75" customHeight="1" x14ac:dyDescent="0.25">
      <c r="A519" s="3"/>
      <c r="B519" s="3">
        <v>70</v>
      </c>
      <c r="C519" s="5">
        <v>4</v>
      </c>
      <c r="D519" s="6">
        <v>43039</v>
      </c>
      <c r="E519" s="3" t="s">
        <v>8</v>
      </c>
      <c r="F519" s="5">
        <f t="shared" si="40"/>
        <v>28</v>
      </c>
      <c r="G519" s="3"/>
    </row>
    <row r="520" spans="1:7" ht="12.75" customHeight="1" x14ac:dyDescent="0.3">
      <c r="A520" s="579" t="s">
        <v>63</v>
      </c>
      <c r="B520" s="580"/>
      <c r="C520" s="580"/>
      <c r="D520" s="580"/>
      <c r="E520" s="580"/>
      <c r="F520" s="581"/>
      <c r="G520" s="7">
        <f>SUM(F503:F519)</f>
        <v>532</v>
      </c>
    </row>
    <row r="521" spans="1:7" ht="12.75" customHeight="1" x14ac:dyDescent="0.25">
      <c r="A521" s="3"/>
      <c r="B521" s="3">
        <v>70</v>
      </c>
      <c r="C521" s="5">
        <v>4</v>
      </c>
      <c r="D521" s="6">
        <v>43040</v>
      </c>
      <c r="E521" s="3" t="s">
        <v>8</v>
      </c>
      <c r="F521" s="5">
        <f t="shared" ref="F521:F537" si="41">(C521*B521/10)</f>
        <v>28</v>
      </c>
      <c r="G521" s="3"/>
    </row>
    <row r="522" spans="1:7" ht="12.75" customHeight="1" x14ac:dyDescent="0.25">
      <c r="A522" s="3"/>
      <c r="B522" s="3">
        <v>70</v>
      </c>
      <c r="C522" s="5">
        <v>4</v>
      </c>
      <c r="D522" s="6">
        <v>43042</v>
      </c>
      <c r="E522" s="3" t="s">
        <v>8</v>
      </c>
      <c r="F522" s="5">
        <f t="shared" si="41"/>
        <v>28</v>
      </c>
      <c r="G522" s="3"/>
    </row>
    <row r="523" spans="1:7" ht="12.75" customHeight="1" x14ac:dyDescent="0.25">
      <c r="A523" s="3"/>
      <c r="B523" s="3">
        <v>70</v>
      </c>
      <c r="C523" s="5">
        <v>4</v>
      </c>
      <c r="D523" s="6">
        <v>43047</v>
      </c>
      <c r="E523" s="3" t="s">
        <v>32</v>
      </c>
      <c r="F523" s="5">
        <f t="shared" si="41"/>
        <v>28</v>
      </c>
      <c r="G523" s="3"/>
    </row>
    <row r="524" spans="1:7" ht="12.75" customHeight="1" x14ac:dyDescent="0.25">
      <c r="A524" s="3"/>
      <c r="B524" s="3">
        <v>70</v>
      </c>
      <c r="C524" s="5">
        <v>4</v>
      </c>
      <c r="D524" s="6">
        <v>43049</v>
      </c>
      <c r="E524" s="3" t="s">
        <v>32</v>
      </c>
      <c r="F524" s="5">
        <f t="shared" si="41"/>
        <v>28</v>
      </c>
      <c r="G524" s="3"/>
    </row>
    <row r="525" spans="1:7" ht="12.75" customHeight="1" x14ac:dyDescent="0.25">
      <c r="A525" s="3"/>
      <c r="B525" s="3">
        <v>70</v>
      </c>
      <c r="C525" s="5">
        <v>4</v>
      </c>
      <c r="D525" s="6">
        <v>43050</v>
      </c>
      <c r="E525" s="3" t="s">
        <v>8</v>
      </c>
      <c r="F525" s="5">
        <f t="shared" si="41"/>
        <v>28</v>
      </c>
      <c r="G525" s="3"/>
    </row>
    <row r="526" spans="1:7" ht="12.75" customHeight="1" x14ac:dyDescent="0.25">
      <c r="A526" s="3"/>
      <c r="B526" s="3">
        <v>70</v>
      </c>
      <c r="C526" s="5">
        <v>4.5</v>
      </c>
      <c r="D526" s="6">
        <v>43052</v>
      </c>
      <c r="E526" s="3" t="s">
        <v>8</v>
      </c>
      <c r="F526" s="5">
        <f t="shared" si="41"/>
        <v>31.5</v>
      </c>
      <c r="G526" s="3"/>
    </row>
    <row r="527" spans="1:7" ht="12.75" customHeight="1" x14ac:dyDescent="0.25">
      <c r="A527" s="3"/>
      <c r="B527" s="3">
        <v>70</v>
      </c>
      <c r="C527" s="5">
        <v>4.5</v>
      </c>
      <c r="D527" s="6">
        <v>43054</v>
      </c>
      <c r="E527" s="3" t="s">
        <v>8</v>
      </c>
      <c r="F527" s="5">
        <f t="shared" si="41"/>
        <v>31.5</v>
      </c>
      <c r="G527" s="3"/>
    </row>
    <row r="528" spans="1:7" ht="12.75" customHeight="1" x14ac:dyDescent="0.25">
      <c r="A528" s="3"/>
      <c r="B528" s="3">
        <v>70</v>
      </c>
      <c r="C528" s="5">
        <v>4.5</v>
      </c>
      <c r="D528" s="6">
        <v>43055</v>
      </c>
      <c r="E528" s="3" t="s">
        <v>8</v>
      </c>
      <c r="F528" s="5">
        <f t="shared" si="41"/>
        <v>31.5</v>
      </c>
      <c r="G528" s="3"/>
    </row>
    <row r="529" spans="1:7" ht="12.75" customHeight="1" x14ac:dyDescent="0.25">
      <c r="A529" s="3"/>
      <c r="B529" s="3">
        <v>70</v>
      </c>
      <c r="C529" s="5">
        <v>4.5</v>
      </c>
      <c r="D529" s="6">
        <v>43056</v>
      </c>
      <c r="E529" s="3" t="s">
        <v>8</v>
      </c>
      <c r="F529" s="5">
        <f t="shared" si="41"/>
        <v>31.5</v>
      </c>
      <c r="G529" s="3"/>
    </row>
    <row r="530" spans="1:7" ht="12.75" customHeight="1" x14ac:dyDescent="0.25">
      <c r="A530" s="3"/>
      <c r="B530" s="3">
        <v>70</v>
      </c>
      <c r="C530" s="5">
        <v>4.5</v>
      </c>
      <c r="D530" s="6">
        <v>43057</v>
      </c>
      <c r="E530" s="3" t="s">
        <v>8</v>
      </c>
      <c r="F530" s="5">
        <f t="shared" si="41"/>
        <v>31.5</v>
      </c>
      <c r="G530" s="3"/>
    </row>
    <row r="531" spans="1:7" ht="12.75" customHeight="1" x14ac:dyDescent="0.25">
      <c r="A531" s="3"/>
      <c r="B531" s="3">
        <v>70</v>
      </c>
      <c r="C531" s="5">
        <v>4.5</v>
      </c>
      <c r="D531" s="6">
        <v>43058</v>
      </c>
      <c r="E531" s="3" t="s">
        <v>8</v>
      </c>
      <c r="F531" s="5">
        <f t="shared" si="41"/>
        <v>31.5</v>
      </c>
      <c r="G531" s="3"/>
    </row>
    <row r="532" spans="1:7" ht="12.75" customHeight="1" x14ac:dyDescent="0.25">
      <c r="A532" s="3"/>
      <c r="B532" s="3">
        <v>70</v>
      </c>
      <c r="C532" s="5">
        <v>4.5</v>
      </c>
      <c r="D532" s="6">
        <v>43059</v>
      </c>
      <c r="E532" s="3" t="s">
        <v>8</v>
      </c>
      <c r="F532" s="5">
        <f t="shared" si="41"/>
        <v>31.5</v>
      </c>
      <c r="G532" s="3"/>
    </row>
    <row r="533" spans="1:7" ht="12.75" customHeight="1" x14ac:dyDescent="0.25">
      <c r="A533" s="3"/>
      <c r="B533" s="3">
        <v>70</v>
      </c>
      <c r="C533" s="5">
        <v>4.5</v>
      </c>
      <c r="D533" s="6">
        <v>43060</v>
      </c>
      <c r="E533" s="3" t="s">
        <v>8</v>
      </c>
      <c r="F533" s="5">
        <f t="shared" si="41"/>
        <v>31.5</v>
      </c>
      <c r="G533" s="3"/>
    </row>
    <row r="534" spans="1:7" ht="12.75" customHeight="1" x14ac:dyDescent="0.25">
      <c r="B534" s="3">
        <v>70</v>
      </c>
      <c r="C534" s="5">
        <v>4.5</v>
      </c>
      <c r="D534" s="6">
        <v>43061</v>
      </c>
      <c r="E534" s="3" t="s">
        <v>8</v>
      </c>
      <c r="F534" s="5">
        <f t="shared" si="41"/>
        <v>31.5</v>
      </c>
      <c r="G534" s="3"/>
    </row>
    <row r="535" spans="1:7" ht="12.75" customHeight="1" x14ac:dyDescent="0.25">
      <c r="A535" s="3"/>
      <c r="B535" s="3">
        <v>70</v>
      </c>
      <c r="C535" s="5">
        <v>4.5</v>
      </c>
      <c r="D535" s="6">
        <v>43062</v>
      </c>
      <c r="E535" s="3" t="s">
        <v>8</v>
      </c>
      <c r="F535" s="5">
        <f t="shared" si="41"/>
        <v>31.5</v>
      </c>
      <c r="G535" s="3"/>
    </row>
    <row r="536" spans="1:7" ht="12.75" customHeight="1" x14ac:dyDescent="0.25">
      <c r="A536" s="3"/>
      <c r="B536" s="3">
        <v>70</v>
      </c>
      <c r="C536" s="5">
        <v>4.5</v>
      </c>
      <c r="D536" s="6">
        <v>43064</v>
      </c>
      <c r="E536" s="3" t="s">
        <v>8</v>
      </c>
      <c r="F536" s="5">
        <f t="shared" si="41"/>
        <v>31.5</v>
      </c>
      <c r="G536" s="3"/>
    </row>
    <row r="537" spans="1:7" ht="12.75" customHeight="1" x14ac:dyDescent="0.25">
      <c r="A537" s="3"/>
      <c r="B537" s="3">
        <v>70</v>
      </c>
      <c r="C537" s="5">
        <v>4.5</v>
      </c>
      <c r="D537" s="6">
        <v>43068</v>
      </c>
      <c r="E537" s="3" t="s">
        <v>8</v>
      </c>
      <c r="F537" s="5">
        <f t="shared" si="41"/>
        <v>31.5</v>
      </c>
      <c r="G537" s="3"/>
    </row>
    <row r="538" spans="1:7" ht="12.75" customHeight="1" x14ac:dyDescent="0.3">
      <c r="A538" s="579" t="s">
        <v>64</v>
      </c>
      <c r="B538" s="580"/>
      <c r="C538" s="580"/>
      <c r="D538" s="580"/>
      <c r="E538" s="580"/>
      <c r="F538" s="581"/>
      <c r="G538" s="7">
        <f>SUM(F521:F537)</f>
        <v>518</v>
      </c>
    </row>
    <row r="539" spans="1:7" ht="12.75" customHeight="1" x14ac:dyDescent="0.25">
      <c r="A539" s="3"/>
      <c r="B539" s="3">
        <v>70</v>
      </c>
      <c r="C539" s="5">
        <v>4.5</v>
      </c>
      <c r="D539" s="6">
        <v>43074</v>
      </c>
      <c r="E539" s="3" t="s">
        <v>8</v>
      </c>
      <c r="F539" s="5">
        <f t="shared" ref="F539:F549" si="42">(C539*B539/10)</f>
        <v>31.5</v>
      </c>
      <c r="G539" s="3"/>
    </row>
    <row r="540" spans="1:7" ht="12.75" customHeight="1" x14ac:dyDescent="0.25">
      <c r="A540" s="3"/>
      <c r="B540" s="3">
        <v>70</v>
      </c>
      <c r="C540" s="5">
        <v>4.5</v>
      </c>
      <c r="D540" s="6">
        <v>43077</v>
      </c>
      <c r="E540" s="3" t="s">
        <v>8</v>
      </c>
      <c r="F540" s="5">
        <f t="shared" si="42"/>
        <v>31.5</v>
      </c>
      <c r="G540" s="3"/>
    </row>
    <row r="541" spans="1:7" ht="12.75" customHeight="1" x14ac:dyDescent="0.25">
      <c r="A541" s="3"/>
      <c r="B541" s="3">
        <v>70</v>
      </c>
      <c r="C541" s="5">
        <v>4.5</v>
      </c>
      <c r="D541" s="6">
        <v>43078</v>
      </c>
      <c r="E541" s="3" t="s">
        <v>8</v>
      </c>
      <c r="F541" s="5">
        <f t="shared" si="42"/>
        <v>31.5</v>
      </c>
      <c r="G541" s="3"/>
    </row>
    <row r="542" spans="1:7" ht="12.75" customHeight="1" x14ac:dyDescent="0.25">
      <c r="A542" s="3"/>
      <c r="B542" s="3">
        <v>70</v>
      </c>
      <c r="C542" s="5">
        <v>4.5</v>
      </c>
      <c r="D542" s="6">
        <v>43081</v>
      </c>
      <c r="E542" s="3" t="s">
        <v>8</v>
      </c>
      <c r="F542" s="5">
        <f t="shared" si="42"/>
        <v>31.5</v>
      </c>
      <c r="G542" s="3"/>
    </row>
    <row r="543" spans="1:7" ht="12.75" customHeight="1" x14ac:dyDescent="0.25">
      <c r="A543" s="3"/>
      <c r="B543" s="3">
        <v>70</v>
      </c>
      <c r="C543" s="5">
        <v>4.5</v>
      </c>
      <c r="D543" s="6">
        <v>43082</v>
      </c>
      <c r="E543" s="3" t="s">
        <v>8</v>
      </c>
      <c r="F543" s="5">
        <f t="shared" si="42"/>
        <v>31.5</v>
      </c>
      <c r="G543" s="3"/>
    </row>
    <row r="544" spans="1:7" ht="12.75" customHeight="1" x14ac:dyDescent="0.25">
      <c r="A544" s="3"/>
      <c r="B544" s="3">
        <v>70</v>
      </c>
      <c r="C544" s="5">
        <v>4.5</v>
      </c>
      <c r="D544" s="6">
        <v>43083</v>
      </c>
      <c r="E544" s="3" t="s">
        <v>8</v>
      </c>
      <c r="F544" s="5">
        <f t="shared" si="42"/>
        <v>31.5</v>
      </c>
      <c r="G544" s="3"/>
    </row>
    <row r="545" spans="1:7" ht="12.75" customHeight="1" x14ac:dyDescent="0.25">
      <c r="A545" s="3"/>
      <c r="B545" s="3">
        <v>70</v>
      </c>
      <c r="C545" s="5">
        <v>4.5</v>
      </c>
      <c r="D545" s="6">
        <v>43085</v>
      </c>
      <c r="E545" s="3" t="s">
        <v>8</v>
      </c>
      <c r="F545" s="5">
        <f t="shared" si="42"/>
        <v>31.5</v>
      </c>
      <c r="G545" s="3"/>
    </row>
    <row r="546" spans="1:7" ht="12.75" customHeight="1" x14ac:dyDescent="0.25">
      <c r="B546" s="3">
        <v>70</v>
      </c>
      <c r="C546" s="5">
        <v>4.5</v>
      </c>
      <c r="D546" s="6">
        <v>43087</v>
      </c>
      <c r="E546" s="3" t="s">
        <v>8</v>
      </c>
      <c r="F546" s="5">
        <f t="shared" si="42"/>
        <v>31.5</v>
      </c>
      <c r="G546" s="3"/>
    </row>
    <row r="547" spans="1:7" ht="12.75" customHeight="1" x14ac:dyDescent="0.25">
      <c r="A547" s="3"/>
      <c r="B547" s="3">
        <v>70</v>
      </c>
      <c r="C547" s="5">
        <v>4.5</v>
      </c>
      <c r="D547" s="6">
        <v>43091</v>
      </c>
      <c r="E547" s="3" t="s">
        <v>8</v>
      </c>
      <c r="F547" s="5">
        <f t="shared" si="42"/>
        <v>31.5</v>
      </c>
      <c r="G547" s="3"/>
    </row>
    <row r="548" spans="1:7" ht="12.75" customHeight="1" x14ac:dyDescent="0.25">
      <c r="A548" s="3"/>
      <c r="B548" s="3">
        <v>70</v>
      </c>
      <c r="C548" s="5">
        <v>4.5</v>
      </c>
      <c r="D548" s="6">
        <v>43092</v>
      </c>
      <c r="E548" s="3" t="s">
        <v>8</v>
      </c>
      <c r="F548" s="5">
        <f t="shared" si="42"/>
        <v>31.5</v>
      </c>
      <c r="G548" s="3"/>
    </row>
    <row r="549" spans="1:7" ht="12.75" customHeight="1" x14ac:dyDescent="0.25">
      <c r="A549" s="3"/>
      <c r="B549" s="3">
        <v>70</v>
      </c>
      <c r="C549" s="5">
        <v>4.5</v>
      </c>
      <c r="D549" s="6">
        <v>43096</v>
      </c>
      <c r="E549" s="3" t="s">
        <v>8</v>
      </c>
      <c r="F549" s="5">
        <f t="shared" si="42"/>
        <v>31.5</v>
      </c>
      <c r="G549" s="3"/>
    </row>
    <row r="550" spans="1:7" ht="12.75" customHeight="1" x14ac:dyDescent="0.3">
      <c r="A550" s="579" t="s">
        <v>65</v>
      </c>
      <c r="B550" s="580"/>
      <c r="C550" s="580"/>
      <c r="D550" s="580"/>
      <c r="E550" s="580"/>
      <c r="F550" s="581"/>
      <c r="G550" s="7">
        <f>SUM(F539:F549)</f>
        <v>346.5</v>
      </c>
    </row>
    <row r="551" spans="1:7" ht="12.75" customHeight="1" x14ac:dyDescent="0.25">
      <c r="A551" s="3"/>
      <c r="B551" s="3">
        <v>70</v>
      </c>
      <c r="C551" s="5">
        <v>4.5</v>
      </c>
      <c r="D551" s="6">
        <v>43103</v>
      </c>
      <c r="E551" s="3" t="s">
        <v>8</v>
      </c>
      <c r="F551" s="5">
        <f t="shared" ref="F551:F556" si="43">(C551*B551/10)</f>
        <v>31.5</v>
      </c>
      <c r="G551" s="3"/>
    </row>
    <row r="552" spans="1:7" ht="12.75" customHeight="1" x14ac:dyDescent="0.25">
      <c r="A552" s="3"/>
      <c r="B552" s="3">
        <v>70</v>
      </c>
      <c r="C552" s="5">
        <v>4.5</v>
      </c>
      <c r="D552" s="6">
        <v>43106</v>
      </c>
      <c r="E552" s="3" t="s">
        <v>8</v>
      </c>
      <c r="F552" s="5">
        <f t="shared" si="43"/>
        <v>31.5</v>
      </c>
      <c r="G552" s="3"/>
    </row>
    <row r="553" spans="1:7" ht="12.75" customHeight="1" x14ac:dyDescent="0.25">
      <c r="A553" s="3"/>
      <c r="B553" s="3">
        <v>70</v>
      </c>
      <c r="C553" s="5">
        <v>4.5</v>
      </c>
      <c r="D553" s="6">
        <v>43107</v>
      </c>
      <c r="E553" s="3" t="s">
        <v>8</v>
      </c>
      <c r="F553" s="5">
        <f t="shared" si="43"/>
        <v>31.5</v>
      </c>
      <c r="G553" s="3"/>
    </row>
    <row r="554" spans="1:7" ht="12.75" customHeight="1" x14ac:dyDescent="0.25">
      <c r="A554" s="3"/>
      <c r="B554" s="3">
        <v>70</v>
      </c>
      <c r="C554" s="5">
        <v>4.5</v>
      </c>
      <c r="D554" s="6">
        <v>43113</v>
      </c>
      <c r="E554" s="3" t="s">
        <v>8</v>
      </c>
      <c r="F554" s="5">
        <f t="shared" si="43"/>
        <v>31.5</v>
      </c>
      <c r="G554" s="3"/>
    </row>
    <row r="555" spans="1:7" ht="12.75" customHeight="1" x14ac:dyDescent="0.25">
      <c r="A555" s="3"/>
      <c r="B555" s="3">
        <v>70</v>
      </c>
      <c r="C555" s="5">
        <v>4.5</v>
      </c>
      <c r="D555" s="6">
        <v>43120</v>
      </c>
      <c r="E555" s="3" t="s">
        <v>8</v>
      </c>
      <c r="F555" s="5">
        <f t="shared" si="43"/>
        <v>31.5</v>
      </c>
      <c r="G555" s="3"/>
    </row>
    <row r="556" spans="1:7" ht="12.75" customHeight="1" x14ac:dyDescent="0.25">
      <c r="A556" s="3"/>
      <c r="B556" s="3">
        <v>70</v>
      </c>
      <c r="C556" s="5">
        <v>4.5</v>
      </c>
      <c r="D556" s="6">
        <v>43131</v>
      </c>
      <c r="E556" s="3" t="s">
        <v>8</v>
      </c>
      <c r="F556" s="5">
        <f t="shared" si="43"/>
        <v>31.5</v>
      </c>
      <c r="G556" s="3"/>
    </row>
    <row r="557" spans="1:7" ht="12.75" customHeight="1" x14ac:dyDescent="0.3">
      <c r="A557" s="579" t="s">
        <v>66</v>
      </c>
      <c r="B557" s="580"/>
      <c r="C557" s="580"/>
      <c r="D557" s="580"/>
      <c r="E557" s="580"/>
      <c r="F557" s="581"/>
      <c r="G557" s="7">
        <f>SUM(F551:F556)</f>
        <v>189</v>
      </c>
    </row>
    <row r="558" spans="1:7" ht="12.75" customHeight="1" x14ac:dyDescent="0.25">
      <c r="A558" s="3"/>
      <c r="B558" s="3">
        <v>70</v>
      </c>
      <c r="C558" s="5">
        <v>4.5</v>
      </c>
      <c r="D558" s="6">
        <v>43138</v>
      </c>
      <c r="E558" s="3" t="s">
        <v>10</v>
      </c>
      <c r="F558" s="5">
        <f>(C558*B558/10)</f>
        <v>31.5</v>
      </c>
      <c r="G558" s="3"/>
    </row>
    <row r="559" spans="1:7" ht="12.75" customHeight="1" x14ac:dyDescent="0.25">
      <c r="A559" s="3"/>
      <c r="B559" s="3">
        <v>70</v>
      </c>
      <c r="C559" s="5">
        <v>4.5</v>
      </c>
      <c r="D559" s="6">
        <v>43146</v>
      </c>
      <c r="E559" s="3" t="s">
        <v>10</v>
      </c>
      <c r="F559" s="5">
        <f>(C559*B559/10)</f>
        <v>31.5</v>
      </c>
      <c r="G559" s="3"/>
    </row>
    <row r="560" spans="1:7" ht="12.75" customHeight="1" x14ac:dyDescent="0.25">
      <c r="A560" s="3"/>
      <c r="B560" s="3">
        <v>70</v>
      </c>
      <c r="C560" s="5">
        <v>4.5</v>
      </c>
      <c r="D560" s="6">
        <v>43150</v>
      </c>
      <c r="E560" s="3" t="s">
        <v>10</v>
      </c>
      <c r="F560" s="5">
        <f>(C560*B560/10)</f>
        <v>31.5</v>
      </c>
      <c r="G560" s="3"/>
    </row>
    <row r="561" spans="1:7" ht="12.75" customHeight="1" x14ac:dyDescent="0.25">
      <c r="A561" s="3"/>
      <c r="B561" s="3">
        <v>70</v>
      </c>
      <c r="C561" s="5">
        <v>4.5</v>
      </c>
      <c r="D561" s="6">
        <v>43152</v>
      </c>
      <c r="E561" s="3" t="s">
        <v>10</v>
      </c>
      <c r="F561" s="5">
        <f>(C561*B561/10)</f>
        <v>31.5</v>
      </c>
      <c r="G561" s="3"/>
    </row>
    <row r="562" spans="1:7" ht="12.75" customHeight="1" x14ac:dyDescent="0.25">
      <c r="A562" s="3"/>
      <c r="B562" s="3">
        <v>70</v>
      </c>
      <c r="C562" s="5">
        <v>4.5</v>
      </c>
      <c r="D562" s="6">
        <v>43153</v>
      </c>
      <c r="E562" s="3" t="s">
        <v>10</v>
      </c>
      <c r="F562" s="5">
        <f>(C562*B562/10)</f>
        <v>31.5</v>
      </c>
      <c r="G562" s="3"/>
    </row>
    <row r="563" spans="1:7" ht="12.75" customHeight="1" x14ac:dyDescent="0.3">
      <c r="A563" s="579" t="s">
        <v>67</v>
      </c>
      <c r="B563" s="580"/>
      <c r="C563" s="580"/>
      <c r="D563" s="580"/>
      <c r="E563" s="580"/>
      <c r="F563" s="581"/>
      <c r="G563" s="7">
        <f>SUM(F558:F562)</f>
        <v>157.5</v>
      </c>
    </row>
    <row r="564" spans="1:7" ht="12.75" customHeight="1" x14ac:dyDescent="0.3">
      <c r="A564" s="18"/>
      <c r="B564" s="20">
        <v>70</v>
      </c>
      <c r="C564" s="14">
        <v>4.5</v>
      </c>
      <c r="D564" s="21">
        <v>43160</v>
      </c>
      <c r="E564" s="20" t="s">
        <v>10</v>
      </c>
      <c r="F564" s="14">
        <f t="shared" ref="F564:F574" si="44">(C564*B564/10)</f>
        <v>31.5</v>
      </c>
      <c r="G564" s="19"/>
    </row>
    <row r="565" spans="1:7" ht="12.75" customHeight="1" x14ac:dyDescent="0.25">
      <c r="A565" s="3"/>
      <c r="B565" s="3">
        <v>70</v>
      </c>
      <c r="C565" s="5">
        <v>4.5</v>
      </c>
      <c r="D565" s="6">
        <v>43161</v>
      </c>
      <c r="E565" s="3" t="s">
        <v>10</v>
      </c>
      <c r="F565" s="5">
        <f t="shared" si="44"/>
        <v>31.5</v>
      </c>
      <c r="G565" s="3"/>
    </row>
    <row r="566" spans="1:7" ht="12.75" customHeight="1" x14ac:dyDescent="0.25">
      <c r="A566" s="3"/>
      <c r="B566" s="3">
        <v>70</v>
      </c>
      <c r="C566" s="5">
        <v>4.5</v>
      </c>
      <c r="D566" s="6">
        <v>43162</v>
      </c>
      <c r="E566" s="3" t="s">
        <v>8</v>
      </c>
      <c r="F566" s="5">
        <f t="shared" si="44"/>
        <v>31.5</v>
      </c>
      <c r="G566" s="3"/>
    </row>
    <row r="567" spans="1:7" ht="12.75" customHeight="1" x14ac:dyDescent="0.25">
      <c r="A567" s="3"/>
      <c r="B567" s="3">
        <v>70</v>
      </c>
      <c r="C567" s="5">
        <v>4.5</v>
      </c>
      <c r="D567" s="6">
        <v>43169</v>
      </c>
      <c r="E567" s="3" t="s">
        <v>8</v>
      </c>
      <c r="F567" s="5">
        <f t="shared" si="44"/>
        <v>31.5</v>
      </c>
      <c r="G567" s="3"/>
    </row>
    <row r="568" spans="1:7" ht="12.75" customHeight="1" x14ac:dyDescent="0.25">
      <c r="A568" s="3"/>
      <c r="B568" s="3">
        <v>70</v>
      </c>
      <c r="C568" s="5">
        <v>4.5</v>
      </c>
      <c r="D568" s="6">
        <v>43172</v>
      </c>
      <c r="E568" s="3" t="s">
        <v>8</v>
      </c>
      <c r="F568" s="5">
        <f t="shared" si="44"/>
        <v>31.5</v>
      </c>
      <c r="G568" s="3"/>
    </row>
    <row r="569" spans="1:7" ht="12.75" customHeight="1" x14ac:dyDescent="0.25">
      <c r="A569" s="3"/>
      <c r="B569" s="3">
        <v>70</v>
      </c>
      <c r="C569" s="5">
        <v>4.5</v>
      </c>
      <c r="D569" s="6">
        <v>43174</v>
      </c>
      <c r="E569" s="3" t="s">
        <v>8</v>
      </c>
      <c r="F569" s="5">
        <f t="shared" si="44"/>
        <v>31.5</v>
      </c>
      <c r="G569" s="3"/>
    </row>
    <row r="570" spans="1:7" ht="12.75" customHeight="1" x14ac:dyDescent="0.25">
      <c r="A570" s="3"/>
      <c r="B570" s="3">
        <v>70</v>
      </c>
      <c r="C570" s="5">
        <v>4.5</v>
      </c>
      <c r="D570" s="6">
        <v>43176</v>
      </c>
      <c r="E570" s="3" t="s">
        <v>8</v>
      </c>
      <c r="F570" s="5">
        <f t="shared" si="44"/>
        <v>31.5</v>
      </c>
      <c r="G570" s="3"/>
    </row>
    <row r="571" spans="1:7" ht="12.75" customHeight="1" x14ac:dyDescent="0.25">
      <c r="A571" s="3"/>
      <c r="B571" s="3">
        <v>70</v>
      </c>
      <c r="C571" s="5">
        <v>4.5</v>
      </c>
      <c r="D571" s="6">
        <v>43181</v>
      </c>
      <c r="E571" s="3" t="s">
        <v>8</v>
      </c>
      <c r="F571" s="5">
        <f t="shared" si="44"/>
        <v>31.5</v>
      </c>
      <c r="G571" s="3"/>
    </row>
    <row r="572" spans="1:7" ht="12.75" customHeight="1" x14ac:dyDescent="0.25">
      <c r="A572" s="3"/>
      <c r="B572" s="3">
        <v>70</v>
      </c>
      <c r="C572" s="5">
        <v>4.5</v>
      </c>
      <c r="D572" s="6">
        <v>43182</v>
      </c>
      <c r="E572" s="3" t="s">
        <v>8</v>
      </c>
      <c r="F572" s="5">
        <f t="shared" si="44"/>
        <v>31.5</v>
      </c>
      <c r="G572" s="3"/>
    </row>
    <row r="573" spans="1:7" ht="12.75" customHeight="1" x14ac:dyDescent="0.25">
      <c r="A573" s="3"/>
      <c r="B573" s="3">
        <v>70</v>
      </c>
      <c r="C573" s="5">
        <v>4.5</v>
      </c>
      <c r="D573" s="13">
        <v>43183</v>
      </c>
      <c r="E573" s="3" t="s">
        <v>8</v>
      </c>
      <c r="F573" s="5">
        <f t="shared" si="44"/>
        <v>31.5</v>
      </c>
      <c r="G573" s="3"/>
    </row>
    <row r="574" spans="1:7" ht="12.75" customHeight="1" x14ac:dyDescent="0.25">
      <c r="A574" s="3"/>
      <c r="B574" s="3">
        <v>70</v>
      </c>
      <c r="C574" s="5">
        <v>4.5</v>
      </c>
      <c r="D574" s="13">
        <v>43188</v>
      </c>
      <c r="E574" s="3" t="s">
        <v>8</v>
      </c>
      <c r="F574" s="5">
        <f t="shared" si="44"/>
        <v>31.5</v>
      </c>
      <c r="G574" s="3"/>
    </row>
    <row r="575" spans="1:7" ht="12.75" customHeight="1" x14ac:dyDescent="0.3">
      <c r="A575" s="579" t="s">
        <v>68</v>
      </c>
      <c r="B575" s="580"/>
      <c r="C575" s="580"/>
      <c r="D575" s="580"/>
      <c r="E575" s="580"/>
      <c r="F575" s="581"/>
      <c r="G575" s="7">
        <f>SUM(F564:F574)</f>
        <v>346.5</v>
      </c>
    </row>
    <row r="576" spans="1:7" ht="12.75" customHeight="1" x14ac:dyDescent="0.25">
      <c r="A576" s="3"/>
      <c r="B576" s="3">
        <v>70</v>
      </c>
      <c r="C576" s="5">
        <v>4.5</v>
      </c>
      <c r="D576" s="6">
        <v>43194</v>
      </c>
      <c r="E576" s="3" t="s">
        <v>8</v>
      </c>
      <c r="F576" s="5">
        <f t="shared" ref="F576:F589" si="45">(C576*B576/10)</f>
        <v>31.5</v>
      </c>
      <c r="G576" s="3"/>
    </row>
    <row r="577" spans="1:7" ht="12.75" customHeight="1" x14ac:dyDescent="0.25">
      <c r="A577" s="3"/>
      <c r="B577" s="3">
        <v>70</v>
      </c>
      <c r="C577" s="5">
        <v>4.5</v>
      </c>
      <c r="D577" s="13">
        <v>43196</v>
      </c>
      <c r="E577" s="3" t="s">
        <v>8</v>
      </c>
      <c r="F577" s="5">
        <f t="shared" si="45"/>
        <v>31.5</v>
      </c>
      <c r="G577" s="3"/>
    </row>
    <row r="578" spans="1:7" ht="12.75" customHeight="1" x14ac:dyDescent="0.25">
      <c r="A578" s="3"/>
      <c r="B578" s="3">
        <v>70</v>
      </c>
      <c r="C578" s="5">
        <v>4.5</v>
      </c>
      <c r="D578" s="13">
        <v>43197</v>
      </c>
      <c r="E578" s="3" t="s">
        <v>8</v>
      </c>
      <c r="F578" s="5">
        <f t="shared" si="45"/>
        <v>31.5</v>
      </c>
      <c r="G578" s="3"/>
    </row>
    <row r="579" spans="1:7" ht="12.75" customHeight="1" x14ac:dyDescent="0.25">
      <c r="A579" s="16"/>
      <c r="B579" s="16">
        <v>70</v>
      </c>
      <c r="C579" s="17">
        <v>4.5</v>
      </c>
      <c r="D579" s="13">
        <v>43200</v>
      </c>
      <c r="E579" s="16" t="s">
        <v>8</v>
      </c>
      <c r="F579" s="17">
        <f t="shared" si="45"/>
        <v>31.5</v>
      </c>
      <c r="G579" s="16"/>
    </row>
    <row r="580" spans="1:7" ht="12.75" customHeight="1" x14ac:dyDescent="0.25">
      <c r="A580" s="3"/>
      <c r="B580" s="3">
        <v>70</v>
      </c>
      <c r="C580" s="5">
        <v>4.5</v>
      </c>
      <c r="D580" s="6">
        <v>43203</v>
      </c>
      <c r="E580" s="3" t="s">
        <v>8</v>
      </c>
      <c r="F580" s="5">
        <f t="shared" si="45"/>
        <v>31.5</v>
      </c>
      <c r="G580" s="3"/>
    </row>
    <row r="581" spans="1:7" ht="12.75" customHeight="1" x14ac:dyDescent="0.25">
      <c r="A581" s="3"/>
      <c r="B581" s="3">
        <v>70</v>
      </c>
      <c r="C581" s="5">
        <v>4.5</v>
      </c>
      <c r="D581" s="6">
        <v>43204</v>
      </c>
      <c r="E581" s="3" t="s">
        <v>8</v>
      </c>
      <c r="F581" s="5">
        <f t="shared" si="45"/>
        <v>31.5</v>
      </c>
      <c r="G581" s="3"/>
    </row>
    <row r="582" spans="1:7" ht="12.75" customHeight="1" x14ac:dyDescent="0.25">
      <c r="A582" s="3"/>
      <c r="B582" s="3">
        <v>70</v>
      </c>
      <c r="C582" s="5">
        <v>4.5</v>
      </c>
      <c r="D582" s="6">
        <v>43208</v>
      </c>
      <c r="E582" s="3" t="s">
        <v>8</v>
      </c>
      <c r="F582" s="5">
        <f t="shared" si="45"/>
        <v>31.5</v>
      </c>
      <c r="G582" s="3"/>
    </row>
    <row r="583" spans="1:7" ht="12.75" customHeight="1" x14ac:dyDescent="0.25">
      <c r="A583" s="3"/>
      <c r="B583" s="3">
        <v>70</v>
      </c>
      <c r="C583" s="5">
        <v>4.5</v>
      </c>
      <c r="D583" s="6">
        <v>43209</v>
      </c>
      <c r="E583" s="3" t="s">
        <v>8</v>
      </c>
      <c r="F583" s="5">
        <f t="shared" si="45"/>
        <v>31.5</v>
      </c>
      <c r="G583" s="3"/>
    </row>
    <row r="584" spans="1:7" ht="12.75" customHeight="1" x14ac:dyDescent="0.25">
      <c r="A584" s="3"/>
      <c r="B584" s="3">
        <v>70</v>
      </c>
      <c r="C584" s="5">
        <v>4.5</v>
      </c>
      <c r="D584" s="6">
        <v>43210</v>
      </c>
      <c r="E584" s="3" t="s">
        <v>8</v>
      </c>
      <c r="F584" s="5">
        <f t="shared" si="45"/>
        <v>31.5</v>
      </c>
      <c r="G584" s="3"/>
    </row>
    <row r="585" spans="1:7" ht="12.75" customHeight="1" x14ac:dyDescent="0.25">
      <c r="A585" s="3"/>
      <c r="B585" s="3">
        <v>70</v>
      </c>
      <c r="C585" s="5">
        <v>4.5</v>
      </c>
      <c r="D585" s="6">
        <v>43211</v>
      </c>
      <c r="E585" s="3" t="s">
        <v>8</v>
      </c>
      <c r="F585" s="5">
        <f t="shared" si="45"/>
        <v>31.5</v>
      </c>
      <c r="G585" s="3"/>
    </row>
    <row r="586" spans="1:7" ht="12.75" customHeight="1" x14ac:dyDescent="0.25">
      <c r="A586" s="3"/>
      <c r="B586" s="3">
        <v>70</v>
      </c>
      <c r="C586" s="5">
        <v>4.5</v>
      </c>
      <c r="D586" s="6">
        <v>43212</v>
      </c>
      <c r="E586" s="3" t="s">
        <v>8</v>
      </c>
      <c r="F586" s="5">
        <f t="shared" si="45"/>
        <v>31.5</v>
      </c>
      <c r="G586" s="3"/>
    </row>
    <row r="587" spans="1:7" ht="12.75" customHeight="1" x14ac:dyDescent="0.25">
      <c r="A587" s="3"/>
      <c r="B587" s="3">
        <v>70</v>
      </c>
      <c r="C587" s="5">
        <v>4.5</v>
      </c>
      <c r="D587" s="6">
        <v>43214</v>
      </c>
      <c r="E587" s="3" t="s">
        <v>8</v>
      </c>
      <c r="F587" s="5">
        <f t="shared" si="45"/>
        <v>31.5</v>
      </c>
      <c r="G587" s="3"/>
    </row>
    <row r="588" spans="1:7" ht="12.75" customHeight="1" x14ac:dyDescent="0.25">
      <c r="A588" s="3"/>
      <c r="B588" s="3">
        <v>70</v>
      </c>
      <c r="C588" s="5">
        <v>4.5</v>
      </c>
      <c r="D588" s="6">
        <v>43217</v>
      </c>
      <c r="E588" s="3" t="s">
        <v>8</v>
      </c>
      <c r="F588" s="5">
        <f t="shared" si="45"/>
        <v>31.5</v>
      </c>
      <c r="G588" s="3"/>
    </row>
    <row r="589" spans="1:7" ht="12.75" customHeight="1" x14ac:dyDescent="0.25">
      <c r="A589" s="3"/>
      <c r="B589" s="3">
        <v>70</v>
      </c>
      <c r="C589" s="5">
        <v>4.5</v>
      </c>
      <c r="D589" s="6">
        <v>43218</v>
      </c>
      <c r="E589" s="3" t="s">
        <v>8</v>
      </c>
      <c r="F589" s="5">
        <f t="shared" si="45"/>
        <v>31.5</v>
      </c>
      <c r="G589" s="3"/>
    </row>
    <row r="590" spans="1:7" ht="12.75" customHeight="1" x14ac:dyDescent="0.3">
      <c r="A590" s="579" t="s">
        <v>69</v>
      </c>
      <c r="B590" s="580"/>
      <c r="C590" s="580"/>
      <c r="D590" s="580"/>
      <c r="E590" s="580"/>
      <c r="F590" s="581"/>
      <c r="G590" s="7">
        <f>SUM(F576:F589)</f>
        <v>441</v>
      </c>
    </row>
    <row r="591" spans="1:7" ht="12.75" customHeight="1" x14ac:dyDescent="0.25">
      <c r="A591" s="3"/>
      <c r="B591" s="3">
        <v>70</v>
      </c>
      <c r="C591" s="5">
        <v>4.7</v>
      </c>
      <c r="D591" s="6">
        <v>43221</v>
      </c>
      <c r="E591" s="3" t="s">
        <v>8</v>
      </c>
      <c r="F591" s="5">
        <f t="shared" ref="F591:F600" si="46">(C591*B591/10)</f>
        <v>32.9</v>
      </c>
      <c r="G591" s="3"/>
    </row>
    <row r="592" spans="1:7" ht="12.75" customHeight="1" x14ac:dyDescent="0.25">
      <c r="A592" s="3"/>
      <c r="B592" s="3">
        <v>70</v>
      </c>
      <c r="C592" s="5">
        <v>4.7</v>
      </c>
      <c r="D592" s="13">
        <v>43225</v>
      </c>
      <c r="E592" s="3" t="s">
        <v>8</v>
      </c>
      <c r="F592" s="5">
        <f t="shared" si="46"/>
        <v>32.9</v>
      </c>
      <c r="G592" s="3"/>
    </row>
    <row r="593" spans="1:7" ht="12.75" customHeight="1" x14ac:dyDescent="0.25">
      <c r="A593" s="3"/>
      <c r="B593" s="3">
        <v>70</v>
      </c>
      <c r="C593" s="5">
        <v>4.7</v>
      </c>
      <c r="D593" s="13">
        <v>43197</v>
      </c>
      <c r="E593" s="3" t="s">
        <v>8</v>
      </c>
      <c r="F593" s="5">
        <f t="shared" si="46"/>
        <v>32.9</v>
      </c>
      <c r="G593" s="3"/>
    </row>
    <row r="594" spans="1:7" ht="12.75" customHeight="1" x14ac:dyDescent="0.25">
      <c r="A594" s="3"/>
      <c r="B594" s="3">
        <v>70</v>
      </c>
      <c r="C594" s="5">
        <v>4.7</v>
      </c>
      <c r="D594" s="6">
        <v>43229</v>
      </c>
      <c r="E594" s="3" t="s">
        <v>8</v>
      </c>
      <c r="F594" s="5">
        <f t="shared" si="46"/>
        <v>32.9</v>
      </c>
      <c r="G594" s="3"/>
    </row>
    <row r="595" spans="1:7" ht="12.75" customHeight="1" x14ac:dyDescent="0.25">
      <c r="A595" s="3"/>
      <c r="B595" s="3">
        <v>70</v>
      </c>
      <c r="C595" s="5">
        <v>4.7</v>
      </c>
      <c r="D595" s="6">
        <v>43231</v>
      </c>
      <c r="E595" s="3" t="s">
        <v>8</v>
      </c>
      <c r="F595" s="5">
        <f t="shared" si="46"/>
        <v>32.9</v>
      </c>
      <c r="G595" s="3"/>
    </row>
    <row r="596" spans="1:7" ht="12.75" customHeight="1" x14ac:dyDescent="0.25">
      <c r="A596" s="3"/>
      <c r="B596" s="3">
        <v>70</v>
      </c>
      <c r="C596" s="5">
        <v>4.7</v>
      </c>
      <c r="D596" s="6">
        <v>43232</v>
      </c>
      <c r="E596" s="3" t="s">
        <v>8</v>
      </c>
      <c r="F596" s="5">
        <f t="shared" si="46"/>
        <v>32.9</v>
      </c>
      <c r="G596" s="3"/>
    </row>
    <row r="597" spans="1:7" ht="12.75" customHeight="1" x14ac:dyDescent="0.25">
      <c r="A597" s="3"/>
      <c r="B597" s="3">
        <v>70</v>
      </c>
      <c r="C597" s="5">
        <v>4.7</v>
      </c>
      <c r="D597" s="6">
        <v>43234</v>
      </c>
      <c r="E597" s="3" t="s">
        <v>8</v>
      </c>
      <c r="F597" s="5">
        <f t="shared" si="46"/>
        <v>32.9</v>
      </c>
      <c r="G597" s="3"/>
    </row>
    <row r="598" spans="1:7" ht="12.75" customHeight="1" x14ac:dyDescent="0.25">
      <c r="A598" s="3"/>
      <c r="B598" s="3">
        <v>70</v>
      </c>
      <c r="C598" s="5">
        <v>4.8899999999999997</v>
      </c>
      <c r="D598" s="6">
        <v>43243</v>
      </c>
      <c r="E598" s="3" t="s">
        <v>8</v>
      </c>
      <c r="F598" s="5">
        <f t="shared" si="46"/>
        <v>34.229999999999997</v>
      </c>
      <c r="G598" s="3"/>
    </row>
    <row r="599" spans="1:7" ht="12.75" customHeight="1" x14ac:dyDescent="0.25">
      <c r="A599" s="3"/>
      <c r="B599" s="3">
        <v>70</v>
      </c>
      <c r="C599" s="5">
        <v>4.8899999999999997</v>
      </c>
      <c r="D599" s="6">
        <v>43246</v>
      </c>
      <c r="E599" s="3" t="s">
        <v>8</v>
      </c>
      <c r="F599" s="5">
        <f t="shared" si="46"/>
        <v>34.229999999999997</v>
      </c>
      <c r="G599" s="3"/>
    </row>
    <row r="600" spans="1:7" ht="12.75" customHeight="1" x14ac:dyDescent="0.25">
      <c r="A600" s="3"/>
      <c r="B600" s="3">
        <v>70</v>
      </c>
      <c r="C600" s="5">
        <v>4.8899999999999997</v>
      </c>
      <c r="D600" s="6">
        <v>43250</v>
      </c>
      <c r="E600" s="3" t="s">
        <v>8</v>
      </c>
      <c r="F600" s="5">
        <f t="shared" si="46"/>
        <v>34.229999999999997</v>
      </c>
      <c r="G600" s="3"/>
    </row>
    <row r="601" spans="1:7" ht="12.75" customHeight="1" x14ac:dyDescent="0.3">
      <c r="A601" s="579" t="s">
        <v>70</v>
      </c>
      <c r="B601" s="580"/>
      <c r="C601" s="580"/>
      <c r="D601" s="580"/>
      <c r="E601" s="580"/>
      <c r="F601" s="581"/>
      <c r="G601" s="7">
        <f>SUM(F591:F600)</f>
        <v>332.99000000000007</v>
      </c>
    </row>
    <row r="602" spans="1:7" ht="12.75" customHeight="1" x14ac:dyDescent="0.25">
      <c r="A602" s="3"/>
      <c r="B602" s="3">
        <v>70</v>
      </c>
      <c r="C602" s="5">
        <v>4.8899999999999997</v>
      </c>
      <c r="D602" s="13">
        <v>43253</v>
      </c>
      <c r="E602" s="3" t="s">
        <v>8</v>
      </c>
      <c r="F602" s="5">
        <f t="shared" ref="F602:F612" si="47">(C602*B602/10)</f>
        <v>34.229999999999997</v>
      </c>
      <c r="G602" s="3"/>
    </row>
    <row r="603" spans="1:7" ht="12.75" customHeight="1" x14ac:dyDescent="0.25">
      <c r="A603" s="3"/>
      <c r="B603" s="3">
        <v>70</v>
      </c>
      <c r="C603" s="5">
        <v>4.7</v>
      </c>
      <c r="D603" s="13">
        <v>43256</v>
      </c>
      <c r="E603" s="3" t="s">
        <v>8</v>
      </c>
      <c r="F603" s="5">
        <f t="shared" si="47"/>
        <v>32.9</v>
      </c>
      <c r="G603" s="3"/>
    </row>
    <row r="604" spans="1:7" ht="12.75" customHeight="1" x14ac:dyDescent="0.25">
      <c r="A604" s="3"/>
      <c r="B604" s="3">
        <v>70</v>
      </c>
      <c r="C604" s="5">
        <v>4.7</v>
      </c>
      <c r="D604" s="13">
        <v>43258</v>
      </c>
      <c r="E604" s="3" t="s">
        <v>8</v>
      </c>
      <c r="F604" s="5">
        <f t="shared" si="47"/>
        <v>32.9</v>
      </c>
      <c r="G604" s="3"/>
    </row>
    <row r="605" spans="1:7" ht="12.75" customHeight="1" x14ac:dyDescent="0.25">
      <c r="A605" s="3"/>
      <c r="B605" s="3">
        <v>70</v>
      </c>
      <c r="C605" s="5">
        <v>4.7</v>
      </c>
      <c r="D605" s="13">
        <v>43259</v>
      </c>
      <c r="E605" s="3" t="s">
        <v>8</v>
      </c>
      <c r="F605" s="5">
        <f t="shared" si="47"/>
        <v>32.9</v>
      </c>
      <c r="G605" s="3"/>
    </row>
    <row r="606" spans="1:7" ht="12.75" customHeight="1" x14ac:dyDescent="0.25">
      <c r="A606" s="3"/>
      <c r="B606" s="3">
        <v>70</v>
      </c>
      <c r="C606" s="5">
        <v>4.7</v>
      </c>
      <c r="D606" s="13">
        <v>43260</v>
      </c>
      <c r="E606" s="3" t="s">
        <v>8</v>
      </c>
      <c r="F606" s="5">
        <f t="shared" si="47"/>
        <v>32.9</v>
      </c>
      <c r="G606" s="3"/>
    </row>
    <row r="607" spans="1:7" ht="12.75" customHeight="1" x14ac:dyDescent="0.25">
      <c r="A607" s="3"/>
      <c r="B607" s="3">
        <v>70</v>
      </c>
      <c r="C607" s="5">
        <v>4.7</v>
      </c>
      <c r="D607" s="6">
        <v>43263</v>
      </c>
      <c r="E607" s="3" t="s">
        <v>8</v>
      </c>
      <c r="F607" s="5">
        <f t="shared" si="47"/>
        <v>32.9</v>
      </c>
      <c r="G607" s="3"/>
    </row>
    <row r="608" spans="1:7" ht="12.75" customHeight="1" x14ac:dyDescent="0.25">
      <c r="A608" s="3"/>
      <c r="B608" s="3">
        <v>70</v>
      </c>
      <c r="C608" s="5">
        <v>4.8899999999999997</v>
      </c>
      <c r="D608" s="6">
        <v>43264</v>
      </c>
      <c r="E608" s="3" t="s">
        <v>8</v>
      </c>
      <c r="F608" s="5">
        <f t="shared" si="47"/>
        <v>34.229999999999997</v>
      </c>
      <c r="G608" s="3"/>
    </row>
    <row r="609" spans="1:7" ht="12.75" customHeight="1" x14ac:dyDescent="0.25">
      <c r="A609" s="3"/>
      <c r="B609" s="3">
        <v>70</v>
      </c>
      <c r="C609" s="5">
        <v>4.8899999999999997</v>
      </c>
      <c r="D609" s="6">
        <v>43267</v>
      </c>
      <c r="E609" s="3" t="s">
        <v>8</v>
      </c>
      <c r="F609" s="5">
        <f t="shared" si="47"/>
        <v>34.229999999999997</v>
      </c>
      <c r="G609" s="3"/>
    </row>
    <row r="610" spans="1:7" ht="12.75" customHeight="1" x14ac:dyDescent="0.25">
      <c r="A610" s="3"/>
      <c r="B610" s="3">
        <v>70</v>
      </c>
      <c r="C610" s="5">
        <v>4.8899999999999997</v>
      </c>
      <c r="D610" s="6">
        <v>43273</v>
      </c>
      <c r="E610" s="3" t="s">
        <v>8</v>
      </c>
      <c r="F610" s="5">
        <f t="shared" si="47"/>
        <v>34.229999999999997</v>
      </c>
      <c r="G610" s="3"/>
    </row>
    <row r="611" spans="1:7" ht="12.75" customHeight="1" x14ac:dyDescent="0.25">
      <c r="A611" s="3"/>
      <c r="B611" s="3">
        <v>70</v>
      </c>
      <c r="C611" s="5">
        <v>4.8899999999999997</v>
      </c>
      <c r="D611" s="6">
        <v>43277</v>
      </c>
      <c r="E611" s="3" t="s">
        <v>8</v>
      </c>
      <c r="F611" s="5">
        <f t="shared" si="47"/>
        <v>34.229999999999997</v>
      </c>
      <c r="G611" s="3"/>
    </row>
    <row r="612" spans="1:7" ht="12.75" customHeight="1" x14ac:dyDescent="0.25">
      <c r="A612" s="3"/>
      <c r="B612" s="3">
        <v>70</v>
      </c>
      <c r="C612" s="5">
        <v>4.8899999999999997</v>
      </c>
      <c r="D612" s="6">
        <v>43281</v>
      </c>
      <c r="E612" s="3" t="s">
        <v>8</v>
      </c>
      <c r="F612" s="5">
        <f t="shared" si="47"/>
        <v>34.229999999999997</v>
      </c>
      <c r="G612" s="3"/>
    </row>
    <row r="613" spans="1:7" ht="12.75" customHeight="1" x14ac:dyDescent="0.3">
      <c r="A613" s="579" t="s">
        <v>71</v>
      </c>
      <c r="B613" s="580"/>
      <c r="C613" s="580"/>
      <c r="D613" s="580"/>
      <c r="E613" s="580"/>
      <c r="F613" s="581"/>
      <c r="G613" s="7">
        <f>SUM(F602:F612)</f>
        <v>369.88000000000005</v>
      </c>
    </row>
    <row r="614" spans="1:7" ht="12.75" customHeight="1" x14ac:dyDescent="0.25">
      <c r="A614" s="3"/>
      <c r="B614" s="3">
        <v>70</v>
      </c>
      <c r="C614" s="5">
        <v>4.8899999999999997</v>
      </c>
      <c r="D614" s="13">
        <v>43283</v>
      </c>
      <c r="E614" s="3" t="s">
        <v>8</v>
      </c>
      <c r="F614" s="5">
        <f t="shared" ref="F614:F627" si="48">(C614*B614/10)</f>
        <v>34.229999999999997</v>
      </c>
      <c r="G614" s="3"/>
    </row>
    <row r="615" spans="1:7" ht="12.75" customHeight="1" x14ac:dyDescent="0.25">
      <c r="A615" s="3"/>
      <c r="B615" s="3">
        <v>70</v>
      </c>
      <c r="C615" s="5">
        <v>4.8899999999999997</v>
      </c>
      <c r="D615" s="13">
        <v>43288</v>
      </c>
      <c r="E615" s="3" t="s">
        <v>8</v>
      </c>
      <c r="F615" s="5">
        <f t="shared" si="48"/>
        <v>34.229999999999997</v>
      </c>
      <c r="G615" s="3"/>
    </row>
    <row r="616" spans="1:7" ht="12.75" customHeight="1" x14ac:dyDescent="0.25">
      <c r="A616" s="3"/>
      <c r="B616" s="3">
        <v>70</v>
      </c>
      <c r="C616" s="5">
        <v>4.8899999999999997</v>
      </c>
      <c r="D616" s="13">
        <v>43290</v>
      </c>
      <c r="E616" s="3" t="s">
        <v>8</v>
      </c>
      <c r="F616" s="5">
        <f t="shared" si="48"/>
        <v>34.229999999999997</v>
      </c>
      <c r="G616" s="3"/>
    </row>
    <row r="617" spans="1:7" ht="12.75" customHeight="1" x14ac:dyDescent="0.25">
      <c r="A617" s="3"/>
      <c r="B617" s="3">
        <v>70</v>
      </c>
      <c r="C617" s="5">
        <v>4.8899999999999997</v>
      </c>
      <c r="D617" s="13">
        <v>43291</v>
      </c>
      <c r="E617" s="3" t="s">
        <v>8</v>
      </c>
      <c r="F617" s="5">
        <f t="shared" si="48"/>
        <v>34.229999999999997</v>
      </c>
      <c r="G617" s="3"/>
    </row>
    <row r="618" spans="1:7" ht="12.75" customHeight="1" x14ac:dyDescent="0.25">
      <c r="A618" s="3"/>
      <c r="B618" s="3">
        <v>70</v>
      </c>
      <c r="C618" s="5">
        <v>4.8899999999999997</v>
      </c>
      <c r="D618" s="13">
        <v>43292</v>
      </c>
      <c r="E618" s="3" t="s">
        <v>8</v>
      </c>
      <c r="F618" s="5">
        <f t="shared" si="48"/>
        <v>34.229999999999997</v>
      </c>
      <c r="G618" s="3"/>
    </row>
    <row r="619" spans="1:7" ht="12.75" customHeight="1" x14ac:dyDescent="0.25">
      <c r="A619" s="3"/>
      <c r="B619" s="3">
        <v>70</v>
      </c>
      <c r="C619" s="5">
        <v>4.8899999999999997</v>
      </c>
      <c r="D619" s="13">
        <v>43293</v>
      </c>
      <c r="E619" s="3" t="s">
        <v>8</v>
      </c>
      <c r="F619" s="5">
        <f t="shared" si="48"/>
        <v>34.229999999999997</v>
      </c>
      <c r="G619" s="3"/>
    </row>
    <row r="620" spans="1:7" ht="12.75" customHeight="1" x14ac:dyDescent="0.25">
      <c r="A620" s="3"/>
      <c r="B620" s="3">
        <v>70</v>
      </c>
      <c r="C620" s="5">
        <v>4.8899999999999997</v>
      </c>
      <c r="D620" s="13">
        <v>43294</v>
      </c>
      <c r="E620" s="3" t="s">
        <v>8</v>
      </c>
      <c r="F620" s="5">
        <f t="shared" si="48"/>
        <v>34.229999999999997</v>
      </c>
      <c r="G620" s="3"/>
    </row>
    <row r="621" spans="1:7" ht="12.75" customHeight="1" x14ac:dyDescent="0.25">
      <c r="A621" s="3"/>
      <c r="B621" s="3">
        <v>70</v>
      </c>
      <c r="C621" s="5">
        <v>4.8899999999999997</v>
      </c>
      <c r="D621" s="6">
        <v>43297</v>
      </c>
      <c r="E621" s="3" t="s">
        <v>8</v>
      </c>
      <c r="F621" s="5">
        <f t="shared" si="48"/>
        <v>34.229999999999997</v>
      </c>
      <c r="G621" s="3"/>
    </row>
    <row r="622" spans="1:7" ht="12.75" customHeight="1" x14ac:dyDescent="0.25">
      <c r="A622" s="3"/>
      <c r="B622" s="3">
        <v>70</v>
      </c>
      <c r="C622" s="5">
        <v>4.8899999999999997</v>
      </c>
      <c r="D622" s="6">
        <v>43298</v>
      </c>
      <c r="E622" s="3" t="s">
        <v>8</v>
      </c>
      <c r="F622" s="5">
        <f t="shared" si="48"/>
        <v>34.229999999999997</v>
      </c>
      <c r="G622" s="3"/>
    </row>
    <row r="623" spans="1:7" ht="12.75" customHeight="1" x14ac:dyDescent="0.25">
      <c r="A623" s="3"/>
      <c r="B623" s="3">
        <v>70</v>
      </c>
      <c r="C623" s="5">
        <v>4.8899999999999997</v>
      </c>
      <c r="D623" s="6">
        <v>43299</v>
      </c>
      <c r="E623" s="3" t="s">
        <v>8</v>
      </c>
      <c r="F623" s="5">
        <f t="shared" si="48"/>
        <v>34.229999999999997</v>
      </c>
      <c r="G623" s="3"/>
    </row>
    <row r="624" spans="1:7" ht="12.75" customHeight="1" x14ac:dyDescent="0.25">
      <c r="A624" s="3"/>
      <c r="B624" s="3">
        <v>70</v>
      </c>
      <c r="C624" s="5">
        <v>4.8899999999999997</v>
      </c>
      <c r="D624" s="6">
        <v>43300</v>
      </c>
      <c r="E624" s="3" t="s">
        <v>8</v>
      </c>
      <c r="F624" s="5">
        <f t="shared" si="48"/>
        <v>34.229999999999997</v>
      </c>
      <c r="G624" s="3"/>
    </row>
    <row r="625" spans="1:7" ht="12.75" customHeight="1" x14ac:dyDescent="0.25">
      <c r="A625" s="3"/>
      <c r="B625" s="3">
        <v>70</v>
      </c>
      <c r="C625" s="5">
        <v>4.8899999999999997</v>
      </c>
      <c r="D625" s="6">
        <v>43301</v>
      </c>
      <c r="E625" s="3" t="s">
        <v>8</v>
      </c>
      <c r="F625" s="5">
        <f t="shared" si="48"/>
        <v>34.229999999999997</v>
      </c>
      <c r="G625" s="3"/>
    </row>
    <row r="626" spans="1:7" ht="12.75" customHeight="1" x14ac:dyDescent="0.25">
      <c r="A626" s="3"/>
      <c r="B626" s="3">
        <v>140</v>
      </c>
      <c r="C626" s="5">
        <v>4.8899999999999997</v>
      </c>
      <c r="D626" s="6">
        <v>43302</v>
      </c>
      <c r="E626" s="3" t="s">
        <v>8</v>
      </c>
      <c r="F626" s="5">
        <f t="shared" si="48"/>
        <v>68.459999999999994</v>
      </c>
      <c r="G626" s="3"/>
    </row>
    <row r="627" spans="1:7" ht="12.75" customHeight="1" x14ac:dyDescent="0.25">
      <c r="A627" s="3"/>
      <c r="B627" s="3">
        <v>70</v>
      </c>
      <c r="C627" s="5">
        <v>4.8899999999999997</v>
      </c>
      <c r="D627" s="6">
        <v>43312</v>
      </c>
      <c r="E627" s="3" t="s">
        <v>8</v>
      </c>
      <c r="F627" s="5">
        <f t="shared" si="48"/>
        <v>34.229999999999997</v>
      </c>
      <c r="G627" s="3"/>
    </row>
    <row r="628" spans="1:7" ht="12.75" customHeight="1" x14ac:dyDescent="0.3">
      <c r="A628" s="579" t="s">
        <v>72</v>
      </c>
      <c r="B628" s="580"/>
      <c r="C628" s="580"/>
      <c r="D628" s="580"/>
      <c r="E628" s="580"/>
      <c r="F628" s="581"/>
      <c r="G628" s="7">
        <f>SUM(F614:F627)</f>
        <v>513.45000000000005</v>
      </c>
    </row>
    <row r="629" spans="1:7" ht="12.75" customHeight="1" x14ac:dyDescent="0.25">
      <c r="A629" s="3"/>
      <c r="B629" s="3">
        <v>70</v>
      </c>
      <c r="C629" s="5">
        <v>4.8899999999999997</v>
      </c>
      <c r="D629" s="13">
        <v>43316</v>
      </c>
      <c r="E629" s="3" t="s">
        <v>8</v>
      </c>
      <c r="F629" s="5">
        <f t="shared" ref="F629:F637" si="49">(C629*B629/10)</f>
        <v>34.229999999999997</v>
      </c>
      <c r="G629" s="3"/>
    </row>
    <row r="630" spans="1:7" ht="12.75" customHeight="1" x14ac:dyDescent="0.25">
      <c r="A630" s="3"/>
      <c r="B630" s="3">
        <v>70</v>
      </c>
      <c r="C630" s="5">
        <v>4.8899999999999997</v>
      </c>
      <c r="D630" s="6">
        <v>43322</v>
      </c>
      <c r="E630" s="3" t="s">
        <v>8</v>
      </c>
      <c r="F630" s="5">
        <f t="shared" si="49"/>
        <v>34.229999999999997</v>
      </c>
      <c r="G630" s="3"/>
    </row>
    <row r="631" spans="1:7" ht="12.75" customHeight="1" x14ac:dyDescent="0.25">
      <c r="A631" s="3"/>
      <c r="B631" s="3">
        <v>70</v>
      </c>
      <c r="C631" s="5">
        <v>4.8899999999999997</v>
      </c>
      <c r="D631" s="6">
        <v>43326</v>
      </c>
      <c r="E631" s="3" t="s">
        <v>8</v>
      </c>
      <c r="F631" s="5">
        <f t="shared" si="49"/>
        <v>34.229999999999997</v>
      </c>
      <c r="G631" s="3"/>
    </row>
    <row r="632" spans="1:7" ht="12.75" customHeight="1" x14ac:dyDescent="0.25">
      <c r="A632" s="3"/>
      <c r="B632" s="3">
        <v>70</v>
      </c>
      <c r="C632" s="5">
        <v>4.8899999999999997</v>
      </c>
      <c r="D632" s="6">
        <v>43327</v>
      </c>
      <c r="E632" s="3" t="s">
        <v>8</v>
      </c>
      <c r="F632" s="5">
        <f t="shared" si="49"/>
        <v>34.229999999999997</v>
      </c>
      <c r="G632" s="3"/>
    </row>
    <row r="633" spans="1:7" ht="12.75" customHeight="1" x14ac:dyDescent="0.25">
      <c r="A633" s="3"/>
      <c r="B633" s="3">
        <v>70</v>
      </c>
      <c r="C633" s="5">
        <v>4.8899999999999997</v>
      </c>
      <c r="D633" s="6">
        <v>43333</v>
      </c>
      <c r="E633" s="3" t="s">
        <v>8</v>
      </c>
      <c r="F633" s="5">
        <f t="shared" si="49"/>
        <v>34.229999999999997</v>
      </c>
      <c r="G633" s="3"/>
    </row>
    <row r="634" spans="1:7" ht="12.75" customHeight="1" x14ac:dyDescent="0.25">
      <c r="A634" s="3"/>
      <c r="B634" s="3">
        <v>70</v>
      </c>
      <c r="C634" s="5">
        <v>4.8899999999999997</v>
      </c>
      <c r="D634" s="6">
        <v>43334</v>
      </c>
      <c r="E634" s="3" t="s">
        <v>8</v>
      </c>
      <c r="F634" s="5">
        <f t="shared" si="49"/>
        <v>34.229999999999997</v>
      </c>
      <c r="G634" s="3"/>
    </row>
    <row r="635" spans="1:7" ht="12.75" customHeight="1" x14ac:dyDescent="0.25">
      <c r="A635" s="3"/>
      <c r="B635" s="3">
        <v>70</v>
      </c>
      <c r="C635" s="5">
        <v>4.8899999999999997</v>
      </c>
      <c r="D635" s="6">
        <v>43335</v>
      </c>
      <c r="E635" s="3" t="s">
        <v>8</v>
      </c>
      <c r="F635" s="5">
        <f t="shared" si="49"/>
        <v>34.229999999999997</v>
      </c>
      <c r="G635" s="3"/>
    </row>
    <row r="636" spans="1:7" ht="12.75" customHeight="1" x14ac:dyDescent="0.25">
      <c r="A636" s="3"/>
      <c r="B636" s="3">
        <v>70</v>
      </c>
      <c r="C636" s="5">
        <v>4.8899999999999997</v>
      </c>
      <c r="D636" s="6">
        <v>43337</v>
      </c>
      <c r="E636" s="3" t="s">
        <v>8</v>
      </c>
      <c r="F636" s="5">
        <f t="shared" si="49"/>
        <v>34.229999999999997</v>
      </c>
      <c r="G636" s="3"/>
    </row>
    <row r="637" spans="1:7" ht="12.75" customHeight="1" x14ac:dyDescent="0.25">
      <c r="A637" s="3"/>
      <c r="B637" s="3">
        <v>70</v>
      </c>
      <c r="C637" s="5">
        <v>4.8899999999999997</v>
      </c>
      <c r="D637" s="6">
        <v>43341</v>
      </c>
      <c r="E637" s="3" t="s">
        <v>8</v>
      </c>
      <c r="F637" s="5">
        <f t="shared" si="49"/>
        <v>34.229999999999997</v>
      </c>
      <c r="G637" s="3"/>
    </row>
    <row r="638" spans="1:7" ht="12.75" customHeight="1" x14ac:dyDescent="0.3">
      <c r="A638" s="579" t="s">
        <v>73</v>
      </c>
      <c r="B638" s="580"/>
      <c r="C638" s="580"/>
      <c r="D638" s="580"/>
      <c r="E638" s="580"/>
      <c r="F638" s="581"/>
      <c r="G638" s="7">
        <f>SUM(F629:F637)</f>
        <v>308.07</v>
      </c>
    </row>
    <row r="639" spans="1:7" ht="12.75" customHeight="1" x14ac:dyDescent="0.25">
      <c r="A639" s="3"/>
      <c r="B639" s="3">
        <v>70</v>
      </c>
      <c r="C639" s="5">
        <v>5.0599999999999996</v>
      </c>
      <c r="D639" s="6">
        <v>43349</v>
      </c>
      <c r="E639" s="3" t="s">
        <v>8</v>
      </c>
      <c r="F639" s="5">
        <f>(C639*B639/10)</f>
        <v>35.42</v>
      </c>
      <c r="G639" s="3"/>
    </row>
    <row r="640" spans="1:7" ht="12.75" customHeight="1" x14ac:dyDescent="0.25">
      <c r="A640" s="3"/>
      <c r="B640" s="3">
        <v>70</v>
      </c>
      <c r="C640" s="5">
        <v>5.0599999999999996</v>
      </c>
      <c r="D640" s="6">
        <v>43358</v>
      </c>
      <c r="E640" s="3" t="s">
        <v>8</v>
      </c>
      <c r="F640" s="5">
        <f>(C640*B640/10)</f>
        <v>35.42</v>
      </c>
      <c r="G640" s="3"/>
    </row>
    <row r="641" spans="1:7" ht="12.75" customHeight="1" x14ac:dyDescent="0.25">
      <c r="A641" s="3"/>
      <c r="B641" s="3">
        <v>70</v>
      </c>
      <c r="C641" s="5">
        <v>5.0599999999999996</v>
      </c>
      <c r="D641" s="6">
        <v>43365</v>
      </c>
      <c r="E641" s="3" t="s">
        <v>8</v>
      </c>
      <c r="F641" s="5">
        <f>(C641*B641/10)</f>
        <v>35.42</v>
      </c>
      <c r="G641" s="3"/>
    </row>
    <row r="642" spans="1:7" ht="12.75" customHeight="1" x14ac:dyDescent="0.25">
      <c r="A642" s="3"/>
      <c r="B642" s="3">
        <v>70</v>
      </c>
      <c r="C642" s="5">
        <v>5.0599999999999996</v>
      </c>
      <c r="D642" s="6" t="s">
        <v>74</v>
      </c>
      <c r="E642" s="3" t="s">
        <v>8</v>
      </c>
      <c r="F642" s="5">
        <f>(C642*B642/10)</f>
        <v>35.42</v>
      </c>
      <c r="G642" s="3"/>
    </row>
    <row r="643" spans="1:7" ht="12.75" customHeight="1" x14ac:dyDescent="0.3">
      <c r="A643" s="579" t="s">
        <v>75</v>
      </c>
      <c r="B643" s="580"/>
      <c r="C643" s="580"/>
      <c r="D643" s="580"/>
      <c r="E643" s="580"/>
      <c r="F643" s="581"/>
      <c r="G643" s="7">
        <f>SUM(F639:F642)</f>
        <v>141.68</v>
      </c>
    </row>
    <row r="644" spans="1:7" ht="12.75" customHeight="1" x14ac:dyDescent="0.25">
      <c r="A644" s="3"/>
      <c r="B644" s="3">
        <v>70</v>
      </c>
      <c r="C644" s="5">
        <v>5.0599999999999996</v>
      </c>
      <c r="D644" s="6">
        <v>43378</v>
      </c>
      <c r="E644" s="3" t="s">
        <v>8</v>
      </c>
      <c r="F644" s="5">
        <f>(C644*B644/10)</f>
        <v>35.42</v>
      </c>
      <c r="G644" s="3"/>
    </row>
    <row r="645" spans="1:7" ht="12.75" customHeight="1" x14ac:dyDescent="0.25">
      <c r="A645" s="3"/>
      <c r="B645" s="3">
        <v>70</v>
      </c>
      <c r="C645" s="5">
        <v>5.0599999999999996</v>
      </c>
      <c r="D645" s="6">
        <v>43385</v>
      </c>
      <c r="E645" s="3" t="s">
        <v>8</v>
      </c>
      <c r="F645" s="5">
        <f>(C645*B645/10)</f>
        <v>35.42</v>
      </c>
      <c r="G645" s="3"/>
    </row>
    <row r="646" spans="1:7" ht="12.75" customHeight="1" x14ac:dyDescent="0.25">
      <c r="A646" s="3"/>
      <c r="B646" s="3">
        <v>70</v>
      </c>
      <c r="C646" s="5">
        <v>5.0599999999999996</v>
      </c>
      <c r="D646" s="6">
        <v>43392</v>
      </c>
      <c r="E646" s="3" t="s">
        <v>8</v>
      </c>
      <c r="F646" s="5">
        <f>(C646*B646/10)</f>
        <v>35.42</v>
      </c>
      <c r="G646" s="3"/>
    </row>
    <row r="647" spans="1:7" ht="12.75" customHeight="1" x14ac:dyDescent="0.25">
      <c r="A647" s="3"/>
      <c r="B647" s="3">
        <v>70</v>
      </c>
      <c r="C647" s="5">
        <v>5.0599999999999996</v>
      </c>
      <c r="D647" s="6" t="s">
        <v>76</v>
      </c>
      <c r="E647" s="3" t="s">
        <v>8</v>
      </c>
      <c r="F647" s="5">
        <f>(C647*B647/10)</f>
        <v>35.42</v>
      </c>
      <c r="G647" s="3"/>
    </row>
    <row r="648" spans="1:7" ht="12.75" customHeight="1" x14ac:dyDescent="0.3">
      <c r="A648" s="579" t="s">
        <v>77</v>
      </c>
      <c r="B648" s="580"/>
      <c r="C648" s="580"/>
      <c r="D648" s="580"/>
      <c r="E648" s="580"/>
      <c r="F648" s="581"/>
      <c r="G648" s="7">
        <f>SUM(F644:F647)</f>
        <v>141.68</v>
      </c>
    </row>
    <row r="649" spans="1:7" ht="12.75" customHeight="1" x14ac:dyDescent="0.25">
      <c r="A649" s="3"/>
      <c r="B649" s="3">
        <v>70</v>
      </c>
      <c r="C649" s="5">
        <v>5.0599999999999996</v>
      </c>
      <c r="D649" s="6">
        <v>43409</v>
      </c>
      <c r="E649" s="3" t="s">
        <v>8</v>
      </c>
      <c r="F649" s="5">
        <f>(C649*B649/10)</f>
        <v>35.42</v>
      </c>
      <c r="G649" s="3"/>
    </row>
    <row r="650" spans="1:7" ht="12.75" customHeight="1" x14ac:dyDescent="0.25">
      <c r="A650" s="3"/>
      <c r="B650" s="3">
        <v>70</v>
      </c>
      <c r="C650" s="5">
        <v>5.0599999999999996</v>
      </c>
      <c r="D650" s="6">
        <v>43416</v>
      </c>
      <c r="E650" s="3" t="s">
        <v>8</v>
      </c>
      <c r="F650" s="5">
        <f>(C650*B650/10)</f>
        <v>35.42</v>
      </c>
      <c r="G650" s="3"/>
    </row>
    <row r="651" spans="1:7" ht="12.75" customHeight="1" x14ac:dyDescent="0.25">
      <c r="A651" s="3"/>
      <c r="B651" s="3">
        <v>70</v>
      </c>
      <c r="C651" s="5">
        <v>5.0599999999999996</v>
      </c>
      <c r="D651" s="6">
        <v>43423</v>
      </c>
      <c r="E651" s="3" t="s">
        <v>8</v>
      </c>
      <c r="F651" s="5">
        <f>(C651*B651/10)</f>
        <v>35.42</v>
      </c>
      <c r="G651" s="3"/>
    </row>
    <row r="652" spans="1:7" ht="12.75" customHeight="1" x14ac:dyDescent="0.25">
      <c r="A652" s="3"/>
      <c r="B652" s="3">
        <v>70</v>
      </c>
      <c r="C652" s="5">
        <v>5.0599999999999996</v>
      </c>
      <c r="D652" s="6">
        <v>43430</v>
      </c>
      <c r="E652" s="3" t="s">
        <v>8</v>
      </c>
      <c r="F652" s="5">
        <f>(C652*B652/10)</f>
        <v>35.42</v>
      </c>
      <c r="G652" s="3"/>
    </row>
    <row r="653" spans="1:7" ht="12.75" customHeight="1" x14ac:dyDescent="0.3">
      <c r="A653" s="579" t="s">
        <v>78</v>
      </c>
      <c r="B653" s="580"/>
      <c r="C653" s="580"/>
      <c r="D653" s="580"/>
      <c r="E653" s="580"/>
      <c r="F653" s="581"/>
      <c r="G653" s="7">
        <f>SUM(F649:F652)</f>
        <v>141.68</v>
      </c>
    </row>
    <row r="654" spans="1:7" ht="12.75" customHeight="1" x14ac:dyDescent="0.25">
      <c r="A654" s="3"/>
      <c r="B654" s="3">
        <v>70</v>
      </c>
      <c r="C654" s="5">
        <v>5.0599999999999996</v>
      </c>
      <c r="D654" s="6">
        <v>43435</v>
      </c>
      <c r="E654" s="3" t="s">
        <v>8</v>
      </c>
      <c r="F654" s="5">
        <f t="shared" ref="F654:F659" si="50">(C654*B654/10)</f>
        <v>35.42</v>
      </c>
      <c r="G654" s="3"/>
    </row>
    <row r="655" spans="1:7" ht="12.75" customHeight="1" x14ac:dyDescent="0.25">
      <c r="A655" s="3"/>
      <c r="B655" s="3">
        <v>70</v>
      </c>
      <c r="C655" s="5">
        <v>5.0599999999999996</v>
      </c>
      <c r="D655" s="6">
        <v>43442</v>
      </c>
      <c r="E655" s="3" t="s">
        <v>8</v>
      </c>
      <c r="F655" s="5">
        <f t="shared" si="50"/>
        <v>35.42</v>
      </c>
      <c r="G655" s="3"/>
    </row>
    <row r="656" spans="1:7" ht="12.75" customHeight="1" x14ac:dyDescent="0.25">
      <c r="A656" s="3"/>
      <c r="B656" s="3">
        <v>70</v>
      </c>
      <c r="C656" s="5">
        <v>4.79</v>
      </c>
      <c r="D656" s="6">
        <v>43449</v>
      </c>
      <c r="E656" s="3" t="s">
        <v>8</v>
      </c>
      <c r="F656" s="5">
        <f t="shared" si="50"/>
        <v>33.53</v>
      </c>
      <c r="G656" s="3"/>
    </row>
    <row r="657" spans="1:7" ht="12.75" customHeight="1" x14ac:dyDescent="0.25">
      <c r="A657" s="3"/>
      <c r="B657" s="3">
        <v>70</v>
      </c>
      <c r="C657" s="5">
        <v>4.79</v>
      </c>
      <c r="D657" s="13">
        <v>43456</v>
      </c>
      <c r="E657" s="3" t="s">
        <v>8</v>
      </c>
      <c r="F657" s="5">
        <f t="shared" si="50"/>
        <v>33.53</v>
      </c>
    </row>
    <row r="658" spans="1:7" ht="12.75" customHeight="1" x14ac:dyDescent="0.25">
      <c r="A658" s="3"/>
      <c r="B658" s="3">
        <v>70</v>
      </c>
      <c r="C658" s="5">
        <v>4.79</v>
      </c>
      <c r="D658" s="6">
        <v>43461</v>
      </c>
      <c r="E658" s="3" t="s">
        <v>8</v>
      </c>
      <c r="F658" s="5">
        <f t="shared" si="50"/>
        <v>33.53</v>
      </c>
      <c r="G658" s="3"/>
    </row>
    <row r="659" spans="1:7" ht="12.75" customHeight="1" x14ac:dyDescent="0.25">
      <c r="A659" s="3"/>
      <c r="B659" s="3">
        <v>70</v>
      </c>
      <c r="C659" s="5">
        <v>4.79</v>
      </c>
      <c r="D659" s="6">
        <v>43463</v>
      </c>
      <c r="E659" s="3" t="s">
        <v>8</v>
      </c>
      <c r="F659" s="5">
        <f t="shared" si="50"/>
        <v>33.53</v>
      </c>
      <c r="G659" s="3"/>
    </row>
    <row r="660" spans="1:7" ht="12.75" customHeight="1" x14ac:dyDescent="0.3">
      <c r="A660" s="22" t="s">
        <v>79</v>
      </c>
      <c r="B660" s="22"/>
      <c r="C660" s="22"/>
      <c r="D660" s="22"/>
      <c r="E660" s="22"/>
      <c r="F660" s="22"/>
      <c r="G660" s="7">
        <f>SUM(F654:F659)</f>
        <v>204.96</v>
      </c>
    </row>
    <row r="661" spans="1:7" ht="12.75" customHeight="1" x14ac:dyDescent="0.25">
      <c r="A661" s="3"/>
      <c r="B661" s="3">
        <v>70</v>
      </c>
      <c r="C661" s="5">
        <v>4.79</v>
      </c>
      <c r="D661" s="6">
        <v>43467</v>
      </c>
      <c r="E661" s="3" t="s">
        <v>8</v>
      </c>
      <c r="F661" s="5">
        <f t="shared" ref="F661:F667" si="51">(C661*B661/10)</f>
        <v>33.53</v>
      </c>
      <c r="G661" s="3"/>
    </row>
    <row r="662" spans="1:7" ht="12.75" customHeight="1" x14ac:dyDescent="0.25">
      <c r="A662" s="3"/>
      <c r="B662" s="3">
        <v>70</v>
      </c>
      <c r="C662" s="5">
        <v>4.79</v>
      </c>
      <c r="D662" s="13">
        <v>43474</v>
      </c>
      <c r="E662" s="3" t="s">
        <v>8</v>
      </c>
      <c r="F662" s="5">
        <f t="shared" si="51"/>
        <v>33.53</v>
      </c>
    </row>
    <row r="663" spans="1:7" ht="12.75" customHeight="1" x14ac:dyDescent="0.25">
      <c r="A663" s="3"/>
      <c r="B663" s="3">
        <v>70</v>
      </c>
      <c r="C663" s="5">
        <v>4.79</v>
      </c>
      <c r="D663" s="6">
        <v>43476</v>
      </c>
      <c r="E663" s="3" t="s">
        <v>8</v>
      </c>
      <c r="F663" s="5">
        <f t="shared" si="51"/>
        <v>33.53</v>
      </c>
      <c r="G663" s="3"/>
    </row>
    <row r="664" spans="1:7" ht="12.75" customHeight="1" x14ac:dyDescent="0.25">
      <c r="A664" s="3"/>
      <c r="B664" s="3">
        <v>70</v>
      </c>
      <c r="C664" s="5">
        <v>4.79</v>
      </c>
      <c r="D664" s="6">
        <v>43483</v>
      </c>
      <c r="E664" s="3" t="s">
        <v>8</v>
      </c>
      <c r="F664" s="5">
        <f t="shared" si="51"/>
        <v>33.53</v>
      </c>
      <c r="G664" s="3"/>
    </row>
    <row r="665" spans="1:7" ht="12.75" customHeight="1" x14ac:dyDescent="0.25">
      <c r="A665" s="3"/>
      <c r="B665" s="3">
        <v>70</v>
      </c>
      <c r="C665" s="5">
        <v>4.79</v>
      </c>
      <c r="D665" s="6">
        <v>43484</v>
      </c>
      <c r="E665" s="3" t="s">
        <v>8</v>
      </c>
      <c r="F665" s="5">
        <f t="shared" si="51"/>
        <v>33.53</v>
      </c>
      <c r="G665" s="3"/>
    </row>
    <row r="666" spans="1:7" ht="12.75" customHeight="1" x14ac:dyDescent="0.25">
      <c r="A666" s="3"/>
      <c r="B666" s="3">
        <v>70</v>
      </c>
      <c r="C666" s="5">
        <v>4.79</v>
      </c>
      <c r="D666" s="6">
        <v>43491</v>
      </c>
      <c r="E666" s="3" t="s">
        <v>8</v>
      </c>
      <c r="F666" s="5">
        <f t="shared" si="51"/>
        <v>33.53</v>
      </c>
      <c r="G666" s="3"/>
    </row>
    <row r="667" spans="1:7" ht="12.75" customHeight="1" x14ac:dyDescent="0.25">
      <c r="A667" s="3"/>
      <c r="B667" s="3">
        <v>70</v>
      </c>
      <c r="C667" s="5">
        <v>4.79</v>
      </c>
      <c r="D667" s="6">
        <v>43496</v>
      </c>
      <c r="E667" s="3" t="s">
        <v>8</v>
      </c>
      <c r="F667" s="5">
        <f t="shared" si="51"/>
        <v>33.53</v>
      </c>
      <c r="G667" s="3"/>
    </row>
    <row r="668" spans="1:7" ht="12.75" customHeight="1" x14ac:dyDescent="0.3">
      <c r="A668" s="22" t="s">
        <v>80</v>
      </c>
      <c r="B668" s="22"/>
      <c r="C668" s="22"/>
      <c r="D668" s="22"/>
      <c r="E668" s="22"/>
      <c r="F668" s="22"/>
      <c r="G668" s="7">
        <f>SUM(F661:F667)</f>
        <v>234.71</v>
      </c>
    </row>
    <row r="669" spans="1:7" ht="12.75" customHeight="1" x14ac:dyDescent="0.25">
      <c r="A669" s="3"/>
      <c r="B669" s="3">
        <v>70</v>
      </c>
      <c r="C669" s="5">
        <v>4.79</v>
      </c>
      <c r="D669" s="6">
        <v>43501</v>
      </c>
      <c r="E669" s="3" t="s">
        <v>8</v>
      </c>
      <c r="F669" s="5">
        <f t="shared" ref="F669:F674" si="52">(C669*B669/10)</f>
        <v>33.53</v>
      </c>
      <c r="G669" s="3"/>
    </row>
    <row r="670" spans="1:7" ht="12.75" customHeight="1" x14ac:dyDescent="0.25">
      <c r="A670" s="3"/>
      <c r="B670" s="3">
        <v>70</v>
      </c>
      <c r="C670" s="5">
        <v>4.79</v>
      </c>
      <c r="D670" s="6">
        <v>43505</v>
      </c>
      <c r="E670" s="3" t="s">
        <v>8</v>
      </c>
      <c r="F670" s="5">
        <f t="shared" si="52"/>
        <v>33.53</v>
      </c>
      <c r="G670" s="3"/>
    </row>
    <row r="671" spans="1:7" ht="12.75" customHeight="1" x14ac:dyDescent="0.25">
      <c r="A671" s="3"/>
      <c r="B671" s="3">
        <v>70</v>
      </c>
      <c r="C671" s="5">
        <v>4.79</v>
      </c>
      <c r="D671" s="6">
        <v>43512</v>
      </c>
      <c r="E671" s="3" t="s">
        <v>8</v>
      </c>
      <c r="F671" s="5">
        <f t="shared" si="52"/>
        <v>33.53</v>
      </c>
      <c r="G671" s="3"/>
    </row>
    <row r="672" spans="1:7" ht="12.75" customHeight="1" x14ac:dyDescent="0.25">
      <c r="A672" s="3"/>
      <c r="B672" s="3">
        <v>70</v>
      </c>
      <c r="C672" s="5">
        <v>4.79</v>
      </c>
      <c r="D672" s="6">
        <v>43517</v>
      </c>
      <c r="E672" s="3" t="s">
        <v>8</v>
      </c>
      <c r="F672" s="5">
        <f t="shared" si="52"/>
        <v>33.53</v>
      </c>
      <c r="G672" s="3"/>
    </row>
    <row r="673" spans="1:7" ht="12.75" customHeight="1" x14ac:dyDescent="0.25">
      <c r="A673" s="3"/>
      <c r="B673" s="3">
        <v>70</v>
      </c>
      <c r="C673" s="5">
        <v>4.79</v>
      </c>
      <c r="D673" s="6">
        <v>43519</v>
      </c>
      <c r="E673" s="3" t="s">
        <v>8</v>
      </c>
      <c r="F673" s="5">
        <f t="shared" si="52"/>
        <v>33.53</v>
      </c>
      <c r="G673" s="3"/>
    </row>
    <row r="674" spans="1:7" ht="12.75" customHeight="1" x14ac:dyDescent="0.25">
      <c r="A674" s="3"/>
      <c r="B674" s="3">
        <v>70</v>
      </c>
      <c r="C674" s="5">
        <v>4.79</v>
      </c>
      <c r="D674" s="6">
        <v>43524</v>
      </c>
      <c r="E674" s="3" t="s">
        <v>8</v>
      </c>
      <c r="F674" s="5">
        <f t="shared" si="52"/>
        <v>33.53</v>
      </c>
      <c r="G674" s="3"/>
    </row>
    <row r="675" spans="1:7" ht="12.75" customHeight="1" x14ac:dyDescent="0.25">
      <c r="A675" s="3"/>
      <c r="B675" s="3"/>
      <c r="C675" s="3"/>
      <c r="D675" s="3"/>
      <c r="E675" s="3"/>
      <c r="F675" s="3"/>
      <c r="G675" s="3"/>
    </row>
    <row r="676" spans="1:7" ht="12.75" customHeight="1" x14ac:dyDescent="0.3">
      <c r="A676" s="22" t="s">
        <v>81</v>
      </c>
      <c r="B676" s="22"/>
      <c r="C676" s="22"/>
      <c r="D676" s="22"/>
      <c r="E676" s="22"/>
      <c r="F676" s="22"/>
      <c r="G676" s="7">
        <f>SUM(F669:F674)</f>
        <v>201.18</v>
      </c>
    </row>
    <row r="677" spans="1:7" ht="12.75" customHeight="1" x14ac:dyDescent="0.25">
      <c r="A677" s="3"/>
      <c r="B677" s="3">
        <v>70</v>
      </c>
      <c r="C677" s="5">
        <v>4.79</v>
      </c>
      <c r="D677" s="6">
        <v>43530</v>
      </c>
      <c r="E677" s="3" t="s">
        <v>8</v>
      </c>
      <c r="F677" s="5">
        <f t="shared" ref="F677:F685" si="53">(C677*B677/10)</f>
        <v>33.53</v>
      </c>
      <c r="G677" s="3"/>
    </row>
    <row r="678" spans="1:7" ht="12.75" customHeight="1" x14ac:dyDescent="0.25">
      <c r="A678" s="3"/>
      <c r="B678" s="3">
        <v>70</v>
      </c>
      <c r="C678" s="5">
        <v>4.79</v>
      </c>
      <c r="D678" s="6">
        <v>43533</v>
      </c>
      <c r="E678" s="3" t="s">
        <v>8</v>
      </c>
      <c r="F678" s="5">
        <f t="shared" si="53"/>
        <v>33.53</v>
      </c>
      <c r="G678" s="3"/>
    </row>
    <row r="679" spans="1:7" ht="12.75" customHeight="1" x14ac:dyDescent="0.25">
      <c r="A679" s="3"/>
      <c r="B679" s="3">
        <v>70</v>
      </c>
      <c r="C679" s="5">
        <v>4.79</v>
      </c>
      <c r="D679" s="6">
        <v>43537</v>
      </c>
      <c r="E679" s="3" t="s">
        <v>8</v>
      </c>
      <c r="F679" s="5">
        <f t="shared" si="53"/>
        <v>33.53</v>
      </c>
      <c r="G679" s="3"/>
    </row>
    <row r="680" spans="1:7" ht="12.75" customHeight="1" x14ac:dyDescent="0.25">
      <c r="A680" s="3"/>
      <c r="B680" s="3">
        <v>70</v>
      </c>
      <c r="C680" s="5">
        <v>4.79</v>
      </c>
      <c r="D680" s="6">
        <v>43540</v>
      </c>
      <c r="E680" s="3" t="s">
        <v>8</v>
      </c>
      <c r="F680" s="5">
        <f t="shared" si="53"/>
        <v>33.53</v>
      </c>
      <c r="G680" s="3"/>
    </row>
    <row r="681" spans="1:7" ht="12.75" customHeight="1" x14ac:dyDescent="0.25">
      <c r="A681" s="3"/>
      <c r="B681" s="3">
        <v>70</v>
      </c>
      <c r="C681" s="5">
        <v>4.79</v>
      </c>
      <c r="D681" s="6">
        <v>43544</v>
      </c>
      <c r="E681" s="3" t="s">
        <v>8</v>
      </c>
      <c r="F681" s="5">
        <f t="shared" si="53"/>
        <v>33.53</v>
      </c>
      <c r="G681" s="3"/>
    </row>
    <row r="682" spans="1:7" ht="12.75" customHeight="1" x14ac:dyDescent="0.25">
      <c r="A682" s="3"/>
      <c r="B682" s="3">
        <v>70</v>
      </c>
      <c r="C682" s="5">
        <v>4.79</v>
      </c>
      <c r="D682" s="6">
        <v>43546</v>
      </c>
      <c r="E682" s="3" t="s">
        <v>8</v>
      </c>
      <c r="F682" s="5">
        <f t="shared" si="53"/>
        <v>33.53</v>
      </c>
      <c r="G682" s="3"/>
    </row>
    <row r="683" spans="1:7" ht="12.75" customHeight="1" x14ac:dyDescent="0.25">
      <c r="A683" s="3"/>
      <c r="B683" s="3">
        <v>70</v>
      </c>
      <c r="C683" s="5">
        <v>4.79</v>
      </c>
      <c r="D683" s="6">
        <v>43550</v>
      </c>
      <c r="E683" s="3" t="s">
        <v>8</v>
      </c>
      <c r="F683" s="5">
        <f t="shared" si="53"/>
        <v>33.53</v>
      </c>
      <c r="G683" s="3"/>
    </row>
    <row r="684" spans="1:7" ht="12.75" customHeight="1" x14ac:dyDescent="0.25">
      <c r="A684" s="3"/>
      <c r="B684" s="3">
        <v>70</v>
      </c>
      <c r="C684" s="5">
        <v>4.79</v>
      </c>
      <c r="D684" s="6">
        <v>43552</v>
      </c>
      <c r="E684" s="3" t="s">
        <v>8</v>
      </c>
      <c r="F684" s="5">
        <f t="shared" si="53"/>
        <v>33.53</v>
      </c>
      <c r="G684" s="3"/>
    </row>
    <row r="685" spans="1:7" ht="12.75" customHeight="1" x14ac:dyDescent="0.25">
      <c r="A685" s="3"/>
      <c r="B685" s="3">
        <v>70</v>
      </c>
      <c r="C685" s="5">
        <v>4.79</v>
      </c>
      <c r="D685" s="6">
        <v>43554</v>
      </c>
      <c r="E685" s="3" t="s">
        <v>8</v>
      </c>
      <c r="F685" s="5">
        <f t="shared" si="53"/>
        <v>33.53</v>
      </c>
      <c r="G685" s="3"/>
    </row>
    <row r="686" spans="1:7" ht="12.75" customHeight="1" x14ac:dyDescent="0.3">
      <c r="A686" s="22" t="s">
        <v>82</v>
      </c>
      <c r="B686" s="22"/>
      <c r="C686" s="22"/>
      <c r="D686" s="22"/>
      <c r="E686" s="22"/>
      <c r="F686" s="22"/>
      <c r="G686" s="7">
        <f>SUM(F677:F685)</f>
        <v>301.77</v>
      </c>
    </row>
    <row r="687" spans="1:7" ht="12.75" customHeight="1" x14ac:dyDescent="0.25">
      <c r="A687" s="3"/>
      <c r="B687" s="3">
        <v>70</v>
      </c>
      <c r="C687" s="5">
        <v>4.79</v>
      </c>
      <c r="D687" s="6">
        <v>43559</v>
      </c>
      <c r="E687" s="3" t="s">
        <v>8</v>
      </c>
      <c r="F687" s="5">
        <f t="shared" ref="F687:F692" si="54">(C687*B687/10)</f>
        <v>33.53</v>
      </c>
      <c r="G687" s="3"/>
    </row>
    <row r="688" spans="1:7" ht="12.75" customHeight="1" x14ac:dyDescent="0.25">
      <c r="A688" s="3"/>
      <c r="B688" s="3">
        <v>70</v>
      </c>
      <c r="C688" s="5">
        <v>4.79</v>
      </c>
      <c r="D688" s="13">
        <v>43561</v>
      </c>
      <c r="E688" s="3" t="s">
        <v>8</v>
      </c>
      <c r="F688" s="5">
        <f t="shared" si="54"/>
        <v>33.53</v>
      </c>
      <c r="G688" s="3"/>
    </row>
    <row r="689" spans="1:7" ht="12.75" customHeight="1" x14ac:dyDescent="0.25">
      <c r="A689" s="3"/>
      <c r="B689" s="3">
        <v>70</v>
      </c>
      <c r="C689" s="5">
        <v>4.79</v>
      </c>
      <c r="D689" s="6">
        <v>43565</v>
      </c>
      <c r="E689" s="3" t="s">
        <v>8</v>
      </c>
      <c r="F689" s="5">
        <f t="shared" si="54"/>
        <v>33.53</v>
      </c>
      <c r="G689" s="3"/>
    </row>
    <row r="690" spans="1:7" ht="12.75" customHeight="1" x14ac:dyDescent="0.25">
      <c r="A690" s="3"/>
      <c r="B690" s="3">
        <v>70</v>
      </c>
      <c r="C690" s="5">
        <v>4.79</v>
      </c>
      <c r="D690" s="6">
        <v>43567</v>
      </c>
      <c r="E690" s="3" t="s">
        <v>8</v>
      </c>
      <c r="F690" s="5">
        <f t="shared" si="54"/>
        <v>33.53</v>
      </c>
      <c r="G690" s="3"/>
    </row>
    <row r="691" spans="1:7" ht="12.75" customHeight="1" x14ac:dyDescent="0.25">
      <c r="A691" s="3"/>
      <c r="B691" s="3">
        <v>70</v>
      </c>
      <c r="C691" s="5">
        <v>4.79</v>
      </c>
      <c r="D691" s="6">
        <v>43574</v>
      </c>
      <c r="E691" s="3" t="s">
        <v>8</v>
      </c>
      <c r="F691" s="5">
        <f t="shared" si="54"/>
        <v>33.53</v>
      </c>
      <c r="G691" s="3"/>
    </row>
    <row r="692" spans="1:7" ht="12.75" customHeight="1" x14ac:dyDescent="0.25">
      <c r="A692" s="3"/>
      <c r="B692" s="3">
        <v>70</v>
      </c>
      <c r="C692" s="5">
        <v>4.79</v>
      </c>
      <c r="D692" s="13">
        <v>43581</v>
      </c>
      <c r="E692" s="3" t="s">
        <v>8</v>
      </c>
      <c r="F692" s="5">
        <f t="shared" si="54"/>
        <v>33.53</v>
      </c>
    </row>
    <row r="693" spans="1:7" ht="12.75" customHeight="1" x14ac:dyDescent="0.3">
      <c r="A693" s="22" t="s">
        <v>83</v>
      </c>
      <c r="B693" s="22"/>
      <c r="C693" s="22"/>
      <c r="D693" s="22"/>
      <c r="E693" s="22"/>
      <c r="F693" s="22"/>
      <c r="G693" s="7">
        <f>SUM(F687:F692)</f>
        <v>201.18</v>
      </c>
    </row>
    <row r="694" spans="1:7" ht="12.75" customHeight="1" x14ac:dyDescent="0.25">
      <c r="A694" s="3"/>
      <c r="B694" s="3">
        <v>70</v>
      </c>
      <c r="C694" s="5">
        <v>4.79</v>
      </c>
      <c r="D694" s="13">
        <v>43586</v>
      </c>
      <c r="E694" s="3" t="s">
        <v>8</v>
      </c>
      <c r="F694" s="5">
        <f t="shared" ref="F694:F701" si="55">(C694*B694/10)</f>
        <v>33.53</v>
      </c>
      <c r="G694" s="3"/>
    </row>
    <row r="695" spans="1:7" ht="12.75" customHeight="1" x14ac:dyDescent="0.25">
      <c r="A695" s="3"/>
      <c r="B695" s="3">
        <v>70</v>
      </c>
      <c r="C695" s="5">
        <v>4.79</v>
      </c>
      <c r="D695" s="6">
        <v>43593</v>
      </c>
      <c r="E695" s="3" t="s">
        <v>8</v>
      </c>
      <c r="F695" s="5">
        <f t="shared" si="55"/>
        <v>33.53</v>
      </c>
      <c r="G695" s="3"/>
    </row>
    <row r="696" spans="1:7" ht="12.75" customHeight="1" x14ac:dyDescent="0.25">
      <c r="A696" s="3"/>
      <c r="B696" s="3">
        <v>70</v>
      </c>
      <c r="C696" s="5">
        <v>4.79</v>
      </c>
      <c r="D696" s="6">
        <v>43596</v>
      </c>
      <c r="E696" s="3" t="s">
        <v>8</v>
      </c>
      <c r="F696" s="5">
        <f t="shared" si="55"/>
        <v>33.53</v>
      </c>
      <c r="G696" s="3"/>
    </row>
    <row r="697" spans="1:7" ht="12.75" customHeight="1" x14ac:dyDescent="0.25">
      <c r="A697" s="3"/>
      <c r="B697" s="3">
        <v>70</v>
      </c>
      <c r="C697" s="5">
        <v>4.79</v>
      </c>
      <c r="D697" s="6">
        <v>43603</v>
      </c>
      <c r="E697" s="3" t="s">
        <v>8</v>
      </c>
      <c r="F697" s="5">
        <f t="shared" si="55"/>
        <v>33.53</v>
      </c>
      <c r="G697" s="3"/>
    </row>
    <row r="698" spans="1:7" ht="12.75" customHeight="1" x14ac:dyDescent="0.25">
      <c r="A698" s="3"/>
      <c r="B698" s="3">
        <v>70</v>
      </c>
      <c r="C698" s="5">
        <v>5</v>
      </c>
      <c r="D698" s="13">
        <v>43607</v>
      </c>
      <c r="E698" s="3" t="s">
        <v>8</v>
      </c>
      <c r="F698" s="5">
        <f t="shared" si="55"/>
        <v>35</v>
      </c>
      <c r="G698" s="3"/>
    </row>
    <row r="699" spans="1:7" ht="12.75" customHeight="1" x14ac:dyDescent="0.25">
      <c r="A699" s="3"/>
      <c r="B699" s="3">
        <v>70</v>
      </c>
      <c r="C699" s="5">
        <v>5</v>
      </c>
      <c r="D699" s="13">
        <v>43610</v>
      </c>
      <c r="E699" s="3" t="s">
        <v>8</v>
      </c>
      <c r="F699" s="5">
        <f t="shared" si="55"/>
        <v>35</v>
      </c>
      <c r="G699" s="3"/>
    </row>
    <row r="700" spans="1:7" ht="12.75" customHeight="1" x14ac:dyDescent="0.25">
      <c r="A700" s="3"/>
      <c r="B700" s="3">
        <v>70</v>
      </c>
      <c r="C700" s="5">
        <v>5</v>
      </c>
      <c r="D700" s="13">
        <v>43612</v>
      </c>
      <c r="E700" s="3" t="s">
        <v>8</v>
      </c>
      <c r="F700" s="5">
        <f t="shared" si="55"/>
        <v>35</v>
      </c>
      <c r="G700" s="3"/>
    </row>
    <row r="701" spans="1:7" ht="12.75" customHeight="1" x14ac:dyDescent="0.25">
      <c r="A701" s="3"/>
      <c r="B701" s="3">
        <v>70</v>
      </c>
      <c r="C701" s="5">
        <v>5</v>
      </c>
      <c r="D701" s="13">
        <v>43616</v>
      </c>
      <c r="E701" s="3" t="s">
        <v>8</v>
      </c>
      <c r="F701" s="5">
        <f t="shared" si="55"/>
        <v>35</v>
      </c>
      <c r="G701" s="3"/>
    </row>
    <row r="702" spans="1:7" ht="12.75" customHeight="1" x14ac:dyDescent="0.3">
      <c r="A702" s="22" t="s">
        <v>84</v>
      </c>
      <c r="B702" s="22"/>
      <c r="C702" s="22"/>
      <c r="D702" s="22"/>
      <c r="E702" s="22"/>
      <c r="F702" s="22"/>
      <c r="G702" s="7">
        <f>SUM(F694:F701)</f>
        <v>274.12</v>
      </c>
    </row>
    <row r="703" spans="1:7" ht="12.75" customHeight="1" x14ac:dyDescent="0.25">
      <c r="A703" s="3"/>
      <c r="B703" s="3">
        <v>70</v>
      </c>
      <c r="C703" s="5">
        <v>5</v>
      </c>
      <c r="D703" s="6">
        <v>43620</v>
      </c>
      <c r="E703" s="3" t="s">
        <v>8</v>
      </c>
      <c r="F703" s="5">
        <f>(C703*B703/10)</f>
        <v>35</v>
      </c>
      <c r="G703" s="3"/>
    </row>
    <row r="704" spans="1:7" ht="12.75" customHeight="1" x14ac:dyDescent="0.25">
      <c r="A704" s="3"/>
      <c r="B704" s="3">
        <v>70</v>
      </c>
      <c r="C704" s="5">
        <v>5</v>
      </c>
      <c r="D704" s="6">
        <v>43622</v>
      </c>
      <c r="E704" s="3" t="s">
        <v>8</v>
      </c>
      <c r="F704" s="5">
        <f>(C704*B704/10)</f>
        <v>35</v>
      </c>
      <c r="G704" s="3"/>
    </row>
    <row r="705" spans="1:7" ht="12.75" customHeight="1" x14ac:dyDescent="0.25">
      <c r="A705" s="3"/>
      <c r="B705" s="3">
        <v>70</v>
      </c>
      <c r="C705" s="5">
        <v>5</v>
      </c>
      <c r="D705" s="6">
        <v>43624</v>
      </c>
      <c r="E705" s="3" t="s">
        <v>8</v>
      </c>
      <c r="F705" s="5">
        <f>(C705*B705/10)</f>
        <v>35</v>
      </c>
      <c r="G705" s="3"/>
    </row>
    <row r="706" spans="1:7" ht="12.75" customHeight="1" x14ac:dyDescent="0.3">
      <c r="A706" s="22" t="s">
        <v>85</v>
      </c>
      <c r="B706" s="22"/>
      <c r="C706" s="22"/>
      <c r="D706" s="22"/>
      <c r="E706" s="22"/>
      <c r="F706" s="22"/>
      <c r="G706" s="7">
        <f>SUM(F703:F705)</f>
        <v>105</v>
      </c>
    </row>
    <row r="707" spans="1:7" ht="12.75" customHeight="1" x14ac:dyDescent="0.25">
      <c r="A707" s="3"/>
      <c r="B707" s="3">
        <v>70</v>
      </c>
      <c r="C707" s="5">
        <v>5</v>
      </c>
      <c r="D707" s="6">
        <v>43656</v>
      </c>
      <c r="E707" s="3" t="s">
        <v>8</v>
      </c>
      <c r="F707" s="5">
        <f t="shared" ref="F707:F713" si="56">(C707*B707/10)</f>
        <v>35</v>
      </c>
      <c r="G707" s="3"/>
    </row>
    <row r="708" spans="1:7" ht="12.75" customHeight="1" x14ac:dyDescent="0.25">
      <c r="A708" s="3"/>
      <c r="B708" s="3">
        <v>70</v>
      </c>
      <c r="C708" s="5">
        <v>5</v>
      </c>
      <c r="D708" s="6">
        <v>43659</v>
      </c>
      <c r="E708" s="3" t="s">
        <v>8</v>
      </c>
      <c r="F708" s="5">
        <f t="shared" si="56"/>
        <v>35</v>
      </c>
      <c r="G708" s="3"/>
    </row>
    <row r="709" spans="1:7" ht="12.75" customHeight="1" x14ac:dyDescent="0.25">
      <c r="A709" s="3"/>
      <c r="B709" s="3">
        <v>70</v>
      </c>
      <c r="C709" s="5">
        <v>5</v>
      </c>
      <c r="D709" s="6">
        <v>43663</v>
      </c>
      <c r="E709" s="3" t="s">
        <v>8</v>
      </c>
      <c r="F709" s="5">
        <f t="shared" si="56"/>
        <v>35</v>
      </c>
      <c r="G709" s="3"/>
    </row>
    <row r="710" spans="1:7" ht="12.75" customHeight="1" x14ac:dyDescent="0.25">
      <c r="A710" s="3"/>
      <c r="B710" s="3">
        <v>70</v>
      </c>
      <c r="C710" s="5">
        <v>5</v>
      </c>
      <c r="D710" s="6">
        <v>43666</v>
      </c>
      <c r="E710" s="3" t="s">
        <v>8</v>
      </c>
      <c r="F710" s="5">
        <f t="shared" si="56"/>
        <v>35</v>
      </c>
      <c r="G710" s="3"/>
    </row>
    <row r="711" spans="1:7" ht="12.75" customHeight="1" x14ac:dyDescent="0.25">
      <c r="A711" s="3"/>
      <c r="B711" s="3">
        <v>70</v>
      </c>
      <c r="C711" s="5">
        <v>5</v>
      </c>
      <c r="D711" s="6">
        <v>43671</v>
      </c>
      <c r="E711" s="3" t="s">
        <v>8</v>
      </c>
      <c r="F711" s="5">
        <f t="shared" si="56"/>
        <v>35</v>
      </c>
      <c r="G711" s="3"/>
    </row>
    <row r="712" spans="1:7" ht="12.75" customHeight="1" x14ac:dyDescent="0.25">
      <c r="A712" s="3"/>
      <c r="B712" s="3">
        <v>70</v>
      </c>
      <c r="C712" s="5">
        <v>5</v>
      </c>
      <c r="D712" s="6">
        <v>43672</v>
      </c>
      <c r="E712" s="3" t="s">
        <v>8</v>
      </c>
      <c r="F712" s="5">
        <f t="shared" si="56"/>
        <v>35</v>
      </c>
      <c r="G712" s="3"/>
    </row>
    <row r="713" spans="1:7" ht="12.75" customHeight="1" x14ac:dyDescent="0.25">
      <c r="A713" s="3"/>
      <c r="B713" s="3">
        <v>70</v>
      </c>
      <c r="C713" s="5">
        <v>5</v>
      </c>
      <c r="D713" s="13">
        <v>43677</v>
      </c>
      <c r="E713" s="3" t="s">
        <v>8</v>
      </c>
      <c r="F713" s="5">
        <f t="shared" si="56"/>
        <v>35</v>
      </c>
      <c r="G713" s="3"/>
    </row>
    <row r="714" spans="1:7" ht="12.75" customHeight="1" x14ac:dyDescent="0.3">
      <c r="A714" s="22" t="s">
        <v>86</v>
      </c>
      <c r="B714" s="22"/>
      <c r="C714" s="22"/>
      <c r="D714" s="22"/>
      <c r="E714" s="22"/>
      <c r="F714" s="22"/>
      <c r="G714" s="7">
        <f>SUM(F706:F713)</f>
        <v>245</v>
      </c>
    </row>
    <row r="715" spans="1:7" ht="12.75" customHeight="1" x14ac:dyDescent="0.25">
      <c r="A715" s="3"/>
      <c r="B715" s="3">
        <v>70</v>
      </c>
      <c r="C715" s="5">
        <v>5</v>
      </c>
      <c r="D715" s="6">
        <v>43679</v>
      </c>
      <c r="E715" s="3" t="s">
        <v>8</v>
      </c>
      <c r="F715" s="5">
        <f t="shared" ref="F715:F722" si="57">(C715*B715/10)</f>
        <v>35</v>
      </c>
      <c r="G715" s="3"/>
    </row>
    <row r="716" spans="1:7" ht="12.75" customHeight="1" x14ac:dyDescent="0.25">
      <c r="A716" s="3"/>
      <c r="B716" s="3">
        <v>70</v>
      </c>
      <c r="C716" s="5">
        <v>5</v>
      </c>
      <c r="D716" s="6">
        <v>43686</v>
      </c>
      <c r="E716" s="3" t="s">
        <v>8</v>
      </c>
      <c r="F716" s="5">
        <f t="shared" si="57"/>
        <v>35</v>
      </c>
      <c r="G716" s="3"/>
    </row>
    <row r="717" spans="1:7" ht="12.75" customHeight="1" x14ac:dyDescent="0.25">
      <c r="A717" s="3"/>
      <c r="B717" s="3">
        <v>70</v>
      </c>
      <c r="C717" s="5">
        <v>5</v>
      </c>
      <c r="D717" s="13">
        <v>43687</v>
      </c>
      <c r="E717" s="3" t="s">
        <v>8</v>
      </c>
      <c r="F717" s="5">
        <f t="shared" si="57"/>
        <v>35</v>
      </c>
      <c r="G717" s="3"/>
    </row>
    <row r="718" spans="1:7" ht="12.75" customHeight="1" x14ac:dyDescent="0.25">
      <c r="A718" s="3"/>
      <c r="B718" s="3">
        <v>70</v>
      </c>
      <c r="C718" s="5">
        <v>5</v>
      </c>
      <c r="D718" s="13">
        <v>43691</v>
      </c>
      <c r="E718" s="3" t="s">
        <v>8</v>
      </c>
      <c r="F718" s="5">
        <f t="shared" si="57"/>
        <v>35</v>
      </c>
      <c r="G718" s="3"/>
    </row>
    <row r="719" spans="1:7" ht="12.75" customHeight="1" x14ac:dyDescent="0.25">
      <c r="A719" s="3"/>
      <c r="B719" s="3">
        <v>70</v>
      </c>
      <c r="C719" s="5">
        <v>5</v>
      </c>
      <c r="D719" s="13">
        <v>43692</v>
      </c>
      <c r="E719" s="3" t="s">
        <v>8</v>
      </c>
      <c r="F719" s="5">
        <f t="shared" si="57"/>
        <v>35</v>
      </c>
      <c r="G719" s="3"/>
    </row>
    <row r="720" spans="1:7" ht="12.75" customHeight="1" x14ac:dyDescent="0.25">
      <c r="A720" s="3"/>
      <c r="B720" s="3">
        <v>70</v>
      </c>
      <c r="C720" s="5">
        <v>5</v>
      </c>
      <c r="D720" s="13">
        <v>43700</v>
      </c>
      <c r="E720" s="3" t="s">
        <v>8</v>
      </c>
      <c r="F720" s="5">
        <f t="shared" si="57"/>
        <v>35</v>
      </c>
      <c r="G720" s="3"/>
    </row>
    <row r="721" spans="1:7" ht="12.75" customHeight="1" x14ac:dyDescent="0.25">
      <c r="A721" s="3"/>
      <c r="B721" s="3">
        <v>70</v>
      </c>
      <c r="C721" s="5">
        <v>5</v>
      </c>
      <c r="D721" s="13">
        <v>43701</v>
      </c>
      <c r="E721" s="3" t="s">
        <v>8</v>
      </c>
      <c r="F721" s="5">
        <f t="shared" si="57"/>
        <v>35</v>
      </c>
      <c r="G721" s="3"/>
    </row>
    <row r="722" spans="1:7" ht="12.75" customHeight="1" x14ac:dyDescent="0.25">
      <c r="A722" s="3"/>
      <c r="B722" s="3">
        <v>70</v>
      </c>
      <c r="C722" s="5">
        <v>5</v>
      </c>
      <c r="D722" s="13">
        <v>43704</v>
      </c>
      <c r="E722" s="3" t="s">
        <v>8</v>
      </c>
      <c r="F722" s="5">
        <f t="shared" si="57"/>
        <v>35</v>
      </c>
      <c r="G722" s="3"/>
    </row>
    <row r="723" spans="1:7" ht="12.75" customHeight="1" x14ac:dyDescent="0.3">
      <c r="A723" s="22" t="s">
        <v>87</v>
      </c>
      <c r="B723" s="22"/>
      <c r="C723" s="22"/>
      <c r="D723" s="22"/>
      <c r="E723" s="22"/>
      <c r="F723" s="22"/>
      <c r="G723" s="7">
        <f>SUM(F715:F722)</f>
        <v>280</v>
      </c>
    </row>
    <row r="724" spans="1:7" ht="12.75" customHeight="1" x14ac:dyDescent="0.25">
      <c r="A724" s="3"/>
      <c r="B724" s="3">
        <v>70</v>
      </c>
      <c r="C724" s="5">
        <v>5</v>
      </c>
      <c r="D724" s="6">
        <v>43711</v>
      </c>
      <c r="E724" s="3" t="s">
        <v>8</v>
      </c>
      <c r="F724" s="5">
        <f t="shared" ref="F724:F732" si="58">(C724*B724/10)</f>
        <v>35</v>
      </c>
      <c r="G724" s="3"/>
    </row>
    <row r="725" spans="1:7" ht="12.75" customHeight="1" x14ac:dyDescent="0.25">
      <c r="A725" s="3"/>
      <c r="B725" s="3">
        <v>70</v>
      </c>
      <c r="C725" s="5">
        <v>5</v>
      </c>
      <c r="D725" s="6">
        <v>43714</v>
      </c>
      <c r="E725" s="3" t="s">
        <v>8</v>
      </c>
      <c r="F725" s="5">
        <f t="shared" si="58"/>
        <v>35</v>
      </c>
      <c r="G725" s="3"/>
    </row>
    <row r="726" spans="1:7" ht="12.75" customHeight="1" x14ac:dyDescent="0.25">
      <c r="A726" s="3"/>
      <c r="B726" s="3">
        <v>70</v>
      </c>
      <c r="C726" s="5">
        <v>5</v>
      </c>
      <c r="D726" s="6">
        <v>43720</v>
      </c>
      <c r="E726" s="3" t="s">
        <v>8</v>
      </c>
      <c r="F726" s="5">
        <f t="shared" si="58"/>
        <v>35</v>
      </c>
      <c r="G726" s="3"/>
    </row>
    <row r="727" spans="1:7" ht="12.75" customHeight="1" x14ac:dyDescent="0.25">
      <c r="A727" s="3"/>
      <c r="B727" s="3">
        <v>70</v>
      </c>
      <c r="C727" s="5">
        <v>5</v>
      </c>
      <c r="D727" s="6">
        <v>43722</v>
      </c>
      <c r="E727" s="3" t="s">
        <v>8</v>
      </c>
      <c r="F727" s="5">
        <f t="shared" si="58"/>
        <v>35</v>
      </c>
      <c r="G727" s="3"/>
    </row>
    <row r="728" spans="1:7" ht="12.75" customHeight="1" x14ac:dyDescent="0.25">
      <c r="A728" s="3"/>
      <c r="B728" s="3">
        <v>70</v>
      </c>
      <c r="C728" s="5">
        <v>5</v>
      </c>
      <c r="D728" s="13">
        <v>43725</v>
      </c>
      <c r="E728" s="3" t="s">
        <v>8</v>
      </c>
      <c r="F728" s="5">
        <f t="shared" si="58"/>
        <v>35</v>
      </c>
      <c r="G728" s="3"/>
    </row>
    <row r="729" spans="1:7" ht="12.75" customHeight="1" x14ac:dyDescent="0.25">
      <c r="A729" s="3"/>
      <c r="B729" s="3">
        <v>70</v>
      </c>
      <c r="C729" s="5">
        <v>5</v>
      </c>
      <c r="D729" s="13">
        <v>43727</v>
      </c>
      <c r="E729" s="3" t="s">
        <v>8</v>
      </c>
      <c r="F729" s="5">
        <f t="shared" si="58"/>
        <v>35</v>
      </c>
      <c r="G729" s="3"/>
    </row>
    <row r="730" spans="1:7" ht="12.75" customHeight="1" x14ac:dyDescent="0.25">
      <c r="A730" s="3"/>
      <c r="B730" s="3">
        <v>70</v>
      </c>
      <c r="C730" s="5">
        <v>5</v>
      </c>
      <c r="D730" s="13">
        <v>43728</v>
      </c>
      <c r="E730" s="3" t="s">
        <v>8</v>
      </c>
      <c r="F730" s="5">
        <f t="shared" si="58"/>
        <v>35</v>
      </c>
      <c r="G730" s="3"/>
    </row>
    <row r="731" spans="1:7" ht="12.75" customHeight="1" x14ac:dyDescent="0.25">
      <c r="A731" s="3"/>
      <c r="B731" s="3">
        <v>70</v>
      </c>
      <c r="C731" s="5">
        <v>5</v>
      </c>
      <c r="D731" s="13">
        <v>43732</v>
      </c>
      <c r="E731" s="3" t="s">
        <v>8</v>
      </c>
      <c r="F731" s="5">
        <f t="shared" si="58"/>
        <v>35</v>
      </c>
      <c r="G731" s="3"/>
    </row>
    <row r="732" spans="1:7" ht="12.75" customHeight="1" x14ac:dyDescent="0.25">
      <c r="A732" s="3"/>
      <c r="B732" s="3">
        <v>70</v>
      </c>
      <c r="C732" s="5">
        <v>5</v>
      </c>
      <c r="D732" s="13">
        <v>43733</v>
      </c>
      <c r="E732" s="3" t="s">
        <v>8</v>
      </c>
      <c r="F732" s="5">
        <f t="shared" si="58"/>
        <v>35</v>
      </c>
      <c r="G732" s="3"/>
    </row>
    <row r="733" spans="1:7" ht="12.75" customHeight="1" x14ac:dyDescent="0.3">
      <c r="A733" s="22" t="s">
        <v>88</v>
      </c>
      <c r="B733" s="22"/>
      <c r="C733" s="22"/>
      <c r="D733" s="22"/>
      <c r="E733" s="22"/>
      <c r="F733" s="22"/>
      <c r="G733" s="7">
        <f>SUM(F724:F732)</f>
        <v>315</v>
      </c>
    </row>
    <row r="734" spans="1:7" ht="12.75" customHeight="1" x14ac:dyDescent="0.25">
      <c r="A734" s="3"/>
      <c r="B734" s="3">
        <v>70</v>
      </c>
      <c r="C734" s="5">
        <v>5</v>
      </c>
      <c r="D734" s="6">
        <v>43740</v>
      </c>
      <c r="E734" s="3" t="s">
        <v>8</v>
      </c>
      <c r="F734" s="5">
        <f t="shared" ref="F734:F742" si="59">(C734*B734/10)</f>
        <v>35</v>
      </c>
      <c r="G734" s="3"/>
    </row>
    <row r="735" spans="1:7" ht="12.75" customHeight="1" x14ac:dyDescent="0.25">
      <c r="A735" s="3"/>
      <c r="B735" s="3">
        <v>70</v>
      </c>
      <c r="C735" s="5">
        <v>5</v>
      </c>
      <c r="D735" s="6">
        <v>43743</v>
      </c>
      <c r="E735" s="3" t="s">
        <v>8</v>
      </c>
      <c r="F735" s="5">
        <f t="shared" si="59"/>
        <v>35</v>
      </c>
      <c r="G735" s="3"/>
    </row>
    <row r="736" spans="1:7" ht="12.75" customHeight="1" x14ac:dyDescent="0.25">
      <c r="A736" s="3"/>
      <c r="B736" s="3">
        <v>70</v>
      </c>
      <c r="C736" s="5">
        <v>5</v>
      </c>
      <c r="D736" s="6">
        <v>43746</v>
      </c>
      <c r="E736" s="3" t="s">
        <v>8</v>
      </c>
      <c r="F736" s="5">
        <f t="shared" si="59"/>
        <v>35</v>
      </c>
      <c r="G736" s="3"/>
    </row>
    <row r="737" spans="1:7" ht="12.75" customHeight="1" x14ac:dyDescent="0.25">
      <c r="A737" s="3"/>
      <c r="B737" s="3">
        <v>70</v>
      </c>
      <c r="C737" s="5">
        <v>5</v>
      </c>
      <c r="D737" s="6">
        <v>43748</v>
      </c>
      <c r="E737" s="3" t="s">
        <v>8</v>
      </c>
      <c r="F737" s="5">
        <f t="shared" si="59"/>
        <v>35</v>
      </c>
      <c r="G737" s="3"/>
    </row>
    <row r="738" spans="1:7" ht="12.75" customHeight="1" x14ac:dyDescent="0.25">
      <c r="A738" s="3"/>
      <c r="B738" s="3">
        <v>70</v>
      </c>
      <c r="C738" s="5">
        <v>5</v>
      </c>
      <c r="D738" s="6">
        <v>43750</v>
      </c>
      <c r="E738" s="3" t="s">
        <v>8</v>
      </c>
      <c r="F738" s="5">
        <f t="shared" si="59"/>
        <v>35</v>
      </c>
      <c r="G738" s="3"/>
    </row>
    <row r="739" spans="1:7" ht="12.75" customHeight="1" x14ac:dyDescent="0.25">
      <c r="A739" s="3"/>
      <c r="B739" s="3">
        <v>70</v>
      </c>
      <c r="C739" s="5">
        <v>5</v>
      </c>
      <c r="D739" s="6">
        <v>43756</v>
      </c>
      <c r="E739" s="3" t="s">
        <v>8</v>
      </c>
      <c r="F739" s="5">
        <f t="shared" si="59"/>
        <v>35</v>
      </c>
      <c r="G739" s="3"/>
    </row>
    <row r="740" spans="1:7" ht="12.75" customHeight="1" x14ac:dyDescent="0.25">
      <c r="A740" s="3"/>
      <c r="B740" s="3">
        <v>70</v>
      </c>
      <c r="C740" s="5">
        <v>5</v>
      </c>
      <c r="D740" s="6">
        <v>43757</v>
      </c>
      <c r="E740" s="3" t="s">
        <v>8</v>
      </c>
      <c r="F740" s="5">
        <f t="shared" si="59"/>
        <v>35</v>
      </c>
      <c r="G740" s="3"/>
    </row>
    <row r="741" spans="1:7" ht="12.75" customHeight="1" x14ac:dyDescent="0.25">
      <c r="A741" s="3"/>
      <c r="B741" s="3">
        <v>70</v>
      </c>
      <c r="C741" s="5">
        <v>5</v>
      </c>
      <c r="D741" s="13">
        <v>43761</v>
      </c>
      <c r="E741" s="3" t="s">
        <v>8</v>
      </c>
      <c r="F741" s="5">
        <f t="shared" si="59"/>
        <v>35</v>
      </c>
      <c r="G741" s="3"/>
    </row>
    <row r="742" spans="1:7" ht="12.75" customHeight="1" x14ac:dyDescent="0.25">
      <c r="B742" s="3">
        <v>70</v>
      </c>
      <c r="C742" s="5">
        <v>5</v>
      </c>
      <c r="D742" s="13">
        <v>43764</v>
      </c>
      <c r="E742" s="3" t="s">
        <v>8</v>
      </c>
      <c r="F742" s="5">
        <f t="shared" si="59"/>
        <v>35</v>
      </c>
      <c r="G742" s="3"/>
    </row>
    <row r="743" spans="1:7" ht="12.75" customHeight="1" x14ac:dyDescent="0.3">
      <c r="A743" s="22" t="s">
        <v>89</v>
      </c>
      <c r="B743" s="22"/>
      <c r="C743" s="22"/>
      <c r="D743" s="22"/>
      <c r="E743" s="22"/>
      <c r="F743" s="22"/>
      <c r="G743" s="7">
        <f>SUM(F734:F742)</f>
        <v>315</v>
      </c>
    </row>
    <row r="744" spans="1:7" ht="12.75" customHeight="1" x14ac:dyDescent="0.25">
      <c r="A744" s="3"/>
      <c r="B744" s="3">
        <v>70</v>
      </c>
      <c r="C744" s="5">
        <v>5</v>
      </c>
      <c r="D744" s="6">
        <v>43770</v>
      </c>
      <c r="E744" s="3" t="s">
        <v>8</v>
      </c>
      <c r="F744" s="5">
        <f t="shared" ref="F744:F754" si="60">(C744*B744/10)</f>
        <v>35</v>
      </c>
      <c r="G744" s="3"/>
    </row>
    <row r="745" spans="1:7" ht="12.75" customHeight="1" x14ac:dyDescent="0.25">
      <c r="A745" s="3"/>
      <c r="B745" s="3">
        <v>70</v>
      </c>
      <c r="C745" s="5">
        <v>5</v>
      </c>
      <c r="D745" s="6">
        <v>43771</v>
      </c>
      <c r="E745" s="3" t="s">
        <v>8</v>
      </c>
      <c r="F745" s="5">
        <f t="shared" si="60"/>
        <v>35</v>
      </c>
      <c r="G745" s="3"/>
    </row>
    <row r="746" spans="1:7" ht="12.75" customHeight="1" x14ac:dyDescent="0.25">
      <c r="A746" s="3"/>
      <c r="B746" s="3">
        <v>70</v>
      </c>
      <c r="C746" s="5">
        <v>5</v>
      </c>
      <c r="D746" s="6">
        <v>43775</v>
      </c>
      <c r="E746" s="3" t="s">
        <v>8</v>
      </c>
      <c r="F746" s="5">
        <f t="shared" si="60"/>
        <v>35</v>
      </c>
      <c r="G746" s="3"/>
    </row>
    <row r="747" spans="1:7" ht="12.75" customHeight="1" x14ac:dyDescent="0.25">
      <c r="A747" s="3"/>
      <c r="B747" s="3">
        <v>70</v>
      </c>
      <c r="C747" s="5">
        <v>5</v>
      </c>
      <c r="D747" s="6">
        <v>43776</v>
      </c>
      <c r="E747" s="3" t="s">
        <v>8</v>
      </c>
      <c r="F747" s="5">
        <f t="shared" si="60"/>
        <v>35</v>
      </c>
      <c r="G747" s="3"/>
    </row>
    <row r="748" spans="1:7" ht="12.75" customHeight="1" x14ac:dyDescent="0.25">
      <c r="A748" s="3"/>
      <c r="B748" s="3">
        <v>70</v>
      </c>
      <c r="C748" s="5">
        <v>5</v>
      </c>
      <c r="D748" s="6">
        <v>43777</v>
      </c>
      <c r="E748" s="3" t="s">
        <v>8</v>
      </c>
      <c r="F748" s="5">
        <f t="shared" si="60"/>
        <v>35</v>
      </c>
      <c r="G748" s="3"/>
    </row>
    <row r="749" spans="1:7" ht="12.75" customHeight="1" x14ac:dyDescent="0.25">
      <c r="A749" s="3"/>
      <c r="B749" s="3">
        <v>70</v>
      </c>
      <c r="C749" s="5">
        <v>5</v>
      </c>
      <c r="D749" s="6">
        <v>43781</v>
      </c>
      <c r="E749" s="3" t="s">
        <v>8</v>
      </c>
      <c r="F749" s="5">
        <f t="shared" si="60"/>
        <v>35</v>
      </c>
      <c r="G749" s="3"/>
    </row>
    <row r="750" spans="1:7" ht="12.75" customHeight="1" x14ac:dyDescent="0.25">
      <c r="A750" s="3"/>
      <c r="B750" s="3">
        <v>70</v>
      </c>
      <c r="C750" s="5">
        <v>5</v>
      </c>
      <c r="D750" s="6">
        <v>43784</v>
      </c>
      <c r="E750" s="3" t="s">
        <v>8</v>
      </c>
      <c r="F750" s="5">
        <f t="shared" si="60"/>
        <v>35</v>
      </c>
      <c r="G750" s="3"/>
    </row>
    <row r="751" spans="1:7" ht="12.75" customHeight="1" x14ac:dyDescent="0.25">
      <c r="A751" s="3"/>
      <c r="B751" s="3">
        <v>70</v>
      </c>
      <c r="C751" s="5">
        <v>5</v>
      </c>
      <c r="D751" s="6">
        <v>43785</v>
      </c>
      <c r="E751" s="3" t="s">
        <v>8</v>
      </c>
      <c r="F751" s="5">
        <f t="shared" si="60"/>
        <v>35</v>
      </c>
      <c r="G751" s="3"/>
    </row>
    <row r="752" spans="1:7" ht="12.75" customHeight="1" x14ac:dyDescent="0.25">
      <c r="A752" s="3"/>
      <c r="B752" s="3">
        <v>70</v>
      </c>
      <c r="C752" s="5">
        <v>5</v>
      </c>
      <c r="D752" s="6">
        <v>43792</v>
      </c>
      <c r="E752" s="3" t="s">
        <v>8</v>
      </c>
      <c r="F752" s="5">
        <f t="shared" si="60"/>
        <v>35</v>
      </c>
      <c r="G752" s="3"/>
    </row>
    <row r="753" spans="1:7" ht="12.75" customHeight="1" x14ac:dyDescent="0.25">
      <c r="A753" s="3"/>
      <c r="B753" s="3">
        <v>70</v>
      </c>
      <c r="C753" s="5">
        <v>5</v>
      </c>
      <c r="D753" s="6">
        <v>43795</v>
      </c>
      <c r="E753" s="3" t="s">
        <v>8</v>
      </c>
      <c r="F753" s="5">
        <f t="shared" si="60"/>
        <v>35</v>
      </c>
      <c r="G753" s="3"/>
    </row>
    <row r="754" spans="1:7" ht="12.75" customHeight="1" x14ac:dyDescent="0.25">
      <c r="A754" s="3"/>
      <c r="B754" s="3">
        <v>70</v>
      </c>
      <c r="C754" s="5">
        <v>5</v>
      </c>
      <c r="D754" s="6">
        <v>43799</v>
      </c>
      <c r="E754" s="3" t="s">
        <v>8</v>
      </c>
      <c r="F754" s="5">
        <f t="shared" si="60"/>
        <v>35</v>
      </c>
    </row>
    <row r="755" spans="1:7" ht="12.75" customHeight="1" x14ac:dyDescent="0.3">
      <c r="A755" s="22" t="s">
        <v>90</v>
      </c>
      <c r="B755" s="22"/>
      <c r="C755" s="22"/>
      <c r="D755" s="22"/>
      <c r="E755" s="22"/>
      <c r="F755" s="22"/>
      <c r="G755" s="7">
        <f>SUM(F744:F754)</f>
        <v>385</v>
      </c>
    </row>
    <row r="756" spans="1:7" ht="12.75" customHeight="1" x14ac:dyDescent="0.25">
      <c r="A756" s="3"/>
      <c r="B756" s="3">
        <v>70</v>
      </c>
      <c r="C756" s="5">
        <v>5</v>
      </c>
      <c r="D756" s="6">
        <v>43804</v>
      </c>
      <c r="E756" s="3" t="s">
        <v>8</v>
      </c>
      <c r="F756" s="5">
        <f t="shared" ref="F756:F762" si="61">(C756*B756/10)</f>
        <v>35</v>
      </c>
      <c r="G756" s="3"/>
    </row>
    <row r="757" spans="1:7" ht="12.75" customHeight="1" x14ac:dyDescent="0.25">
      <c r="A757" s="3"/>
      <c r="B757" s="3">
        <v>70</v>
      </c>
      <c r="C757" s="5">
        <v>5</v>
      </c>
      <c r="D757" s="6">
        <v>43806</v>
      </c>
      <c r="E757" s="3" t="s">
        <v>8</v>
      </c>
      <c r="F757" s="5">
        <f t="shared" si="61"/>
        <v>35</v>
      </c>
      <c r="G757" s="3"/>
    </row>
    <row r="758" spans="1:7" ht="12.75" customHeight="1" x14ac:dyDescent="0.25">
      <c r="A758" s="3"/>
      <c r="B758" s="3">
        <v>70</v>
      </c>
      <c r="C758" s="5">
        <v>5</v>
      </c>
      <c r="D758" s="6">
        <v>43810</v>
      </c>
      <c r="E758" s="3" t="s">
        <v>8</v>
      </c>
      <c r="F758" s="5">
        <f t="shared" si="61"/>
        <v>35</v>
      </c>
      <c r="G758" s="3"/>
    </row>
    <row r="759" spans="1:7" ht="12.75" customHeight="1" x14ac:dyDescent="0.25">
      <c r="A759" s="3"/>
      <c r="B759" s="3">
        <v>70</v>
      </c>
      <c r="C759" s="5">
        <v>5</v>
      </c>
      <c r="D759" s="6">
        <v>43480</v>
      </c>
      <c r="E759" s="3" t="s">
        <v>8</v>
      </c>
      <c r="F759" s="5">
        <f t="shared" si="61"/>
        <v>35</v>
      </c>
      <c r="G759" s="3"/>
    </row>
    <row r="760" spans="1:7" ht="12.75" customHeight="1" x14ac:dyDescent="0.25">
      <c r="A760" s="3"/>
      <c r="B760" s="3">
        <v>70</v>
      </c>
      <c r="C760" s="5">
        <v>5</v>
      </c>
      <c r="D760" s="6">
        <v>43483</v>
      </c>
      <c r="E760" s="3" t="s">
        <v>8</v>
      </c>
      <c r="F760" s="5">
        <f t="shared" si="61"/>
        <v>35</v>
      </c>
      <c r="G760" s="3"/>
    </row>
    <row r="761" spans="1:7" ht="12.75" customHeight="1" x14ac:dyDescent="0.25">
      <c r="A761" s="3"/>
      <c r="B761" s="3">
        <v>70</v>
      </c>
      <c r="C761" s="5">
        <v>5</v>
      </c>
      <c r="D761" s="6">
        <v>43487</v>
      </c>
      <c r="E761" s="3" t="s">
        <v>8</v>
      </c>
      <c r="F761" s="5">
        <f t="shared" si="61"/>
        <v>35</v>
      </c>
      <c r="G761" s="3"/>
    </row>
    <row r="762" spans="1:7" ht="12.75" customHeight="1" x14ac:dyDescent="0.25">
      <c r="A762" s="3"/>
      <c r="B762" s="3">
        <v>70</v>
      </c>
      <c r="C762" s="5">
        <v>5</v>
      </c>
      <c r="D762" s="6">
        <v>43490</v>
      </c>
      <c r="E762" s="3" t="s">
        <v>8</v>
      </c>
      <c r="F762" s="5">
        <f t="shared" si="61"/>
        <v>35</v>
      </c>
      <c r="G762" s="3"/>
    </row>
    <row r="763" spans="1:7" ht="12.75" customHeight="1" x14ac:dyDescent="0.3">
      <c r="A763" s="22" t="s">
        <v>91</v>
      </c>
      <c r="B763" s="22"/>
      <c r="C763" s="22"/>
      <c r="D763" s="22"/>
      <c r="E763" s="22"/>
      <c r="F763" s="22"/>
      <c r="G763" s="7">
        <f>SUM(F756:F762)</f>
        <v>245</v>
      </c>
    </row>
    <row r="764" spans="1:7" ht="12.75" customHeight="1" x14ac:dyDescent="0.25">
      <c r="A764" s="3"/>
      <c r="B764" s="3">
        <v>70</v>
      </c>
      <c r="C764" s="5">
        <v>5</v>
      </c>
      <c r="D764" s="6">
        <v>43833</v>
      </c>
      <c r="E764" s="3" t="s">
        <v>8</v>
      </c>
      <c r="F764" s="5">
        <f t="shared" ref="F764:F775" si="62">(C764*B764/10)</f>
        <v>35</v>
      </c>
      <c r="G764" s="3"/>
    </row>
    <row r="765" spans="1:7" ht="12.75" customHeight="1" x14ac:dyDescent="0.25">
      <c r="A765" s="3"/>
      <c r="B765" s="3">
        <v>70</v>
      </c>
      <c r="C765" s="5">
        <v>5</v>
      </c>
      <c r="D765" s="6">
        <v>43839</v>
      </c>
      <c r="E765" s="3" t="s">
        <v>8</v>
      </c>
      <c r="F765" s="5">
        <f t="shared" si="62"/>
        <v>35</v>
      </c>
      <c r="G765" s="3"/>
    </row>
    <row r="766" spans="1:7" ht="12.75" customHeight="1" x14ac:dyDescent="0.25">
      <c r="A766" s="3"/>
      <c r="B766" s="3">
        <v>70</v>
      </c>
      <c r="C766" s="5">
        <v>5</v>
      </c>
      <c r="D766" s="6">
        <v>43840</v>
      </c>
      <c r="E766" s="3" t="s">
        <v>8</v>
      </c>
      <c r="F766" s="5">
        <f t="shared" si="62"/>
        <v>35</v>
      </c>
      <c r="G766" s="3"/>
    </row>
    <row r="767" spans="1:7" ht="12.75" customHeight="1" x14ac:dyDescent="0.25">
      <c r="A767" s="3"/>
      <c r="B767" s="3">
        <v>100</v>
      </c>
      <c r="C767" s="5">
        <v>5</v>
      </c>
      <c r="D767" s="6">
        <v>43841</v>
      </c>
      <c r="E767" s="3" t="s">
        <v>8</v>
      </c>
      <c r="F767" s="5">
        <f t="shared" si="62"/>
        <v>50</v>
      </c>
      <c r="G767" s="3"/>
    </row>
    <row r="768" spans="1:7" ht="12.75" customHeight="1" x14ac:dyDescent="0.25">
      <c r="A768" s="3"/>
      <c r="B768" s="3">
        <v>70</v>
      </c>
      <c r="C768" s="5">
        <v>5</v>
      </c>
      <c r="D768" s="6">
        <v>43844</v>
      </c>
      <c r="E768" s="3" t="s">
        <v>8</v>
      </c>
      <c r="F768" s="5">
        <f t="shared" si="62"/>
        <v>35</v>
      </c>
      <c r="G768" s="3"/>
    </row>
    <row r="769" spans="1:7" ht="12.75" customHeight="1" x14ac:dyDescent="0.25">
      <c r="A769" s="3"/>
      <c r="B769" s="3">
        <v>70</v>
      </c>
      <c r="C769" s="5">
        <v>5</v>
      </c>
      <c r="D769" s="6">
        <v>43845</v>
      </c>
      <c r="E769" s="3" t="s">
        <v>8</v>
      </c>
      <c r="F769" s="5">
        <f t="shared" si="62"/>
        <v>35</v>
      </c>
      <c r="G769" s="3"/>
    </row>
    <row r="770" spans="1:7" ht="12.75" customHeight="1" x14ac:dyDescent="0.25">
      <c r="A770" s="3"/>
      <c r="B770" s="3">
        <v>70</v>
      </c>
      <c r="C770" s="5">
        <v>5</v>
      </c>
      <c r="D770" s="6">
        <v>43846</v>
      </c>
      <c r="E770" s="3" t="s">
        <v>8</v>
      </c>
      <c r="F770" s="5">
        <f t="shared" si="62"/>
        <v>35</v>
      </c>
      <c r="G770" s="3"/>
    </row>
    <row r="771" spans="1:7" ht="12.75" customHeight="1" x14ac:dyDescent="0.25">
      <c r="A771" s="3"/>
      <c r="B771" s="3">
        <v>70</v>
      </c>
      <c r="C771" s="5">
        <v>5</v>
      </c>
      <c r="D771" s="6">
        <v>43848</v>
      </c>
      <c r="E771" s="3" t="s">
        <v>8</v>
      </c>
      <c r="F771" s="5">
        <f t="shared" si="62"/>
        <v>35</v>
      </c>
      <c r="G771" s="3"/>
    </row>
    <row r="772" spans="1:7" ht="12.75" customHeight="1" x14ac:dyDescent="0.25">
      <c r="A772" s="3"/>
      <c r="B772" s="3">
        <v>70</v>
      </c>
      <c r="C772" s="5">
        <v>5</v>
      </c>
      <c r="D772" s="6">
        <v>43852</v>
      </c>
      <c r="E772" s="3" t="s">
        <v>8</v>
      </c>
      <c r="F772" s="5">
        <f t="shared" si="62"/>
        <v>35</v>
      </c>
      <c r="G772" s="3"/>
    </row>
    <row r="773" spans="1:7" ht="12.75" customHeight="1" x14ac:dyDescent="0.25">
      <c r="A773" s="3"/>
      <c r="B773" s="3">
        <v>70</v>
      </c>
      <c r="C773" s="5">
        <v>5</v>
      </c>
      <c r="D773" s="6">
        <v>43853</v>
      </c>
      <c r="E773" s="3" t="s">
        <v>8</v>
      </c>
      <c r="F773" s="5">
        <f t="shared" si="62"/>
        <v>35</v>
      </c>
      <c r="G773" s="3"/>
    </row>
    <row r="774" spans="1:7" ht="12.75" customHeight="1" x14ac:dyDescent="0.25">
      <c r="A774" s="3"/>
      <c r="B774" s="3">
        <v>70</v>
      </c>
      <c r="C774" s="5">
        <v>5</v>
      </c>
      <c r="D774" s="6">
        <v>43854</v>
      </c>
      <c r="E774" s="3" t="s">
        <v>8</v>
      </c>
      <c r="F774" s="5">
        <f t="shared" si="62"/>
        <v>35</v>
      </c>
      <c r="G774" s="3"/>
    </row>
    <row r="775" spans="1:7" ht="12.75" customHeight="1" x14ac:dyDescent="0.25">
      <c r="A775" s="3"/>
      <c r="B775" s="3">
        <v>70</v>
      </c>
      <c r="C775" s="5">
        <v>5</v>
      </c>
      <c r="D775" s="6">
        <v>43855</v>
      </c>
      <c r="E775" s="3" t="s">
        <v>8</v>
      </c>
      <c r="F775" s="5">
        <f t="shared" si="62"/>
        <v>35</v>
      </c>
      <c r="G775" s="3"/>
    </row>
    <row r="776" spans="1:7" ht="12.75" customHeight="1" x14ac:dyDescent="0.3">
      <c r="A776" s="22" t="s">
        <v>92</v>
      </c>
      <c r="B776" s="22"/>
      <c r="C776" s="22"/>
      <c r="D776" s="22"/>
      <c r="E776" s="22"/>
      <c r="F776" s="22"/>
      <c r="G776" s="7">
        <f>SUM(F764:F775)</f>
        <v>435</v>
      </c>
    </row>
    <row r="777" spans="1:7" ht="12.75" customHeight="1" x14ac:dyDescent="0.25">
      <c r="A777" s="3"/>
      <c r="B777" s="3">
        <v>70</v>
      </c>
      <c r="C777" s="5">
        <v>5</v>
      </c>
      <c r="D777" s="6">
        <v>43866</v>
      </c>
      <c r="E777" s="3" t="s">
        <v>8</v>
      </c>
      <c r="F777" s="5">
        <f t="shared" ref="F777:F787" si="63">(C777*B777/10)</f>
        <v>35</v>
      </c>
      <c r="G777" s="3"/>
    </row>
    <row r="778" spans="1:7" ht="12.75" customHeight="1" x14ac:dyDescent="0.25">
      <c r="A778" s="3"/>
      <c r="B778" s="3">
        <v>70</v>
      </c>
      <c r="C778" s="5">
        <v>5</v>
      </c>
      <c r="D778" s="6">
        <v>43867</v>
      </c>
      <c r="E778" s="3" t="s">
        <v>8</v>
      </c>
      <c r="F778" s="5">
        <f t="shared" si="63"/>
        <v>35</v>
      </c>
      <c r="G778" s="3"/>
    </row>
    <row r="779" spans="1:7" ht="12.75" customHeight="1" x14ac:dyDescent="0.25">
      <c r="A779" s="3"/>
      <c r="B779" s="3">
        <v>70</v>
      </c>
      <c r="C779" s="5">
        <v>5</v>
      </c>
      <c r="D779" s="6">
        <v>43868</v>
      </c>
      <c r="E779" s="3" t="s">
        <v>8</v>
      </c>
      <c r="F779" s="5">
        <f t="shared" si="63"/>
        <v>35</v>
      </c>
      <c r="G779" s="3"/>
    </row>
    <row r="780" spans="1:7" ht="12.75" customHeight="1" x14ac:dyDescent="0.25">
      <c r="A780" s="3"/>
      <c r="B780" s="3">
        <v>70</v>
      </c>
      <c r="C780" s="5">
        <v>5</v>
      </c>
      <c r="D780" s="6">
        <v>43871</v>
      </c>
      <c r="E780" s="3" t="s">
        <v>8</v>
      </c>
      <c r="F780" s="5">
        <f t="shared" si="63"/>
        <v>35</v>
      </c>
      <c r="G780" s="3"/>
    </row>
    <row r="781" spans="1:7" ht="12.75" customHeight="1" x14ac:dyDescent="0.25">
      <c r="A781" s="3"/>
      <c r="B781" s="3">
        <v>70</v>
      </c>
      <c r="C781" s="5">
        <v>5</v>
      </c>
      <c r="D781" s="6">
        <v>43872</v>
      </c>
      <c r="E781" s="3" t="s">
        <v>8</v>
      </c>
      <c r="F781" s="5">
        <f t="shared" si="63"/>
        <v>35</v>
      </c>
      <c r="G781" s="3"/>
    </row>
    <row r="782" spans="1:7" ht="12.75" customHeight="1" x14ac:dyDescent="0.25">
      <c r="A782" s="3"/>
      <c r="B782" s="3">
        <v>70</v>
      </c>
      <c r="C782" s="5">
        <v>5</v>
      </c>
      <c r="D782" s="6">
        <v>43873</v>
      </c>
      <c r="E782" s="3" t="s">
        <v>8</v>
      </c>
      <c r="F782" s="5">
        <f t="shared" si="63"/>
        <v>35</v>
      </c>
      <c r="G782" s="3"/>
    </row>
    <row r="783" spans="1:7" ht="12.75" customHeight="1" x14ac:dyDescent="0.25">
      <c r="A783" s="3"/>
      <c r="B783" s="3">
        <v>70</v>
      </c>
      <c r="C783" s="5">
        <v>5</v>
      </c>
      <c r="D783" s="6">
        <v>43874</v>
      </c>
      <c r="E783" s="3" t="s">
        <v>8</v>
      </c>
      <c r="F783" s="5">
        <f t="shared" si="63"/>
        <v>35</v>
      </c>
      <c r="G783" s="3"/>
    </row>
    <row r="784" spans="1:7" ht="12.75" customHeight="1" x14ac:dyDescent="0.25">
      <c r="A784" s="3"/>
      <c r="B784" s="3">
        <v>70</v>
      </c>
      <c r="C784" s="5">
        <v>5</v>
      </c>
      <c r="D784" s="6">
        <v>43875</v>
      </c>
      <c r="E784" s="3" t="s">
        <v>8</v>
      </c>
      <c r="F784" s="5">
        <f t="shared" si="63"/>
        <v>35</v>
      </c>
      <c r="G784" s="3"/>
    </row>
    <row r="785" spans="1:7" ht="12.75" customHeight="1" x14ac:dyDescent="0.25">
      <c r="A785" s="3"/>
      <c r="B785" s="3">
        <v>70</v>
      </c>
      <c r="C785" s="5">
        <v>5</v>
      </c>
      <c r="D785" s="6">
        <v>43876</v>
      </c>
      <c r="E785" s="3" t="s">
        <v>8</v>
      </c>
      <c r="F785" s="5">
        <f t="shared" si="63"/>
        <v>35</v>
      </c>
      <c r="G785" s="3"/>
    </row>
    <row r="786" spans="1:7" ht="12.75" customHeight="1" x14ac:dyDescent="0.25">
      <c r="A786" s="3"/>
      <c r="B786" s="3">
        <v>70</v>
      </c>
      <c r="C786" s="5">
        <v>5</v>
      </c>
      <c r="D786" s="6">
        <v>43879</v>
      </c>
      <c r="E786" s="3" t="s">
        <v>8</v>
      </c>
      <c r="F786" s="5">
        <f t="shared" si="63"/>
        <v>35</v>
      </c>
      <c r="G786" s="3"/>
    </row>
    <row r="787" spans="1:7" ht="12.75" customHeight="1" x14ac:dyDescent="0.25">
      <c r="A787" s="3"/>
      <c r="B787" s="3">
        <v>70</v>
      </c>
      <c r="C787" s="5">
        <v>5</v>
      </c>
      <c r="D787" s="6">
        <v>43880</v>
      </c>
      <c r="E787" s="3" t="s">
        <v>8</v>
      </c>
      <c r="F787" s="5">
        <f t="shared" si="63"/>
        <v>35</v>
      </c>
      <c r="G787" s="3"/>
    </row>
    <row r="788" spans="1:7" ht="12.75" customHeight="1" x14ac:dyDescent="0.3">
      <c r="A788" s="22" t="s">
        <v>93</v>
      </c>
      <c r="B788" s="22"/>
      <c r="C788" s="22"/>
      <c r="D788" s="22"/>
      <c r="E788" s="22"/>
      <c r="F788" s="22"/>
      <c r="G788" s="7">
        <f>SUM(F777:F787)</f>
        <v>385</v>
      </c>
    </row>
    <row r="789" spans="1:7" ht="12.75" customHeight="1" x14ac:dyDescent="0.25">
      <c r="A789" s="3"/>
      <c r="B789" s="3">
        <v>70</v>
      </c>
      <c r="C789" s="5">
        <v>5</v>
      </c>
      <c r="D789" s="6">
        <v>43894</v>
      </c>
      <c r="E789" s="3" t="s">
        <v>8</v>
      </c>
      <c r="F789" s="5">
        <f t="shared" ref="F789:F798" si="64">(C789*B789/10)</f>
        <v>35</v>
      </c>
      <c r="G789" s="3"/>
    </row>
    <row r="790" spans="1:7" ht="12.75" customHeight="1" x14ac:dyDescent="0.25">
      <c r="A790" s="3"/>
      <c r="B790" s="3">
        <v>70</v>
      </c>
      <c r="C790" s="5">
        <v>5</v>
      </c>
      <c r="D790" s="6">
        <v>43896</v>
      </c>
      <c r="E790" s="3" t="s">
        <v>8</v>
      </c>
      <c r="F790" s="5">
        <f t="shared" si="64"/>
        <v>35</v>
      </c>
      <c r="G790" s="3"/>
    </row>
    <row r="791" spans="1:7" ht="12.75" customHeight="1" x14ac:dyDescent="0.25">
      <c r="A791" s="3"/>
      <c r="B791" s="3">
        <v>70</v>
      </c>
      <c r="C791" s="5">
        <v>5</v>
      </c>
      <c r="D791" s="6">
        <v>43897</v>
      </c>
      <c r="E791" s="3" t="s">
        <v>8</v>
      </c>
      <c r="F791" s="5">
        <f t="shared" si="64"/>
        <v>35</v>
      </c>
      <c r="G791" s="3"/>
    </row>
    <row r="792" spans="1:7" ht="12.75" customHeight="1" x14ac:dyDescent="0.25">
      <c r="A792" s="3"/>
      <c r="B792" s="3">
        <v>70</v>
      </c>
      <c r="C792" s="5">
        <v>5</v>
      </c>
      <c r="D792" s="6">
        <v>43900</v>
      </c>
      <c r="E792" s="3" t="s">
        <v>8</v>
      </c>
      <c r="F792" s="5">
        <f t="shared" si="64"/>
        <v>35</v>
      </c>
      <c r="G792" s="3"/>
    </row>
    <row r="793" spans="1:7" ht="12.75" customHeight="1" x14ac:dyDescent="0.25">
      <c r="A793" s="3"/>
      <c r="B793" s="3">
        <v>70</v>
      </c>
      <c r="C793" s="5">
        <v>5</v>
      </c>
      <c r="D793" s="6">
        <v>43903</v>
      </c>
      <c r="E793" s="3" t="s">
        <v>8</v>
      </c>
      <c r="F793" s="5">
        <f t="shared" si="64"/>
        <v>35</v>
      </c>
      <c r="G793" s="3"/>
    </row>
    <row r="794" spans="1:7" ht="12.75" customHeight="1" x14ac:dyDescent="0.25">
      <c r="A794" s="3"/>
      <c r="B794" s="3">
        <v>70</v>
      </c>
      <c r="C794" s="5">
        <v>5</v>
      </c>
      <c r="D794" s="6">
        <v>43904</v>
      </c>
      <c r="E794" s="3" t="s">
        <v>8</v>
      </c>
      <c r="F794" s="5">
        <f t="shared" si="64"/>
        <v>35</v>
      </c>
      <c r="G794" s="3"/>
    </row>
    <row r="795" spans="1:7" ht="12.75" customHeight="1" x14ac:dyDescent="0.25">
      <c r="A795" s="3"/>
      <c r="B795" s="3">
        <v>70</v>
      </c>
      <c r="C795" s="5">
        <v>5</v>
      </c>
      <c r="D795" s="6">
        <v>43907</v>
      </c>
      <c r="E795" s="3" t="s">
        <v>8</v>
      </c>
      <c r="F795" s="5">
        <f t="shared" si="64"/>
        <v>35</v>
      </c>
      <c r="G795" s="3"/>
    </row>
    <row r="796" spans="1:7" ht="12.75" customHeight="1" x14ac:dyDescent="0.25">
      <c r="A796" s="3"/>
      <c r="B796" s="3">
        <v>70</v>
      </c>
      <c r="C796" s="5">
        <v>5</v>
      </c>
      <c r="D796" s="6">
        <v>43908</v>
      </c>
      <c r="E796" s="3" t="s">
        <v>8</v>
      </c>
      <c r="F796" s="5">
        <f t="shared" si="64"/>
        <v>35</v>
      </c>
      <c r="G796" s="3"/>
    </row>
    <row r="797" spans="1:7" ht="12.75" customHeight="1" x14ac:dyDescent="0.25">
      <c r="A797" s="3"/>
      <c r="B797" s="3">
        <v>70</v>
      </c>
      <c r="C797" s="5">
        <v>5</v>
      </c>
      <c r="D797" s="6">
        <v>43909</v>
      </c>
      <c r="E797" s="3" t="s">
        <v>8</v>
      </c>
      <c r="F797" s="5">
        <f t="shared" si="64"/>
        <v>35</v>
      </c>
      <c r="G797" s="3"/>
    </row>
    <row r="798" spans="1:7" ht="12.75" customHeight="1" x14ac:dyDescent="0.25">
      <c r="A798" s="3"/>
      <c r="B798" s="3">
        <v>70</v>
      </c>
      <c r="C798" s="5">
        <v>5</v>
      </c>
      <c r="D798" s="6">
        <v>43918</v>
      </c>
      <c r="E798" s="3" t="s">
        <v>8</v>
      </c>
      <c r="F798" s="5">
        <f t="shared" si="64"/>
        <v>35</v>
      </c>
      <c r="G798" s="3"/>
    </row>
    <row r="799" spans="1:7" ht="12.75" customHeight="1" x14ac:dyDescent="0.3">
      <c r="A799" s="22" t="s">
        <v>94</v>
      </c>
      <c r="B799" s="22"/>
      <c r="C799" s="22"/>
      <c r="D799" s="22"/>
      <c r="E799" s="22"/>
      <c r="F799" s="22"/>
      <c r="G799" s="7">
        <f>SUM(F789:F798)</f>
        <v>350</v>
      </c>
    </row>
    <row r="800" spans="1:7" ht="12.75" customHeight="1" x14ac:dyDescent="0.25">
      <c r="A800" s="3"/>
      <c r="B800" s="3">
        <v>70</v>
      </c>
      <c r="C800" s="5">
        <v>5</v>
      </c>
      <c r="D800" s="6">
        <v>43925</v>
      </c>
      <c r="E800" s="3" t="s">
        <v>8</v>
      </c>
      <c r="F800" s="5">
        <f t="shared" ref="F800:F808" si="65">(C800*B800/10)</f>
        <v>35</v>
      </c>
      <c r="G800" s="3"/>
    </row>
    <row r="801" spans="1:7" ht="12.75" customHeight="1" x14ac:dyDescent="0.25">
      <c r="A801" s="3"/>
      <c r="B801" s="3">
        <v>70</v>
      </c>
      <c r="C801" s="5">
        <v>5</v>
      </c>
      <c r="D801" s="6">
        <v>43926</v>
      </c>
      <c r="E801" s="3" t="s">
        <v>8</v>
      </c>
      <c r="F801" s="5">
        <f t="shared" si="65"/>
        <v>35</v>
      </c>
      <c r="G801" s="3"/>
    </row>
    <row r="802" spans="1:7" ht="12.75" customHeight="1" x14ac:dyDescent="0.25">
      <c r="A802" s="3"/>
      <c r="B802" s="3">
        <v>70</v>
      </c>
      <c r="C802" s="5">
        <v>5</v>
      </c>
      <c r="D802" s="6">
        <v>43927</v>
      </c>
      <c r="E802" s="3" t="s">
        <v>8</v>
      </c>
      <c r="F802" s="5">
        <f t="shared" si="65"/>
        <v>35</v>
      </c>
      <c r="G802" s="3"/>
    </row>
    <row r="803" spans="1:7" ht="12.75" customHeight="1" x14ac:dyDescent="0.25">
      <c r="A803" s="3"/>
      <c r="B803" s="3">
        <v>70</v>
      </c>
      <c r="C803" s="5">
        <v>5</v>
      </c>
      <c r="D803" s="6">
        <v>43928</v>
      </c>
      <c r="E803" s="3" t="s">
        <v>8</v>
      </c>
      <c r="F803" s="5">
        <f t="shared" si="65"/>
        <v>35</v>
      </c>
      <c r="G803" s="3"/>
    </row>
    <row r="804" spans="1:7" ht="12.75" customHeight="1" x14ac:dyDescent="0.25">
      <c r="A804" s="3"/>
      <c r="B804" s="3">
        <v>70</v>
      </c>
      <c r="C804" s="5">
        <v>5</v>
      </c>
      <c r="D804" s="6">
        <v>43932</v>
      </c>
      <c r="E804" s="3" t="s">
        <v>8</v>
      </c>
      <c r="F804" s="5">
        <f t="shared" si="65"/>
        <v>35</v>
      </c>
      <c r="G804" s="3"/>
    </row>
    <row r="805" spans="1:7" ht="12.75" customHeight="1" x14ac:dyDescent="0.25">
      <c r="A805" s="3"/>
      <c r="B805" s="3">
        <v>70</v>
      </c>
      <c r="C805" s="5">
        <v>5</v>
      </c>
      <c r="D805" s="6">
        <v>43939</v>
      </c>
      <c r="E805" s="3" t="s">
        <v>8</v>
      </c>
      <c r="F805" s="5">
        <f t="shared" si="65"/>
        <v>35</v>
      </c>
      <c r="G805" s="3"/>
    </row>
    <row r="806" spans="1:7" ht="12.75" customHeight="1" x14ac:dyDescent="0.25">
      <c r="A806" s="3"/>
      <c r="B806" s="3">
        <v>70</v>
      </c>
      <c r="C806" s="5">
        <v>5</v>
      </c>
      <c r="D806" s="13">
        <v>43941</v>
      </c>
      <c r="E806" s="3" t="s">
        <v>8</v>
      </c>
      <c r="F806" s="5">
        <f t="shared" si="65"/>
        <v>35</v>
      </c>
      <c r="G806" s="3"/>
    </row>
    <row r="807" spans="1:7" ht="12.75" customHeight="1" x14ac:dyDescent="0.25">
      <c r="A807" s="3"/>
      <c r="B807" s="3">
        <v>70</v>
      </c>
      <c r="C807" s="5">
        <v>5</v>
      </c>
      <c r="D807" s="13">
        <v>43942</v>
      </c>
      <c r="E807" s="3" t="s">
        <v>8</v>
      </c>
      <c r="F807" s="5">
        <f t="shared" si="65"/>
        <v>35</v>
      </c>
      <c r="G807" s="3"/>
    </row>
    <row r="808" spans="1:7" ht="12.75" customHeight="1" x14ac:dyDescent="0.25">
      <c r="A808" s="3"/>
      <c r="B808" s="3">
        <v>70</v>
      </c>
      <c r="C808" s="5">
        <v>5</v>
      </c>
      <c r="D808" s="13">
        <v>43946</v>
      </c>
      <c r="E808" s="3" t="s">
        <v>8</v>
      </c>
      <c r="F808" s="5">
        <f t="shared" si="65"/>
        <v>35</v>
      </c>
      <c r="G808" s="3"/>
    </row>
    <row r="809" spans="1:7" ht="12.75" customHeight="1" x14ac:dyDescent="0.3">
      <c r="A809" s="22" t="s">
        <v>95</v>
      </c>
      <c r="B809" s="22"/>
      <c r="C809" s="22"/>
      <c r="D809" s="22"/>
      <c r="E809" s="22"/>
      <c r="F809" s="22"/>
      <c r="G809" s="7">
        <f>SUM(F800:F808)</f>
        <v>315</v>
      </c>
    </row>
    <row r="810" spans="1:7" ht="12.75" customHeight="1" x14ac:dyDescent="0.25">
      <c r="A810" s="3"/>
      <c r="B810" s="3">
        <v>70</v>
      </c>
      <c r="C810" s="5">
        <v>5</v>
      </c>
      <c r="D810" s="6">
        <v>43953</v>
      </c>
      <c r="E810" s="3" t="s">
        <v>8</v>
      </c>
      <c r="F810" s="5">
        <f t="shared" ref="F810:F817" si="66">(C810*B810/10)</f>
        <v>35</v>
      </c>
      <c r="G810" s="3"/>
    </row>
    <row r="811" spans="1:7" ht="12.75" customHeight="1" x14ac:dyDescent="0.25">
      <c r="A811" s="3"/>
      <c r="B811" s="3">
        <v>70</v>
      </c>
      <c r="C811" s="5">
        <v>5</v>
      </c>
      <c r="D811" s="6">
        <v>43955</v>
      </c>
      <c r="E811" s="3" t="s">
        <v>8</v>
      </c>
      <c r="F811" s="5">
        <f t="shared" si="66"/>
        <v>35</v>
      </c>
      <c r="G811" s="3"/>
    </row>
    <row r="812" spans="1:7" ht="12.75" customHeight="1" x14ac:dyDescent="0.25">
      <c r="A812" s="3"/>
      <c r="B812" s="3">
        <v>70</v>
      </c>
      <c r="C812" s="5">
        <v>5</v>
      </c>
      <c r="D812" s="6">
        <v>43960</v>
      </c>
      <c r="E812" s="3" t="s">
        <v>8</v>
      </c>
      <c r="F812" s="5">
        <f t="shared" si="66"/>
        <v>35</v>
      </c>
      <c r="G812" s="3"/>
    </row>
    <row r="813" spans="1:7" ht="12.75" customHeight="1" x14ac:dyDescent="0.25">
      <c r="A813" s="3"/>
      <c r="B813" s="3">
        <v>140</v>
      </c>
      <c r="C813" s="5">
        <v>5</v>
      </c>
      <c r="D813" s="6">
        <v>43967</v>
      </c>
      <c r="E813" s="3" t="s">
        <v>8</v>
      </c>
      <c r="F813" s="5">
        <f t="shared" si="66"/>
        <v>70</v>
      </c>
      <c r="G813" s="3"/>
    </row>
    <row r="814" spans="1:7" ht="12.75" customHeight="1" x14ac:dyDescent="0.25">
      <c r="A814" s="3"/>
      <c r="B814" s="3">
        <v>70</v>
      </c>
      <c r="C814" s="5">
        <v>5</v>
      </c>
      <c r="D814" s="6">
        <v>43968</v>
      </c>
      <c r="E814" s="3" t="s">
        <v>8</v>
      </c>
      <c r="F814" s="5">
        <f t="shared" si="66"/>
        <v>35</v>
      </c>
      <c r="G814" s="3"/>
    </row>
    <row r="815" spans="1:7" ht="12.75" customHeight="1" x14ac:dyDescent="0.25">
      <c r="A815" s="3"/>
      <c r="B815" s="3">
        <v>70</v>
      </c>
      <c r="C815" s="5">
        <v>5</v>
      </c>
      <c r="D815" s="6">
        <v>43969</v>
      </c>
      <c r="E815" s="3" t="s">
        <v>8</v>
      </c>
      <c r="F815" s="5">
        <f t="shared" si="66"/>
        <v>35</v>
      </c>
      <c r="G815" s="3"/>
    </row>
    <row r="816" spans="1:7" ht="12.75" customHeight="1" x14ac:dyDescent="0.25">
      <c r="A816" s="3"/>
      <c r="B816" s="3">
        <v>70</v>
      </c>
      <c r="C816" s="5">
        <v>5</v>
      </c>
      <c r="D816" s="6">
        <v>43970</v>
      </c>
      <c r="E816" s="3" t="s">
        <v>8</v>
      </c>
      <c r="F816" s="5">
        <f t="shared" si="66"/>
        <v>35</v>
      </c>
      <c r="G816" s="3"/>
    </row>
    <row r="817" spans="1:7" ht="12.75" customHeight="1" x14ac:dyDescent="0.25">
      <c r="A817" s="3"/>
      <c r="B817" s="3">
        <v>140</v>
      </c>
      <c r="C817" s="5">
        <v>5</v>
      </c>
      <c r="D817" s="6">
        <v>43971</v>
      </c>
      <c r="E817" s="3" t="s">
        <v>8</v>
      </c>
      <c r="F817" s="5">
        <f t="shared" si="66"/>
        <v>70</v>
      </c>
      <c r="G817" s="3"/>
    </row>
    <row r="818" spans="1:7" ht="12.75" customHeight="1" x14ac:dyDescent="0.25">
      <c r="A818" s="3"/>
      <c r="B818" s="3"/>
      <c r="C818" s="5"/>
      <c r="E818" s="3"/>
      <c r="F818" s="5"/>
      <c r="G818" s="3"/>
    </row>
    <row r="819" spans="1:7" ht="12.75" customHeight="1" x14ac:dyDescent="0.3">
      <c r="A819" s="22" t="s">
        <v>96</v>
      </c>
      <c r="B819" s="22"/>
      <c r="C819" s="22"/>
      <c r="D819" s="22"/>
      <c r="E819" s="22"/>
      <c r="F819" s="22"/>
      <c r="G819" s="7">
        <f>SUM(F810:F818)</f>
        <v>350</v>
      </c>
    </row>
    <row r="820" spans="1:7" ht="12.75" customHeight="1" x14ac:dyDescent="0.25">
      <c r="A820" s="3"/>
      <c r="B820" s="3">
        <v>70</v>
      </c>
      <c r="C820" s="5">
        <v>5</v>
      </c>
      <c r="D820" s="6">
        <v>43988</v>
      </c>
      <c r="E820" s="3" t="s">
        <v>8</v>
      </c>
      <c r="F820" s="5">
        <f>(C820*B820/10)</f>
        <v>35</v>
      </c>
      <c r="G820" s="3"/>
    </row>
    <row r="821" spans="1:7" ht="12.75" customHeight="1" x14ac:dyDescent="0.25">
      <c r="A821" s="3"/>
      <c r="B821" s="3">
        <v>70</v>
      </c>
      <c r="C821" s="5">
        <v>5</v>
      </c>
      <c r="D821" s="6">
        <v>43995</v>
      </c>
      <c r="E821" s="3" t="s">
        <v>8</v>
      </c>
      <c r="F821" s="5">
        <f>(C821*B821/10)</f>
        <v>35</v>
      </c>
      <c r="G821" s="3"/>
    </row>
    <row r="822" spans="1:7" ht="12.75" customHeight="1" x14ac:dyDescent="0.25">
      <c r="A822" s="3"/>
      <c r="B822" s="3">
        <v>70</v>
      </c>
      <c r="C822" s="5">
        <v>5</v>
      </c>
      <c r="D822" s="6">
        <v>44003</v>
      </c>
      <c r="E822" s="3" t="s">
        <v>8</v>
      </c>
      <c r="F822" s="5">
        <f>(C822*B822/10)</f>
        <v>35</v>
      </c>
      <c r="G822" s="3"/>
    </row>
    <row r="823" spans="1:7" ht="12.75" customHeight="1" x14ac:dyDescent="0.25">
      <c r="A823" s="3"/>
      <c r="B823" s="3">
        <v>70</v>
      </c>
      <c r="C823" s="5">
        <v>5</v>
      </c>
      <c r="D823" s="6">
        <v>44004</v>
      </c>
      <c r="E823" s="3" t="s">
        <v>8</v>
      </c>
      <c r="F823" s="5">
        <f>(C823*B823/10)</f>
        <v>35</v>
      </c>
      <c r="G823" s="3"/>
    </row>
    <row r="824" spans="1:7" ht="12.75" customHeight="1" x14ac:dyDescent="0.25">
      <c r="A824" s="3"/>
      <c r="B824" s="3">
        <v>70</v>
      </c>
      <c r="C824" s="5">
        <v>5</v>
      </c>
      <c r="D824" s="6">
        <v>44010</v>
      </c>
      <c r="E824" s="3" t="s">
        <v>8</v>
      </c>
      <c r="F824" s="5">
        <f>(C824*B824/10)</f>
        <v>35</v>
      </c>
      <c r="G824" s="3"/>
    </row>
    <row r="825" spans="1:7" ht="12.75" customHeight="1" x14ac:dyDescent="0.3">
      <c r="A825" s="22" t="s">
        <v>97</v>
      </c>
      <c r="B825" s="22"/>
      <c r="C825" s="22"/>
      <c r="D825" s="22"/>
      <c r="E825" s="22"/>
      <c r="F825" s="22"/>
      <c r="G825" s="7">
        <f>SUM(F820:F824)</f>
        <v>175</v>
      </c>
    </row>
    <row r="826" spans="1:7" ht="12.75" customHeight="1" x14ac:dyDescent="0.25">
      <c r="A826" s="3"/>
      <c r="B826" s="3">
        <v>70</v>
      </c>
      <c r="C826" s="5">
        <v>5</v>
      </c>
      <c r="D826" s="6">
        <v>44016</v>
      </c>
      <c r="E826" s="3" t="s">
        <v>8</v>
      </c>
      <c r="F826" s="5">
        <f t="shared" ref="F826:F832" si="67">(C826*B826/10)</f>
        <v>35</v>
      </c>
      <c r="G826" s="3"/>
    </row>
    <row r="827" spans="1:7" ht="12.75" customHeight="1" x14ac:dyDescent="0.25">
      <c r="A827" s="3"/>
      <c r="B827" s="3">
        <v>70</v>
      </c>
      <c r="C827" s="5">
        <v>5</v>
      </c>
      <c r="D827" s="6">
        <v>44023</v>
      </c>
      <c r="E827" s="3" t="s">
        <v>8</v>
      </c>
      <c r="F827" s="5">
        <f t="shared" si="67"/>
        <v>35</v>
      </c>
      <c r="G827" s="3"/>
    </row>
    <row r="828" spans="1:7" ht="12.75" customHeight="1" x14ac:dyDescent="0.25">
      <c r="A828" s="3"/>
      <c r="B828" s="3">
        <v>70</v>
      </c>
      <c r="C828" s="5">
        <v>5</v>
      </c>
      <c r="D828" s="6">
        <v>44024</v>
      </c>
      <c r="E828" s="3" t="s">
        <v>8</v>
      </c>
      <c r="F828" s="5">
        <f t="shared" si="67"/>
        <v>35</v>
      </c>
      <c r="G828" s="3"/>
    </row>
    <row r="829" spans="1:7" ht="12.75" customHeight="1" x14ac:dyDescent="0.25">
      <c r="A829" s="3"/>
      <c r="B829" s="3">
        <v>70</v>
      </c>
      <c r="C829" s="5">
        <v>5</v>
      </c>
      <c r="D829" s="6">
        <v>44025</v>
      </c>
      <c r="E829" s="3" t="s">
        <v>8</v>
      </c>
      <c r="F829" s="5">
        <f t="shared" si="67"/>
        <v>35</v>
      </c>
      <c r="G829" s="3"/>
    </row>
    <row r="830" spans="1:7" ht="12.75" customHeight="1" x14ac:dyDescent="0.25">
      <c r="A830" s="3"/>
      <c r="B830" s="3">
        <v>70</v>
      </c>
      <c r="C830" s="5">
        <v>5</v>
      </c>
      <c r="D830" s="6">
        <v>44030</v>
      </c>
      <c r="E830" s="3" t="s">
        <v>8</v>
      </c>
      <c r="F830" s="5">
        <f t="shared" si="67"/>
        <v>35</v>
      </c>
      <c r="G830" s="3"/>
    </row>
    <row r="831" spans="1:7" ht="12.75" customHeight="1" x14ac:dyDescent="0.25">
      <c r="A831" s="3"/>
      <c r="B831" s="3">
        <v>70</v>
      </c>
      <c r="C831" s="5">
        <v>5</v>
      </c>
      <c r="D831" s="6">
        <v>44037</v>
      </c>
      <c r="E831" s="3" t="s">
        <v>8</v>
      </c>
      <c r="F831" s="5">
        <f t="shared" si="67"/>
        <v>35</v>
      </c>
      <c r="G831" s="3"/>
    </row>
    <row r="832" spans="1:7" ht="12.75" customHeight="1" x14ac:dyDescent="0.25">
      <c r="A832" s="3"/>
      <c r="B832" s="3">
        <v>70</v>
      </c>
      <c r="C832" s="5">
        <v>5</v>
      </c>
      <c r="D832" s="6">
        <v>44039</v>
      </c>
      <c r="E832" s="3" t="s">
        <v>8</v>
      </c>
      <c r="F832" s="5">
        <f t="shared" si="67"/>
        <v>35</v>
      </c>
      <c r="G832" s="3"/>
    </row>
    <row r="833" spans="1:7" ht="12.75" customHeight="1" x14ac:dyDescent="0.3">
      <c r="A833" s="22" t="s">
        <v>98</v>
      </c>
      <c r="B833" s="22"/>
      <c r="C833" s="22"/>
      <c r="D833" s="22"/>
      <c r="E833" s="22"/>
      <c r="F833" s="22"/>
      <c r="G833" s="7">
        <f>SUM(F826:F832)</f>
        <v>245</v>
      </c>
    </row>
    <row r="834" spans="1:7" ht="12.75" customHeight="1" x14ac:dyDescent="0.25">
      <c r="A834" s="3"/>
      <c r="B834" s="3">
        <v>70</v>
      </c>
      <c r="C834" s="5">
        <v>5</v>
      </c>
      <c r="D834" s="6">
        <v>44044</v>
      </c>
      <c r="E834" s="3" t="s">
        <v>8</v>
      </c>
      <c r="F834" s="5">
        <f t="shared" ref="F834:F839" si="68">(C834*B834/10)</f>
        <v>35</v>
      </c>
      <c r="G834" s="3"/>
    </row>
    <row r="835" spans="1:7" ht="12.75" customHeight="1" x14ac:dyDescent="0.25">
      <c r="A835" s="3"/>
      <c r="B835" s="3">
        <v>70</v>
      </c>
      <c r="C835" s="5">
        <v>5</v>
      </c>
      <c r="D835" s="6">
        <v>44051</v>
      </c>
      <c r="E835" s="3" t="s">
        <v>8</v>
      </c>
      <c r="F835" s="5">
        <f t="shared" si="68"/>
        <v>35</v>
      </c>
      <c r="G835" s="3"/>
    </row>
    <row r="836" spans="1:7" ht="12.75" customHeight="1" x14ac:dyDescent="0.25">
      <c r="A836" s="3"/>
      <c r="B836" s="3">
        <v>70</v>
      </c>
      <c r="C836" s="5">
        <v>5</v>
      </c>
      <c r="D836" s="6">
        <v>44058</v>
      </c>
      <c r="E836" s="3" t="s">
        <v>8</v>
      </c>
      <c r="F836" s="5">
        <f t="shared" si="68"/>
        <v>35</v>
      </c>
      <c r="G836" s="3"/>
    </row>
    <row r="837" spans="1:7" ht="12.75" customHeight="1" x14ac:dyDescent="0.25">
      <c r="A837" s="3"/>
      <c r="B837" s="3">
        <v>70</v>
      </c>
      <c r="C837" s="5">
        <v>5</v>
      </c>
      <c r="D837" s="6">
        <v>44065</v>
      </c>
      <c r="E837" s="3" t="s">
        <v>8</v>
      </c>
      <c r="F837" s="5">
        <f t="shared" si="68"/>
        <v>35</v>
      </c>
      <c r="G837" s="3"/>
    </row>
    <row r="838" spans="1:7" ht="12.75" customHeight="1" x14ac:dyDescent="0.25">
      <c r="A838" s="3"/>
      <c r="B838" s="3">
        <v>70</v>
      </c>
      <c r="C838" s="5">
        <v>5</v>
      </c>
      <c r="D838" s="6">
        <v>44066</v>
      </c>
      <c r="E838" s="3" t="s">
        <v>8</v>
      </c>
      <c r="F838" s="5">
        <f t="shared" si="68"/>
        <v>35</v>
      </c>
      <c r="G838" s="3"/>
    </row>
    <row r="839" spans="1:7" ht="12.75" customHeight="1" x14ac:dyDescent="0.25">
      <c r="A839" s="3"/>
      <c r="B839" s="3">
        <v>70</v>
      </c>
      <c r="C839" s="5">
        <v>5</v>
      </c>
      <c r="D839" s="6">
        <v>44067</v>
      </c>
      <c r="E839" s="3" t="s">
        <v>8</v>
      </c>
      <c r="F839" s="5">
        <f t="shared" si="68"/>
        <v>35</v>
      </c>
      <c r="G839" s="3"/>
    </row>
    <row r="840" spans="1:7" ht="12.75" customHeight="1" x14ac:dyDescent="0.3">
      <c r="A840" s="22" t="s">
        <v>99</v>
      </c>
      <c r="B840" s="22"/>
      <c r="C840" s="22"/>
      <c r="D840" s="22"/>
      <c r="E840" s="22"/>
      <c r="F840" s="22"/>
      <c r="G840" s="7">
        <f>SUM(F834:F839)</f>
        <v>210</v>
      </c>
    </row>
    <row r="841" spans="1:7" ht="12.75" customHeight="1" x14ac:dyDescent="0.25">
      <c r="A841" s="3"/>
      <c r="B841" s="3">
        <v>70</v>
      </c>
      <c r="C841" s="5">
        <v>5</v>
      </c>
      <c r="D841" s="6">
        <v>44079</v>
      </c>
      <c r="E841" s="3" t="s">
        <v>8</v>
      </c>
      <c r="F841" s="5">
        <f>(C841*B841/10)</f>
        <v>35</v>
      </c>
      <c r="G841" s="3"/>
    </row>
    <row r="842" spans="1:7" ht="12.75" customHeight="1" x14ac:dyDescent="0.25">
      <c r="A842" s="3"/>
      <c r="B842" s="3">
        <v>70</v>
      </c>
      <c r="C842" s="5">
        <v>5</v>
      </c>
      <c r="D842" s="6">
        <v>44086</v>
      </c>
      <c r="E842" s="3" t="s">
        <v>8</v>
      </c>
      <c r="F842" s="5">
        <f>(C842*B842/10)</f>
        <v>35</v>
      </c>
      <c r="G842" s="3"/>
    </row>
    <row r="843" spans="1:7" ht="12.75" customHeight="1" x14ac:dyDescent="0.25">
      <c r="A843" s="3"/>
      <c r="B843" s="3">
        <v>70</v>
      </c>
      <c r="C843" s="5">
        <v>5</v>
      </c>
      <c r="D843" s="6">
        <v>44087</v>
      </c>
      <c r="E843" s="3" t="s">
        <v>8</v>
      </c>
      <c r="F843" s="5">
        <f>(C843*B843/10)</f>
        <v>35</v>
      </c>
      <c r="G843" s="3"/>
    </row>
    <row r="844" spans="1:7" ht="12.75" customHeight="1" x14ac:dyDescent="0.25">
      <c r="A844" s="3"/>
      <c r="B844" s="3">
        <v>70</v>
      </c>
      <c r="C844" s="5">
        <v>5</v>
      </c>
      <c r="D844" s="6">
        <v>44100</v>
      </c>
      <c r="E844" s="3" t="s">
        <v>8</v>
      </c>
      <c r="F844" s="5">
        <f>(C844*B844/10)</f>
        <v>35</v>
      </c>
      <c r="G844" s="3"/>
    </row>
    <row r="845" spans="1:7" ht="12.75" customHeight="1" x14ac:dyDescent="0.3">
      <c r="A845" s="22" t="s">
        <v>100</v>
      </c>
      <c r="B845" s="22"/>
      <c r="C845" s="22"/>
      <c r="D845" s="22"/>
      <c r="E845" s="22"/>
      <c r="F845" s="22"/>
      <c r="G845" s="7">
        <f>SUM(F841:F844)</f>
        <v>140</v>
      </c>
    </row>
    <row r="846" spans="1:7" ht="12.75" customHeight="1" x14ac:dyDescent="0.25">
      <c r="A846" s="3"/>
      <c r="B846" s="3">
        <v>70</v>
      </c>
      <c r="C846" s="5">
        <v>5</v>
      </c>
      <c r="D846" s="6">
        <v>44107</v>
      </c>
      <c r="E846" s="3" t="s">
        <v>8</v>
      </c>
      <c r="F846" s="5">
        <f t="shared" ref="F846:F855" si="69">(C846*B846/10)</f>
        <v>35</v>
      </c>
      <c r="G846" s="3"/>
    </row>
    <row r="847" spans="1:7" ht="12.75" customHeight="1" x14ac:dyDescent="0.25">
      <c r="A847" s="3"/>
      <c r="B847" s="3">
        <v>70</v>
      </c>
      <c r="C847" s="5">
        <v>5</v>
      </c>
      <c r="D847" s="6">
        <v>44108</v>
      </c>
      <c r="E847" s="3" t="s">
        <v>8</v>
      </c>
      <c r="F847" s="5">
        <f t="shared" si="69"/>
        <v>35</v>
      </c>
      <c r="G847" s="3"/>
    </row>
    <row r="848" spans="1:7" ht="12.75" customHeight="1" x14ac:dyDescent="0.25">
      <c r="A848" s="3"/>
      <c r="B848" s="3">
        <v>70</v>
      </c>
      <c r="C848" s="5">
        <v>5</v>
      </c>
      <c r="D848" s="6">
        <v>44109</v>
      </c>
      <c r="E848" s="3" t="s">
        <v>8</v>
      </c>
      <c r="F848" s="5">
        <f t="shared" si="69"/>
        <v>35</v>
      </c>
      <c r="G848" s="3"/>
    </row>
    <row r="849" spans="1:7" ht="12.75" customHeight="1" x14ac:dyDescent="0.25">
      <c r="A849" s="3"/>
      <c r="B849" s="3">
        <v>70</v>
      </c>
      <c r="C849" s="5">
        <v>5</v>
      </c>
      <c r="D849" s="6">
        <v>44114</v>
      </c>
      <c r="E849" s="3" t="s">
        <v>8</v>
      </c>
      <c r="F849" s="5">
        <f t="shared" si="69"/>
        <v>35</v>
      </c>
      <c r="G849" s="3"/>
    </row>
    <row r="850" spans="1:7" ht="12.75" customHeight="1" x14ac:dyDescent="0.25">
      <c r="A850" s="3"/>
      <c r="B850" s="3">
        <v>70</v>
      </c>
      <c r="C850" s="5">
        <v>5</v>
      </c>
      <c r="D850" s="6">
        <v>44118</v>
      </c>
      <c r="E850" s="3" t="s">
        <v>8</v>
      </c>
      <c r="F850" s="5">
        <f t="shared" si="69"/>
        <v>35</v>
      </c>
      <c r="G850" s="3"/>
    </row>
    <row r="851" spans="1:7" ht="12.75" customHeight="1" x14ac:dyDescent="0.25">
      <c r="A851" s="3"/>
      <c r="B851" s="3">
        <v>70</v>
      </c>
      <c r="C851" s="5">
        <v>5</v>
      </c>
      <c r="D851" s="6">
        <v>44121</v>
      </c>
      <c r="E851" s="3" t="s">
        <v>8</v>
      </c>
      <c r="F851" s="5">
        <f t="shared" si="69"/>
        <v>35</v>
      </c>
      <c r="G851" s="3"/>
    </row>
    <row r="852" spans="1:7" ht="12.75" customHeight="1" x14ac:dyDescent="0.25">
      <c r="A852" s="3"/>
      <c r="B852" s="3">
        <v>70</v>
      </c>
      <c r="C852" s="5">
        <v>5</v>
      </c>
      <c r="D852" s="6">
        <v>44128</v>
      </c>
      <c r="E852" s="3" t="s">
        <v>8</v>
      </c>
      <c r="F852" s="5">
        <f t="shared" si="69"/>
        <v>35</v>
      </c>
      <c r="G852" s="3"/>
    </row>
    <row r="853" spans="1:7" ht="12.75" customHeight="1" x14ac:dyDescent="0.25">
      <c r="A853" s="3"/>
      <c r="B853" s="3">
        <v>70</v>
      </c>
      <c r="C853" s="5">
        <v>5</v>
      </c>
      <c r="D853" s="6">
        <v>44129</v>
      </c>
      <c r="E853" s="3" t="s">
        <v>8</v>
      </c>
      <c r="F853" s="5">
        <f t="shared" si="69"/>
        <v>35</v>
      </c>
      <c r="G853" s="3"/>
    </row>
    <row r="854" spans="1:7" ht="12.75" customHeight="1" x14ac:dyDescent="0.25">
      <c r="A854" s="3"/>
      <c r="B854" s="3">
        <v>70</v>
      </c>
      <c r="C854" s="5">
        <v>5</v>
      </c>
      <c r="D854" s="6">
        <v>44130</v>
      </c>
      <c r="E854" s="3" t="s">
        <v>8</v>
      </c>
      <c r="F854" s="5">
        <f t="shared" si="69"/>
        <v>35</v>
      </c>
      <c r="G854" s="3"/>
    </row>
    <row r="855" spans="1:7" ht="12.75" customHeight="1" x14ac:dyDescent="0.25">
      <c r="A855" s="3"/>
      <c r="B855" s="3">
        <v>70</v>
      </c>
      <c r="C855" s="5">
        <v>5</v>
      </c>
      <c r="D855" s="6">
        <v>44135</v>
      </c>
      <c r="E855" s="3" t="s">
        <v>8</v>
      </c>
      <c r="F855" s="5">
        <f t="shared" si="69"/>
        <v>35</v>
      </c>
      <c r="G855" s="3"/>
    </row>
    <row r="856" spans="1:7" ht="12.75" customHeight="1" x14ac:dyDescent="0.3">
      <c r="A856" s="22" t="s">
        <v>101</v>
      </c>
      <c r="B856" s="22"/>
      <c r="C856" s="22"/>
      <c r="D856" s="22"/>
      <c r="E856" s="22"/>
      <c r="F856" s="22"/>
      <c r="G856" s="7">
        <f>SUM(F846:F855)</f>
        <v>350</v>
      </c>
    </row>
    <row r="857" spans="1:7" ht="12.75" customHeight="1" x14ac:dyDescent="0.25">
      <c r="A857" s="3"/>
      <c r="B857" s="3">
        <v>70</v>
      </c>
      <c r="C857" s="5">
        <v>5</v>
      </c>
      <c r="D857" s="6">
        <v>44142</v>
      </c>
      <c r="E857" s="3" t="s">
        <v>8</v>
      </c>
      <c r="F857" s="5">
        <f t="shared" ref="F857:F862" si="70">(C857*B857/10)</f>
        <v>35</v>
      </c>
      <c r="G857" s="3"/>
    </row>
    <row r="858" spans="1:7" ht="12.75" customHeight="1" x14ac:dyDescent="0.25">
      <c r="A858" s="3"/>
      <c r="B858" s="3">
        <v>70</v>
      </c>
      <c r="C858" s="5">
        <v>5</v>
      </c>
      <c r="D858" s="6">
        <v>44149</v>
      </c>
      <c r="E858" s="3" t="s">
        <v>8</v>
      </c>
      <c r="F858" s="5">
        <f t="shared" si="70"/>
        <v>35</v>
      </c>
      <c r="G858" s="3"/>
    </row>
    <row r="859" spans="1:7" ht="12.75" customHeight="1" x14ac:dyDescent="0.25">
      <c r="A859" s="3"/>
      <c r="B859" s="3">
        <v>70</v>
      </c>
      <c r="C859" s="5">
        <v>5</v>
      </c>
      <c r="D859" s="6">
        <v>44156</v>
      </c>
      <c r="E859" s="3" t="s">
        <v>8</v>
      </c>
      <c r="F859" s="5">
        <f t="shared" si="70"/>
        <v>35</v>
      </c>
      <c r="G859" s="3"/>
    </row>
    <row r="860" spans="1:7" ht="12.75" customHeight="1" x14ac:dyDescent="0.25">
      <c r="A860" s="3"/>
      <c r="B860" s="3">
        <v>140</v>
      </c>
      <c r="C860" s="5">
        <v>5</v>
      </c>
      <c r="D860" s="6">
        <v>44158</v>
      </c>
      <c r="E860" s="3" t="s">
        <v>8</v>
      </c>
      <c r="F860" s="5">
        <f t="shared" si="70"/>
        <v>70</v>
      </c>
      <c r="G860" s="3"/>
    </row>
    <row r="861" spans="1:7" ht="12.75" customHeight="1" x14ac:dyDescent="0.25">
      <c r="A861" s="3"/>
      <c r="B861" s="3">
        <v>70</v>
      </c>
      <c r="C861" s="5">
        <v>5</v>
      </c>
      <c r="D861" s="6">
        <v>44159</v>
      </c>
      <c r="E861" s="3" t="s">
        <v>8</v>
      </c>
      <c r="F861" s="5">
        <f t="shared" si="70"/>
        <v>35</v>
      </c>
      <c r="G861" s="3"/>
    </row>
    <row r="862" spans="1:7" ht="12.75" customHeight="1" x14ac:dyDescent="0.25">
      <c r="A862" s="3"/>
      <c r="B862" s="3">
        <v>70</v>
      </c>
      <c r="C862" s="5">
        <v>5</v>
      </c>
      <c r="D862" s="6">
        <v>44163</v>
      </c>
      <c r="E862" s="3" t="s">
        <v>8</v>
      </c>
      <c r="F862" s="5">
        <f t="shared" si="70"/>
        <v>35</v>
      </c>
      <c r="G862" s="3"/>
    </row>
    <row r="863" spans="1:7" ht="12.75" customHeight="1" x14ac:dyDescent="0.3">
      <c r="A863" s="22" t="s">
        <v>102</v>
      </c>
      <c r="B863" s="22"/>
      <c r="C863" s="22"/>
      <c r="D863" s="22"/>
      <c r="E863" s="22"/>
      <c r="F863" s="22"/>
      <c r="G863" s="7">
        <f>SUM(F857:F862)</f>
        <v>245</v>
      </c>
    </row>
    <row r="864" spans="1:7" ht="12.75" customHeight="1" x14ac:dyDescent="0.25">
      <c r="A864" s="3"/>
      <c r="B864" s="3">
        <v>70</v>
      </c>
      <c r="C864" s="5">
        <v>5</v>
      </c>
      <c r="D864" s="6">
        <v>44170</v>
      </c>
      <c r="E864" s="3" t="s">
        <v>8</v>
      </c>
      <c r="F864" s="5">
        <f>(C864*B864/10)</f>
        <v>35</v>
      </c>
      <c r="G864" s="3"/>
    </row>
    <row r="865" spans="1:7" ht="12.75" customHeight="1" x14ac:dyDescent="0.25">
      <c r="A865" s="3"/>
      <c r="B865" s="3">
        <v>70</v>
      </c>
      <c r="C865" s="5">
        <v>5</v>
      </c>
      <c r="D865" s="6">
        <v>44177</v>
      </c>
      <c r="E865" s="3" t="s">
        <v>8</v>
      </c>
      <c r="F865" s="5">
        <f>(C865*B865/10)</f>
        <v>35</v>
      </c>
      <c r="G865" s="3"/>
    </row>
    <row r="866" spans="1:7" ht="12.75" customHeight="1" x14ac:dyDescent="0.25">
      <c r="A866" s="3"/>
      <c r="B866" s="3">
        <v>70</v>
      </c>
      <c r="C866" s="5">
        <v>5</v>
      </c>
      <c r="D866" s="6">
        <v>44184</v>
      </c>
      <c r="E866" s="3" t="s">
        <v>8</v>
      </c>
      <c r="F866" s="5">
        <f>(C866*B866/10)</f>
        <v>35</v>
      </c>
      <c r="G866" s="3"/>
    </row>
    <row r="867" spans="1:7" ht="12.75" customHeight="1" x14ac:dyDescent="0.25">
      <c r="A867" s="3"/>
      <c r="B867" s="3">
        <v>70</v>
      </c>
      <c r="C867" s="5">
        <v>5</v>
      </c>
      <c r="D867" s="6">
        <v>44191</v>
      </c>
      <c r="E867" s="3" t="s">
        <v>8</v>
      </c>
      <c r="F867" s="5">
        <f>(C867*B867/10)</f>
        <v>35</v>
      </c>
      <c r="G867" s="3"/>
    </row>
    <row r="868" spans="1:7" ht="12.75" customHeight="1" x14ac:dyDescent="0.3">
      <c r="A868" s="22" t="s">
        <v>103</v>
      </c>
      <c r="B868" s="22"/>
      <c r="C868" s="22"/>
      <c r="D868" s="22"/>
      <c r="E868" s="22"/>
      <c r="F868" s="22"/>
      <c r="G868" s="7">
        <f>SUM(F864:F867)</f>
        <v>140</v>
      </c>
    </row>
    <row r="869" spans="1:7" ht="12.75" customHeight="1" x14ac:dyDescent="0.25">
      <c r="A869" s="3"/>
      <c r="B869" s="3">
        <v>70</v>
      </c>
      <c r="C869" s="5">
        <v>5</v>
      </c>
      <c r="D869" s="6">
        <v>44198</v>
      </c>
      <c r="E869" s="3" t="s">
        <v>8</v>
      </c>
      <c r="F869" s="5">
        <f t="shared" ref="F869:F875" si="71">(C869*B869/10)</f>
        <v>35</v>
      </c>
      <c r="G869" s="3"/>
    </row>
    <row r="870" spans="1:7" ht="12.75" customHeight="1" x14ac:dyDescent="0.25">
      <c r="A870" s="3"/>
      <c r="B870" s="3">
        <v>70</v>
      </c>
      <c r="C870" s="5">
        <v>5</v>
      </c>
      <c r="D870" s="6">
        <v>44212</v>
      </c>
      <c r="E870" s="3" t="s">
        <v>8</v>
      </c>
      <c r="F870" s="5">
        <f t="shared" si="71"/>
        <v>35</v>
      </c>
      <c r="G870" s="3"/>
    </row>
    <row r="871" spans="1:7" ht="12.75" customHeight="1" x14ac:dyDescent="0.25">
      <c r="A871" s="3"/>
      <c r="B871" s="3">
        <v>70</v>
      </c>
      <c r="C871" s="5">
        <v>5</v>
      </c>
      <c r="D871" s="6">
        <v>44213</v>
      </c>
      <c r="E871" s="3" t="s">
        <v>8</v>
      </c>
      <c r="F871" s="5">
        <f t="shared" si="71"/>
        <v>35</v>
      </c>
      <c r="G871" s="3"/>
    </row>
    <row r="872" spans="1:7" ht="12.75" customHeight="1" x14ac:dyDescent="0.25">
      <c r="A872" s="3"/>
      <c r="B872" s="3">
        <v>70</v>
      </c>
      <c r="C872" s="5">
        <v>5</v>
      </c>
      <c r="D872" s="13">
        <v>44218</v>
      </c>
      <c r="E872" s="3" t="s">
        <v>8</v>
      </c>
      <c r="F872" s="5">
        <f t="shared" si="71"/>
        <v>35</v>
      </c>
      <c r="G872" s="3"/>
    </row>
    <row r="873" spans="1:7" ht="12.75" customHeight="1" x14ac:dyDescent="0.25">
      <c r="A873" s="3"/>
      <c r="B873" s="3">
        <v>70</v>
      </c>
      <c r="C873" s="5">
        <v>5</v>
      </c>
      <c r="D873" s="6">
        <v>44219</v>
      </c>
      <c r="E873" s="3" t="s">
        <v>8</v>
      </c>
      <c r="F873" s="5">
        <f t="shared" si="71"/>
        <v>35</v>
      </c>
      <c r="G873" s="3"/>
    </row>
    <row r="874" spans="1:7" ht="12.75" customHeight="1" x14ac:dyDescent="0.25">
      <c r="A874" s="3"/>
      <c r="B874" s="3">
        <v>70</v>
      </c>
      <c r="C874" s="5">
        <v>5</v>
      </c>
      <c r="D874" s="6">
        <v>44225</v>
      </c>
      <c r="E874" s="3" t="s">
        <v>8</v>
      </c>
      <c r="F874" s="5">
        <f t="shared" si="71"/>
        <v>35</v>
      </c>
      <c r="G874" s="3"/>
    </row>
    <row r="875" spans="1:7" ht="12.75" customHeight="1" x14ac:dyDescent="0.25">
      <c r="A875" s="3"/>
      <c r="B875" s="3">
        <v>70</v>
      </c>
      <c r="C875" s="5">
        <v>5</v>
      </c>
      <c r="D875" s="6">
        <v>44226</v>
      </c>
      <c r="E875" s="3" t="s">
        <v>8</v>
      </c>
      <c r="F875" s="5">
        <f t="shared" si="71"/>
        <v>35</v>
      </c>
      <c r="G875" s="3"/>
    </row>
    <row r="876" spans="1:7" ht="12.75" customHeight="1" x14ac:dyDescent="0.3">
      <c r="A876" s="22" t="s">
        <v>104</v>
      </c>
      <c r="B876" s="22"/>
      <c r="C876" s="22"/>
      <c r="D876" s="22"/>
      <c r="E876" s="22"/>
      <c r="F876" s="22"/>
      <c r="G876" s="7">
        <f>SUM(F869:F875)</f>
        <v>245</v>
      </c>
    </row>
    <row r="877" spans="1:7" ht="12.75" customHeight="1" x14ac:dyDescent="0.25">
      <c r="A877" s="3"/>
      <c r="B877" s="3">
        <v>70</v>
      </c>
      <c r="C877" s="5">
        <v>5</v>
      </c>
      <c r="D877" s="6">
        <v>44232</v>
      </c>
      <c r="E877" s="3" t="s">
        <v>8</v>
      </c>
      <c r="F877" s="5">
        <f t="shared" ref="F877:F882" si="72">(C877*B877/10)</f>
        <v>35</v>
      </c>
      <c r="G877" s="3"/>
    </row>
    <row r="878" spans="1:7" ht="12.75" customHeight="1" x14ac:dyDescent="0.25">
      <c r="A878" s="3"/>
      <c r="B878" s="3">
        <v>70</v>
      </c>
      <c r="C878" s="5">
        <v>5</v>
      </c>
      <c r="D878" s="6">
        <v>44233</v>
      </c>
      <c r="E878" s="3" t="s">
        <v>8</v>
      </c>
      <c r="F878" s="5">
        <f t="shared" si="72"/>
        <v>35</v>
      </c>
      <c r="G878" s="3"/>
    </row>
    <row r="879" spans="1:7" ht="12.75" customHeight="1" x14ac:dyDescent="0.25">
      <c r="A879" s="3"/>
      <c r="B879" s="3">
        <v>70</v>
      </c>
      <c r="C879" s="5">
        <v>5</v>
      </c>
      <c r="D879" s="6">
        <v>44239</v>
      </c>
      <c r="E879" s="3" t="s">
        <v>8</v>
      </c>
      <c r="F879" s="5">
        <f t="shared" si="72"/>
        <v>35</v>
      </c>
      <c r="G879" s="3"/>
    </row>
    <row r="880" spans="1:7" ht="12.75" customHeight="1" x14ac:dyDescent="0.25">
      <c r="A880" s="3"/>
      <c r="B880" s="3">
        <v>70</v>
      </c>
      <c r="C880" s="5">
        <v>5</v>
      </c>
      <c r="D880" s="6">
        <v>44240</v>
      </c>
      <c r="E880" s="3" t="s">
        <v>8</v>
      </c>
      <c r="F880" s="5">
        <f t="shared" si="72"/>
        <v>35</v>
      </c>
      <c r="G880" s="3"/>
    </row>
    <row r="881" spans="1:7" ht="12.75" customHeight="1" x14ac:dyDescent="0.25">
      <c r="A881" s="3"/>
      <c r="B881" s="3">
        <v>260</v>
      </c>
      <c r="C881" s="5">
        <v>5</v>
      </c>
      <c r="D881" s="6">
        <v>44247</v>
      </c>
      <c r="E881" s="3" t="s">
        <v>8</v>
      </c>
      <c r="F881" s="5">
        <f t="shared" si="72"/>
        <v>130</v>
      </c>
      <c r="G881" s="3"/>
    </row>
    <row r="882" spans="1:7" ht="12.75" customHeight="1" x14ac:dyDescent="0.25">
      <c r="A882" s="3"/>
      <c r="B882" s="3">
        <v>260</v>
      </c>
      <c r="C882" s="5">
        <v>5</v>
      </c>
      <c r="D882" s="6">
        <v>44254</v>
      </c>
      <c r="E882" s="3" t="s">
        <v>8</v>
      </c>
      <c r="F882" s="5">
        <f t="shared" si="72"/>
        <v>130</v>
      </c>
      <c r="G882" s="3"/>
    </row>
    <row r="883" spans="1:7" ht="12.75" customHeight="1" x14ac:dyDescent="0.3">
      <c r="A883" s="22" t="s">
        <v>105</v>
      </c>
      <c r="B883" s="22"/>
      <c r="C883" s="22"/>
      <c r="D883" s="22"/>
      <c r="E883" s="22"/>
      <c r="F883" s="22"/>
      <c r="G883" s="7">
        <f>SUM(F877:F882)</f>
        <v>400</v>
      </c>
    </row>
    <row r="884" spans="1:7" ht="12.75" customHeight="1" x14ac:dyDescent="0.25">
      <c r="A884" s="3"/>
      <c r="B884" s="3">
        <v>260</v>
      </c>
      <c r="C884" s="5">
        <v>5.75</v>
      </c>
      <c r="D884" s="6">
        <v>44261</v>
      </c>
      <c r="E884" s="3" t="s">
        <v>8</v>
      </c>
      <c r="F884" s="5">
        <f>(C884*B884/10)</f>
        <v>149.5</v>
      </c>
      <c r="G884" s="3"/>
    </row>
    <row r="885" spans="1:7" ht="12.75" customHeight="1" x14ac:dyDescent="0.25">
      <c r="A885" s="3"/>
      <c r="B885" s="3">
        <v>260</v>
      </c>
      <c r="C885" s="5">
        <v>5.75</v>
      </c>
      <c r="D885" s="6">
        <v>44268</v>
      </c>
      <c r="E885" s="3" t="s">
        <v>8</v>
      </c>
      <c r="F885" s="5">
        <f>(C885*B885/10)</f>
        <v>149.5</v>
      </c>
      <c r="G885" s="3"/>
    </row>
    <row r="886" spans="1:7" ht="12.75" customHeight="1" x14ac:dyDescent="0.25">
      <c r="A886" s="3"/>
      <c r="B886" s="3">
        <v>260</v>
      </c>
      <c r="C886" s="5">
        <v>5.75</v>
      </c>
      <c r="D886" s="6">
        <v>44275</v>
      </c>
      <c r="E886" s="3" t="s">
        <v>8</v>
      </c>
      <c r="F886" s="5">
        <f>(C886*B886/10)</f>
        <v>149.5</v>
      </c>
      <c r="G886" s="3"/>
    </row>
    <row r="887" spans="1:7" ht="12.75" customHeight="1" x14ac:dyDescent="0.25">
      <c r="A887" s="3"/>
      <c r="B887" s="3">
        <v>260</v>
      </c>
      <c r="C887" s="5">
        <v>5.75</v>
      </c>
      <c r="D887" s="6">
        <v>44282</v>
      </c>
      <c r="E887" s="3" t="s">
        <v>8</v>
      </c>
      <c r="F887" s="5">
        <f>(C887*B887/10)</f>
        <v>149.5</v>
      </c>
      <c r="G887" s="3"/>
    </row>
    <row r="888" spans="1:7" ht="12.75" customHeight="1" x14ac:dyDescent="0.3">
      <c r="A888" s="23" t="s">
        <v>106</v>
      </c>
      <c r="B888" s="23"/>
      <c r="C888" s="23"/>
      <c r="D888" s="23"/>
      <c r="E888" s="23"/>
      <c r="F888" s="23"/>
      <c r="G888" s="24">
        <f>SUM(F884:F887)</f>
        <v>598</v>
      </c>
    </row>
    <row r="889" spans="1:7" ht="12.75" customHeight="1" x14ac:dyDescent="0.3">
      <c r="A889" s="25"/>
      <c r="B889" s="26">
        <v>260</v>
      </c>
      <c r="C889" s="27">
        <v>6</v>
      </c>
      <c r="D889" s="28">
        <v>44289</v>
      </c>
      <c r="E889" s="3" t="s">
        <v>8</v>
      </c>
      <c r="F889" s="5">
        <f>(C889*B889/10)</f>
        <v>156</v>
      </c>
      <c r="G889" s="25"/>
    </row>
    <row r="890" spans="1:7" ht="12.75" customHeight="1" x14ac:dyDescent="0.3">
      <c r="A890" s="25"/>
      <c r="B890" s="26">
        <v>260</v>
      </c>
      <c r="C890" s="27">
        <v>6</v>
      </c>
      <c r="D890" s="28">
        <v>44296</v>
      </c>
      <c r="E890" s="3" t="s">
        <v>8</v>
      </c>
      <c r="F890" s="5">
        <f>(C890*B890/10)</f>
        <v>156</v>
      </c>
      <c r="G890" s="25"/>
    </row>
    <row r="891" spans="1:7" ht="12.75" customHeight="1" x14ac:dyDescent="0.3">
      <c r="A891" s="25"/>
      <c r="B891" s="26">
        <v>260</v>
      </c>
      <c r="C891" s="27">
        <v>6</v>
      </c>
      <c r="D891" s="28">
        <v>44303</v>
      </c>
      <c r="E891" s="3" t="s">
        <v>8</v>
      </c>
      <c r="F891" s="5">
        <f>(C891*B891/10)</f>
        <v>156</v>
      </c>
      <c r="G891" s="25"/>
    </row>
    <row r="892" spans="1:7" ht="12.75" customHeight="1" x14ac:dyDescent="0.3">
      <c r="A892" s="25"/>
      <c r="B892" s="26">
        <v>260</v>
      </c>
      <c r="C892" s="27">
        <v>6</v>
      </c>
      <c r="D892" s="28">
        <v>44310</v>
      </c>
      <c r="E892" s="3" t="s">
        <v>8</v>
      </c>
      <c r="F892" s="5">
        <f>(C892*B892/10)</f>
        <v>156</v>
      </c>
      <c r="G892" s="25"/>
    </row>
    <row r="893" spans="1:7" ht="12.75" customHeight="1" x14ac:dyDescent="0.3">
      <c r="A893" s="29" t="s">
        <v>107</v>
      </c>
      <c r="B893" s="29"/>
      <c r="C893" s="29"/>
      <c r="D893" s="29"/>
      <c r="E893" s="29"/>
      <c r="F893" s="29"/>
      <c r="G893" s="30">
        <f>SUM(F889:F892)</f>
        <v>624</v>
      </c>
    </row>
    <row r="894" spans="1:7" ht="12.75" customHeight="1" x14ac:dyDescent="0.3">
      <c r="A894" s="25"/>
      <c r="B894" s="26">
        <v>260</v>
      </c>
      <c r="C894" s="27">
        <v>6</v>
      </c>
      <c r="D894" s="31">
        <v>44201</v>
      </c>
      <c r="E894" s="3" t="s">
        <v>8</v>
      </c>
      <c r="F894" s="5">
        <f>(C894*B894/10)</f>
        <v>156</v>
      </c>
      <c r="G894" s="25"/>
    </row>
    <row r="895" spans="1:7" ht="12.75" customHeight="1" x14ac:dyDescent="0.3">
      <c r="A895" s="25"/>
      <c r="B895" s="26">
        <v>260</v>
      </c>
      <c r="C895" s="27">
        <v>6</v>
      </c>
      <c r="D895" s="31">
        <v>44324</v>
      </c>
      <c r="E895" s="3" t="s">
        <v>8</v>
      </c>
      <c r="F895" s="5">
        <f>(C895*B895/10)</f>
        <v>156</v>
      </c>
      <c r="G895" s="25"/>
    </row>
    <row r="896" spans="1:7" ht="12.75" customHeight="1" x14ac:dyDescent="0.3">
      <c r="A896" s="25"/>
      <c r="B896" s="26">
        <v>260</v>
      </c>
      <c r="C896" s="27">
        <v>6</v>
      </c>
      <c r="D896" s="31">
        <v>44331</v>
      </c>
      <c r="E896" s="3" t="s">
        <v>8</v>
      </c>
      <c r="F896" s="5">
        <f>(C896*B896/10)</f>
        <v>156</v>
      </c>
      <c r="G896" s="25"/>
    </row>
    <row r="897" spans="1:7" ht="12.75" customHeight="1" x14ac:dyDescent="0.3">
      <c r="A897" s="25"/>
      <c r="B897" s="26">
        <v>260</v>
      </c>
      <c r="C897" s="27">
        <v>6</v>
      </c>
      <c r="D897" s="31">
        <v>44338</v>
      </c>
      <c r="E897" s="3" t="s">
        <v>8</v>
      </c>
      <c r="F897" s="5">
        <f>(C897*B897/10)</f>
        <v>156</v>
      </c>
      <c r="G897" s="25"/>
    </row>
    <row r="898" spans="1:7" ht="12.75" customHeight="1" x14ac:dyDescent="0.3">
      <c r="A898" s="33" t="s">
        <v>108</v>
      </c>
      <c r="B898" s="29"/>
      <c r="C898" s="29"/>
      <c r="D898" s="29"/>
      <c r="E898" s="29"/>
      <c r="F898" s="29"/>
      <c r="G898" s="30">
        <f>SUM(F894:F897)</f>
        <v>624</v>
      </c>
    </row>
    <row r="899" spans="1:7" ht="12.75" customHeight="1" x14ac:dyDescent="0.3">
      <c r="A899" s="25"/>
      <c r="B899" s="32">
        <v>260</v>
      </c>
      <c r="C899" s="27">
        <v>6</v>
      </c>
      <c r="D899" s="31">
        <v>44352</v>
      </c>
      <c r="E899" s="158" t="s">
        <v>8</v>
      </c>
      <c r="F899" s="167">
        <f>(C899*B899/10)</f>
        <v>156</v>
      </c>
      <c r="G899" s="25"/>
    </row>
    <row r="900" spans="1:7" ht="12.75" customHeight="1" x14ac:dyDescent="0.3">
      <c r="A900" s="25"/>
      <c r="B900" s="32">
        <v>260</v>
      </c>
      <c r="C900" s="27">
        <v>6</v>
      </c>
      <c r="D900" s="31">
        <v>44359</v>
      </c>
      <c r="E900" s="158" t="s">
        <v>8</v>
      </c>
      <c r="F900" s="167">
        <f>(C900*B900/10)</f>
        <v>156</v>
      </c>
      <c r="G900" s="25"/>
    </row>
    <row r="901" spans="1:7" ht="12.75" customHeight="1" x14ac:dyDescent="0.3">
      <c r="A901" s="25"/>
      <c r="B901" s="32">
        <v>260</v>
      </c>
      <c r="C901" s="27">
        <v>6.2</v>
      </c>
      <c r="D901" s="31">
        <v>44366</v>
      </c>
      <c r="E901" s="158" t="s">
        <v>8</v>
      </c>
      <c r="F901" s="167">
        <f>(C901*B901/10)</f>
        <v>161.19999999999999</v>
      </c>
      <c r="G901" s="25"/>
    </row>
    <row r="902" spans="1:7" ht="12.75" customHeight="1" x14ac:dyDescent="0.3">
      <c r="A902" s="25"/>
      <c r="B902" s="32">
        <v>260</v>
      </c>
      <c r="C902" s="27">
        <v>6.2</v>
      </c>
      <c r="D902" s="31">
        <v>44373</v>
      </c>
      <c r="E902" s="158" t="s">
        <v>8</v>
      </c>
      <c r="F902" s="167">
        <f>(C902*B902/10)</f>
        <v>161.19999999999999</v>
      </c>
      <c r="G902" s="25"/>
    </row>
    <row r="903" spans="1:7" ht="12.75" customHeight="1" x14ac:dyDescent="0.3">
      <c r="A903" s="33" t="s">
        <v>1184</v>
      </c>
      <c r="B903" s="33"/>
      <c r="C903" s="33"/>
      <c r="D903" s="33"/>
      <c r="E903" s="33"/>
      <c r="F903" s="33"/>
      <c r="G903" s="30">
        <f>SUM(F899:F902)</f>
        <v>634.4</v>
      </c>
    </row>
    <row r="904" spans="1:7" ht="12.75" customHeight="1" x14ac:dyDescent="0.3">
      <c r="A904" s="25"/>
      <c r="B904" s="32">
        <v>120</v>
      </c>
      <c r="C904" s="27">
        <v>6</v>
      </c>
      <c r="D904" s="31" t="s">
        <v>1207</v>
      </c>
      <c r="E904" s="158" t="s">
        <v>8</v>
      </c>
      <c r="F904" s="167">
        <f t="shared" ref="F904:F909" si="73">(C904*B904/10)</f>
        <v>72</v>
      </c>
      <c r="G904" s="25"/>
    </row>
    <row r="905" spans="1:7" ht="15" customHeight="1" x14ac:dyDescent="0.3">
      <c r="A905" s="229"/>
      <c r="B905" s="230">
        <v>60</v>
      </c>
      <c r="C905" s="231">
        <v>6</v>
      </c>
      <c r="D905" s="232">
        <v>44394</v>
      </c>
      <c r="E905" s="187" t="s">
        <v>8</v>
      </c>
      <c r="F905" s="188">
        <f t="shared" si="73"/>
        <v>36</v>
      </c>
      <c r="G905" s="229"/>
    </row>
    <row r="906" spans="1:7" ht="15" customHeight="1" x14ac:dyDescent="0.3">
      <c r="A906" s="233"/>
      <c r="B906" s="234">
        <v>260</v>
      </c>
      <c r="C906" s="235">
        <v>6.2</v>
      </c>
      <c r="D906" s="236">
        <v>44395</v>
      </c>
      <c r="E906" s="199" t="s">
        <v>8</v>
      </c>
      <c r="F906" s="204">
        <f t="shared" si="73"/>
        <v>161.19999999999999</v>
      </c>
      <c r="G906" s="233"/>
    </row>
    <row r="907" spans="1:7" ht="15" customHeight="1" x14ac:dyDescent="0.3">
      <c r="A907" s="233"/>
      <c r="B907" s="234">
        <v>260</v>
      </c>
      <c r="C907" s="235">
        <v>6.2</v>
      </c>
      <c r="D907" s="236">
        <v>44402</v>
      </c>
      <c r="E907" s="199" t="s">
        <v>8</v>
      </c>
      <c r="F907" s="204">
        <f t="shared" si="73"/>
        <v>161.19999999999999</v>
      </c>
      <c r="G907" s="233"/>
    </row>
    <row r="908" spans="1:7" s="227" customFormat="1" ht="15" customHeight="1" x14ac:dyDescent="0.3">
      <c r="A908" s="233"/>
      <c r="B908" s="234">
        <v>260</v>
      </c>
      <c r="C908" s="235">
        <v>6.2</v>
      </c>
      <c r="D908" s="236">
        <v>44407</v>
      </c>
      <c r="E908" s="199" t="s">
        <v>8</v>
      </c>
      <c r="F908" s="204">
        <f t="shared" si="73"/>
        <v>161.19999999999999</v>
      </c>
      <c r="G908" s="233"/>
    </row>
    <row r="909" spans="1:7" ht="15" customHeight="1" x14ac:dyDescent="0.25">
      <c r="A909" s="190"/>
      <c r="B909" s="234">
        <v>60</v>
      </c>
      <c r="C909" s="235">
        <v>6.2</v>
      </c>
      <c r="D909" s="236">
        <v>44408</v>
      </c>
      <c r="E909" s="199" t="s">
        <v>8</v>
      </c>
      <c r="F909" s="204">
        <f t="shared" si="73"/>
        <v>37.200000000000003</v>
      </c>
      <c r="G909" s="190"/>
    </row>
    <row r="910" spans="1:7" s="227" customFormat="1" ht="15" customHeight="1" x14ac:dyDescent="0.3">
      <c r="A910" s="33" t="s">
        <v>1206</v>
      </c>
      <c r="B910" s="33"/>
      <c r="C910" s="33"/>
      <c r="D910" s="33"/>
      <c r="E910" s="33"/>
      <c r="F910" s="33"/>
      <c r="G910" s="30">
        <f>SUM(F904:F909)</f>
        <v>628.79999999999995</v>
      </c>
    </row>
    <row r="911" spans="1:7" s="228" customFormat="1" ht="15" customHeight="1" x14ac:dyDescent="0.3">
      <c r="A911" s="233"/>
      <c r="B911" s="234">
        <v>320</v>
      </c>
      <c r="C911" s="235">
        <v>6.2</v>
      </c>
      <c r="D911" s="236">
        <v>44416</v>
      </c>
      <c r="E911" s="199" t="s">
        <v>8</v>
      </c>
      <c r="F911" s="204">
        <f>(C911*B911/10)</f>
        <v>198.4</v>
      </c>
      <c r="G911" s="233"/>
    </row>
    <row r="912" spans="1:7" s="228" customFormat="1" ht="15" customHeight="1" x14ac:dyDescent="0.3">
      <c r="A912" s="233"/>
      <c r="B912" s="234">
        <v>320</v>
      </c>
      <c r="C912" s="235">
        <v>6.2</v>
      </c>
      <c r="D912" s="236">
        <v>44422</v>
      </c>
      <c r="E912" s="199" t="s">
        <v>8</v>
      </c>
      <c r="F912" s="204">
        <f>(C912*B912/10)</f>
        <v>198.4</v>
      </c>
      <c r="G912" s="233"/>
    </row>
    <row r="913" spans="1:7" s="228" customFormat="1" ht="15" customHeight="1" x14ac:dyDescent="0.3">
      <c r="A913" s="233"/>
      <c r="B913" s="234">
        <v>320</v>
      </c>
      <c r="C913" s="235">
        <v>6.2</v>
      </c>
      <c r="D913" s="236">
        <v>44429</v>
      </c>
      <c r="E913" s="199" t="s">
        <v>8</v>
      </c>
      <c r="F913" s="204">
        <f>(C913*B913/10)</f>
        <v>198.4</v>
      </c>
      <c r="G913" s="233"/>
    </row>
    <row r="914" spans="1:7" s="228" customFormat="1" ht="15" customHeight="1" x14ac:dyDescent="0.25">
      <c r="A914" s="190"/>
      <c r="B914" s="234">
        <v>320</v>
      </c>
      <c r="C914" s="235">
        <v>6.2</v>
      </c>
      <c r="D914" s="236">
        <v>44436</v>
      </c>
      <c r="E914" s="199" t="s">
        <v>8</v>
      </c>
      <c r="F914" s="204">
        <f>(C914*B914/10)</f>
        <v>198.4</v>
      </c>
      <c r="G914" s="190"/>
    </row>
    <row r="915" spans="1:7" s="228" customFormat="1" ht="15" customHeight="1" x14ac:dyDescent="0.3">
      <c r="A915" s="33" t="s">
        <v>1220</v>
      </c>
      <c r="B915" s="33"/>
      <c r="C915" s="33"/>
      <c r="D915" s="33"/>
      <c r="E915" s="33"/>
      <c r="F915" s="33"/>
      <c r="G915" s="30">
        <f>SUM(F911:F914)</f>
        <v>793.6</v>
      </c>
    </row>
    <row r="916" spans="1:7" ht="15" customHeight="1" x14ac:dyDescent="0.3">
      <c r="A916" s="233"/>
      <c r="B916" s="234">
        <v>460</v>
      </c>
      <c r="C916" s="235">
        <v>6.5</v>
      </c>
      <c r="D916" s="236">
        <v>44443</v>
      </c>
      <c r="E916" s="199" t="s">
        <v>8</v>
      </c>
      <c r="F916" s="204">
        <f>(C916*B916/10)</f>
        <v>299</v>
      </c>
      <c r="G916" s="233"/>
    </row>
    <row r="917" spans="1:7" ht="15" customHeight="1" x14ac:dyDescent="0.3">
      <c r="A917" s="233"/>
      <c r="B917" s="234">
        <v>460</v>
      </c>
      <c r="C917" s="235">
        <v>6.5</v>
      </c>
      <c r="D917" s="236">
        <v>44450</v>
      </c>
      <c r="E917" s="199" t="s">
        <v>8</v>
      </c>
      <c r="F917" s="204">
        <f>(C917*B917/10)</f>
        <v>299</v>
      </c>
      <c r="G917" s="233"/>
    </row>
    <row r="918" spans="1:7" ht="15" customHeight="1" x14ac:dyDescent="0.3">
      <c r="A918" s="233"/>
      <c r="B918" s="234">
        <v>60</v>
      </c>
      <c r="C918" s="235">
        <v>6.5</v>
      </c>
      <c r="D918" s="236">
        <v>44451</v>
      </c>
      <c r="E918" s="199" t="s">
        <v>8</v>
      </c>
      <c r="F918" s="204">
        <f>(C918*B918/10)</f>
        <v>39</v>
      </c>
      <c r="G918" s="233"/>
    </row>
    <row r="919" spans="1:7" ht="15" customHeight="1" x14ac:dyDescent="0.25">
      <c r="A919" s="190"/>
      <c r="B919" s="234">
        <v>460</v>
      </c>
      <c r="C919" s="235">
        <v>6.5</v>
      </c>
      <c r="D919" s="236">
        <v>44457</v>
      </c>
      <c r="E919" s="199" t="s">
        <v>8</v>
      </c>
      <c r="F919" s="204">
        <f>(C919*B919/10)</f>
        <v>299</v>
      </c>
      <c r="G919" s="190"/>
    </row>
    <row r="920" spans="1:7" ht="15" customHeight="1" x14ac:dyDescent="0.3">
      <c r="A920" s="257" t="s">
        <v>1242</v>
      </c>
      <c r="B920" s="257"/>
      <c r="C920" s="257"/>
      <c r="D920" s="257"/>
      <c r="E920" s="257"/>
      <c r="F920" s="257"/>
      <c r="G920" s="267">
        <f>SUM(F916:F919)</f>
        <v>936</v>
      </c>
    </row>
    <row r="921" spans="1:7" ht="15" customHeight="1" x14ac:dyDescent="0.3">
      <c r="A921" s="233"/>
      <c r="B921" s="234">
        <v>460</v>
      </c>
      <c r="C921" s="235">
        <v>6.5</v>
      </c>
      <c r="D921" s="236">
        <v>44471</v>
      </c>
      <c r="E921" s="199" t="s">
        <v>8</v>
      </c>
      <c r="F921" s="204">
        <f>(C921*B921/10)</f>
        <v>299</v>
      </c>
      <c r="G921" s="233"/>
    </row>
    <row r="922" spans="1:7" ht="15" customHeight="1" x14ac:dyDescent="0.3">
      <c r="A922" s="233"/>
      <c r="B922" s="234">
        <v>460</v>
      </c>
      <c r="C922" s="235">
        <v>6.5</v>
      </c>
      <c r="D922" s="236">
        <v>44478</v>
      </c>
      <c r="E922" s="199" t="s">
        <v>8</v>
      </c>
      <c r="F922" s="204">
        <f>(C922*B922/10)</f>
        <v>299</v>
      </c>
      <c r="G922" s="233"/>
    </row>
    <row r="923" spans="1:7" ht="15" customHeight="1" x14ac:dyDescent="0.3">
      <c r="A923" s="233"/>
      <c r="B923" s="234">
        <v>460</v>
      </c>
      <c r="C923" s="235">
        <v>6.5</v>
      </c>
      <c r="D923" s="236">
        <v>44485</v>
      </c>
      <c r="E923" s="199" t="s">
        <v>8</v>
      </c>
      <c r="F923" s="204">
        <f>(C923*B923/10)</f>
        <v>299</v>
      </c>
      <c r="G923" s="233"/>
    </row>
    <row r="924" spans="1:7" ht="15" customHeight="1" x14ac:dyDescent="0.25">
      <c r="A924" s="190"/>
      <c r="B924" s="234">
        <v>460</v>
      </c>
      <c r="C924" s="235">
        <v>6.89</v>
      </c>
      <c r="D924" s="236">
        <v>44492</v>
      </c>
      <c r="E924" s="199" t="s">
        <v>8</v>
      </c>
      <c r="F924" s="204">
        <f>(C924*B924/10)</f>
        <v>316.93999999999994</v>
      </c>
      <c r="G924" s="190"/>
    </row>
    <row r="925" spans="1:7" s="266" customFormat="1" ht="15" customHeight="1" x14ac:dyDescent="0.25">
      <c r="A925" s="190"/>
      <c r="B925" s="234">
        <v>460</v>
      </c>
      <c r="C925" s="235">
        <v>7</v>
      </c>
      <c r="D925" s="236">
        <v>44499</v>
      </c>
      <c r="E925" s="199" t="s">
        <v>8</v>
      </c>
      <c r="F925" s="204">
        <f>(C925*B925/10)</f>
        <v>322</v>
      </c>
      <c r="G925" s="190"/>
    </row>
    <row r="926" spans="1:7" ht="15" customHeight="1" x14ac:dyDescent="0.3">
      <c r="A926" s="33" t="s">
        <v>1253</v>
      </c>
      <c r="B926" s="33"/>
      <c r="C926" s="33"/>
      <c r="D926" s="33"/>
      <c r="E926" s="33"/>
      <c r="F926" s="33"/>
      <c r="G926" s="30">
        <f>SUM(F921:F925)</f>
        <v>1535.94</v>
      </c>
    </row>
    <row r="927" spans="1:7" ht="15" customHeight="1" x14ac:dyDescent="0.3">
      <c r="A927" s="233"/>
      <c r="B927" s="234">
        <v>460</v>
      </c>
      <c r="C927" s="235">
        <v>7</v>
      </c>
      <c r="D927" s="236">
        <v>44506</v>
      </c>
      <c r="E927" s="199" t="s">
        <v>8</v>
      </c>
      <c r="F927" s="204">
        <f>(C927*B927/10)</f>
        <v>322</v>
      </c>
      <c r="G927" s="233"/>
    </row>
    <row r="928" spans="1:7" ht="15" customHeight="1" x14ac:dyDescent="0.3">
      <c r="A928" s="233"/>
      <c r="B928" s="234">
        <v>460</v>
      </c>
      <c r="C928" s="235">
        <v>7</v>
      </c>
      <c r="D928" s="236">
        <v>44513</v>
      </c>
      <c r="E928" s="199" t="s">
        <v>8</v>
      </c>
      <c r="F928" s="204">
        <f>(C928*B928/10)</f>
        <v>322</v>
      </c>
      <c r="G928" s="233"/>
    </row>
    <row r="929" spans="1:7" ht="15" customHeight="1" x14ac:dyDescent="0.3">
      <c r="A929" s="233"/>
      <c r="B929" s="234">
        <v>460</v>
      </c>
      <c r="C929" s="235">
        <v>7</v>
      </c>
      <c r="D929" s="236">
        <v>44397</v>
      </c>
      <c r="E929" s="199" t="s">
        <v>8</v>
      </c>
      <c r="F929" s="204">
        <f>(C929*B929/10)</f>
        <v>322</v>
      </c>
      <c r="G929" s="233"/>
    </row>
    <row r="930" spans="1:7" ht="15" customHeight="1" x14ac:dyDescent="0.25">
      <c r="A930" s="190"/>
      <c r="B930" s="234">
        <v>60</v>
      </c>
      <c r="C930" s="235">
        <v>7</v>
      </c>
      <c r="D930" s="236">
        <v>44398</v>
      </c>
      <c r="E930" s="199" t="s">
        <v>8</v>
      </c>
      <c r="F930" s="204">
        <f>(C930*B930/10)</f>
        <v>42</v>
      </c>
      <c r="G930" s="190"/>
    </row>
    <row r="931" spans="1:7" ht="15" customHeight="1" x14ac:dyDescent="0.25">
      <c r="A931" s="190"/>
      <c r="B931" s="234">
        <v>460</v>
      </c>
      <c r="C931" s="235">
        <v>7</v>
      </c>
      <c r="D931" s="236">
        <v>44397</v>
      </c>
      <c r="E931" s="199" t="s">
        <v>8</v>
      </c>
      <c r="F931" s="204">
        <f>(C931*B931/10)</f>
        <v>322</v>
      </c>
      <c r="G931" s="190"/>
    </row>
    <row r="932" spans="1:7" ht="15" customHeight="1" x14ac:dyDescent="0.3">
      <c r="A932" s="257" t="s">
        <v>1268</v>
      </c>
      <c r="B932" s="257"/>
      <c r="C932" s="257"/>
      <c r="D932" s="257"/>
      <c r="E932" s="257"/>
      <c r="F932" s="257"/>
      <c r="G932" s="267">
        <f>SUM(F927:F931)</f>
        <v>1330</v>
      </c>
    </row>
    <row r="933" spans="1:7" ht="15" customHeight="1" x14ac:dyDescent="0.3">
      <c r="A933" s="233"/>
      <c r="B933" s="234">
        <v>460</v>
      </c>
      <c r="C933" s="235">
        <v>7</v>
      </c>
      <c r="D933" s="236">
        <v>44534</v>
      </c>
      <c r="E933" s="199" t="s">
        <v>8</v>
      </c>
      <c r="F933" s="204">
        <f>(C933*B933/10)</f>
        <v>322</v>
      </c>
      <c r="G933" s="233"/>
    </row>
    <row r="934" spans="1:7" ht="15" customHeight="1" x14ac:dyDescent="0.3">
      <c r="A934" s="233"/>
      <c r="B934" s="234">
        <v>100</v>
      </c>
      <c r="C934" s="235">
        <v>7.25</v>
      </c>
      <c r="D934" s="236">
        <v>44535</v>
      </c>
      <c r="E934" s="199" t="s">
        <v>8</v>
      </c>
      <c r="F934" s="204">
        <f>(C934*B934/10)</f>
        <v>72.5</v>
      </c>
      <c r="G934" s="233"/>
    </row>
    <row r="935" spans="1:7" ht="15" customHeight="1" x14ac:dyDescent="0.3">
      <c r="A935" s="233"/>
      <c r="B935" s="234">
        <v>260</v>
      </c>
      <c r="C935" s="235">
        <v>7.25</v>
      </c>
      <c r="D935" s="236">
        <v>44541</v>
      </c>
      <c r="E935" s="199" t="s">
        <v>8</v>
      </c>
      <c r="F935" s="204">
        <f>(C935*B935/10)</f>
        <v>188.5</v>
      </c>
      <c r="G935" s="233"/>
    </row>
    <row r="936" spans="1:7" ht="15" customHeight="1" x14ac:dyDescent="0.25">
      <c r="A936" s="190"/>
      <c r="B936" s="234">
        <v>260</v>
      </c>
      <c r="C936" s="235">
        <v>7.25</v>
      </c>
      <c r="D936" s="236">
        <v>44548</v>
      </c>
      <c r="E936" s="199" t="s">
        <v>8</v>
      </c>
      <c r="F936" s="204">
        <f>(C936*B936/10)</f>
        <v>188.5</v>
      </c>
      <c r="G936" s="190"/>
    </row>
    <row r="937" spans="1:7" ht="15" customHeight="1" x14ac:dyDescent="0.25">
      <c r="A937" s="190"/>
      <c r="B937" s="234">
        <v>460</v>
      </c>
      <c r="C937" s="235">
        <v>7.25</v>
      </c>
      <c r="D937" s="236">
        <v>44556</v>
      </c>
      <c r="E937" s="199" t="s">
        <v>8</v>
      </c>
      <c r="F937" s="204">
        <f>(C937*B937/10)</f>
        <v>333.5</v>
      </c>
      <c r="G937" s="190"/>
    </row>
    <row r="938" spans="1:7" ht="15" customHeight="1" x14ac:dyDescent="0.3">
      <c r="A938" s="207" t="s">
        <v>1272</v>
      </c>
      <c r="B938" s="207"/>
      <c r="C938" s="207"/>
      <c r="D938" s="207"/>
      <c r="E938" s="207"/>
      <c r="F938" s="207"/>
      <c r="G938" s="279">
        <f>SUM(F933:F937)</f>
        <v>1105</v>
      </c>
    </row>
    <row r="939" spans="1:7" ht="15" customHeight="1" x14ac:dyDescent="0.3">
      <c r="A939" s="233"/>
      <c r="B939" s="234">
        <v>460</v>
      </c>
      <c r="C939" s="235">
        <v>7.25</v>
      </c>
      <c r="D939" s="236">
        <v>44569</v>
      </c>
      <c r="E939" s="199" t="s">
        <v>8</v>
      </c>
      <c r="F939" s="204">
        <f>(C939*B939/10)</f>
        <v>333.5</v>
      </c>
      <c r="G939" s="233"/>
    </row>
    <row r="940" spans="1:7" ht="15" customHeight="1" x14ac:dyDescent="0.3">
      <c r="A940" s="233"/>
      <c r="B940" s="234">
        <v>460</v>
      </c>
      <c r="C940" s="235">
        <v>7.25</v>
      </c>
      <c r="D940" s="236">
        <v>44576</v>
      </c>
      <c r="E940" s="199" t="s">
        <v>8</v>
      </c>
      <c r="F940" s="204">
        <f>(C940*B940/10)</f>
        <v>333.5</v>
      </c>
      <c r="G940" s="233"/>
    </row>
    <row r="941" spans="1:7" ht="15" customHeight="1" x14ac:dyDescent="0.3">
      <c r="A941" s="233"/>
      <c r="B941" s="234">
        <v>460</v>
      </c>
      <c r="C941" s="235">
        <v>7.25</v>
      </c>
      <c r="D941" s="236">
        <v>44583</v>
      </c>
      <c r="E941" s="199" t="s">
        <v>8</v>
      </c>
      <c r="F941" s="204">
        <f>(C941*B941/10)</f>
        <v>333.5</v>
      </c>
      <c r="G941" s="233"/>
    </row>
    <row r="942" spans="1:7" ht="15" customHeight="1" x14ac:dyDescent="0.25">
      <c r="A942" s="190"/>
      <c r="B942" s="234">
        <v>460</v>
      </c>
      <c r="C942" s="235">
        <v>7.25</v>
      </c>
      <c r="D942" s="236">
        <v>44590</v>
      </c>
      <c r="E942" s="199" t="s">
        <v>8</v>
      </c>
      <c r="F942" s="204">
        <f>(C942*B942/10)</f>
        <v>333.5</v>
      </c>
      <c r="G942" s="190"/>
    </row>
    <row r="943" spans="1:7" ht="15" customHeight="1" x14ac:dyDescent="0.3">
      <c r="A943" s="207" t="s">
        <v>1278</v>
      </c>
      <c r="B943" s="207"/>
      <c r="C943" s="207"/>
      <c r="D943" s="207"/>
      <c r="E943" s="207"/>
      <c r="F943" s="207"/>
      <c r="G943" s="279">
        <f>SUM(F939:F942)</f>
        <v>1334</v>
      </c>
    </row>
    <row r="944" spans="1:7" ht="15" customHeight="1" x14ac:dyDescent="0.3">
      <c r="A944" s="233"/>
      <c r="B944" s="234">
        <v>60</v>
      </c>
      <c r="C944" s="235">
        <v>8</v>
      </c>
      <c r="D944" s="236">
        <v>44604</v>
      </c>
      <c r="E944" s="199" t="s">
        <v>8</v>
      </c>
      <c r="F944" s="204">
        <f t="shared" ref="F944:F954" si="74">(C944*B944/10)</f>
        <v>48</v>
      </c>
      <c r="G944" s="233"/>
    </row>
    <row r="945" spans="1:13" ht="15" customHeight="1" x14ac:dyDescent="0.3">
      <c r="A945" s="233"/>
      <c r="B945" s="234">
        <v>60</v>
      </c>
      <c r="C945" s="235">
        <v>8</v>
      </c>
      <c r="D945" s="236">
        <v>44605</v>
      </c>
      <c r="E945" s="199" t="s">
        <v>8</v>
      </c>
      <c r="F945" s="204">
        <f t="shared" si="74"/>
        <v>48</v>
      </c>
      <c r="G945" s="233"/>
      <c r="M945" s="293"/>
    </row>
    <row r="946" spans="1:13" ht="15" customHeight="1" x14ac:dyDescent="0.3">
      <c r="A946" s="233"/>
      <c r="B946" s="234">
        <v>60</v>
      </c>
      <c r="C946" s="235">
        <v>8</v>
      </c>
      <c r="D946" s="236">
        <v>44607</v>
      </c>
      <c r="E946" s="199" t="s">
        <v>8</v>
      </c>
      <c r="F946" s="204">
        <f t="shared" si="74"/>
        <v>48</v>
      </c>
      <c r="G946" s="233"/>
    </row>
    <row r="947" spans="1:13" ht="15" customHeight="1" x14ac:dyDescent="0.25">
      <c r="A947" s="190"/>
      <c r="B947" s="234">
        <v>60</v>
      </c>
      <c r="C947" s="235">
        <v>8</v>
      </c>
      <c r="D947" s="236">
        <v>44608</v>
      </c>
      <c r="E947" s="199" t="s">
        <v>8</v>
      </c>
      <c r="F947" s="204">
        <f t="shared" si="74"/>
        <v>48</v>
      </c>
      <c r="G947" s="190"/>
    </row>
    <row r="948" spans="1:13" s="299" customFormat="1" ht="15" customHeight="1" x14ac:dyDescent="0.25">
      <c r="A948" s="190"/>
      <c r="B948" s="234">
        <v>60</v>
      </c>
      <c r="C948" s="235">
        <v>8</v>
      </c>
      <c r="D948" s="236">
        <v>44609</v>
      </c>
      <c r="E948" s="199" t="s">
        <v>8</v>
      </c>
      <c r="F948" s="204">
        <f t="shared" si="74"/>
        <v>48</v>
      </c>
      <c r="G948" s="190"/>
    </row>
    <row r="949" spans="1:13" ht="15" customHeight="1" x14ac:dyDescent="0.25">
      <c r="A949" s="190"/>
      <c r="B949" s="234">
        <v>60</v>
      </c>
      <c r="C949" s="235">
        <v>8</v>
      </c>
      <c r="D949" s="236">
        <v>44610</v>
      </c>
      <c r="E949" s="199" t="s">
        <v>8</v>
      </c>
      <c r="F949" s="204">
        <f t="shared" si="74"/>
        <v>48</v>
      </c>
      <c r="G949" s="190"/>
    </row>
    <row r="950" spans="1:13" ht="15" customHeight="1" x14ac:dyDescent="0.25">
      <c r="A950" s="190"/>
      <c r="B950" s="234">
        <v>60</v>
      </c>
      <c r="C950" s="235">
        <v>8</v>
      </c>
      <c r="D950" s="236">
        <v>44611</v>
      </c>
      <c r="E950" s="199" t="s">
        <v>8</v>
      </c>
      <c r="F950" s="204">
        <f t="shared" si="74"/>
        <v>48</v>
      </c>
      <c r="G950" s="190"/>
    </row>
    <row r="951" spans="1:13" ht="15" customHeight="1" x14ac:dyDescent="0.25">
      <c r="A951" s="190"/>
      <c r="B951" s="234">
        <v>60</v>
      </c>
      <c r="C951" s="235">
        <v>8</v>
      </c>
      <c r="D951" s="236">
        <v>44613</v>
      </c>
      <c r="E951" s="199" t="s">
        <v>8</v>
      </c>
      <c r="F951" s="204">
        <f t="shared" si="74"/>
        <v>48</v>
      </c>
      <c r="G951" s="190"/>
    </row>
    <row r="952" spans="1:13" ht="15" customHeight="1" x14ac:dyDescent="0.25">
      <c r="A952" s="190"/>
      <c r="B952" s="234">
        <v>60</v>
      </c>
      <c r="C952" s="235">
        <v>8</v>
      </c>
      <c r="D952" s="236">
        <v>44614</v>
      </c>
      <c r="E952" s="199" t="s">
        <v>8</v>
      </c>
      <c r="F952" s="204">
        <f t="shared" si="74"/>
        <v>48</v>
      </c>
      <c r="G952" s="190"/>
    </row>
    <row r="953" spans="1:13" ht="15" customHeight="1" x14ac:dyDescent="0.25">
      <c r="A953" s="190"/>
      <c r="B953" s="234">
        <v>60</v>
      </c>
      <c r="C953" s="235">
        <v>8</v>
      </c>
      <c r="D953" s="236">
        <v>44615</v>
      </c>
      <c r="E953" s="199" t="s">
        <v>8</v>
      </c>
      <c r="F953" s="204">
        <f t="shared" si="74"/>
        <v>48</v>
      </c>
      <c r="G953" s="190"/>
    </row>
    <row r="954" spans="1:13" ht="15" customHeight="1" x14ac:dyDescent="0.25">
      <c r="A954" s="190"/>
      <c r="B954" s="234">
        <v>60</v>
      </c>
      <c r="C954" s="235">
        <v>8</v>
      </c>
      <c r="D954" s="236">
        <v>44616</v>
      </c>
      <c r="E954" s="199" t="s">
        <v>8</v>
      </c>
      <c r="F954" s="204">
        <f t="shared" si="74"/>
        <v>48</v>
      </c>
      <c r="G954" s="190"/>
    </row>
    <row r="955" spans="1:13" ht="15" customHeight="1" x14ac:dyDescent="0.3">
      <c r="A955" s="207" t="s">
        <v>1289</v>
      </c>
      <c r="B955" s="207"/>
      <c r="C955" s="207"/>
      <c r="D955" s="207"/>
      <c r="E955" s="207"/>
      <c r="F955" s="207"/>
      <c r="G955" s="279">
        <f>SUM(F944:F954)</f>
        <v>528</v>
      </c>
    </row>
    <row r="956" spans="1:13" ht="15" customHeight="1" x14ac:dyDescent="0.3">
      <c r="A956" s="233"/>
      <c r="B956" s="234">
        <v>60</v>
      </c>
      <c r="C956" s="235">
        <v>8</v>
      </c>
      <c r="D956" s="236">
        <v>44621</v>
      </c>
      <c r="E956" s="199" t="s">
        <v>8</v>
      </c>
      <c r="F956" s="204">
        <f t="shared" ref="F956:F965" si="75">(C956*B956/10)</f>
        <v>48</v>
      </c>
      <c r="G956" s="233"/>
    </row>
    <row r="957" spans="1:13" ht="15" customHeight="1" x14ac:dyDescent="0.3">
      <c r="A957" s="233"/>
      <c r="B957" s="234">
        <v>60</v>
      </c>
      <c r="C957" s="235">
        <v>8</v>
      </c>
      <c r="D957" s="236">
        <v>44622</v>
      </c>
      <c r="E957" s="199" t="s">
        <v>8</v>
      </c>
      <c r="F957" s="204">
        <f t="shared" si="75"/>
        <v>48</v>
      </c>
      <c r="G957" s="233"/>
    </row>
    <row r="958" spans="1:13" ht="15" customHeight="1" x14ac:dyDescent="0.3">
      <c r="A958" s="233"/>
      <c r="B958" s="234">
        <v>60</v>
      </c>
      <c r="C958" s="235">
        <v>8</v>
      </c>
      <c r="D958" s="236">
        <v>44623</v>
      </c>
      <c r="E958" s="199" t="s">
        <v>8</v>
      </c>
      <c r="F958" s="204">
        <f t="shared" si="75"/>
        <v>48</v>
      </c>
      <c r="G958" s="233"/>
    </row>
    <row r="959" spans="1:13" ht="15" customHeight="1" x14ac:dyDescent="0.25">
      <c r="A959" s="190"/>
      <c r="B959" s="234">
        <v>60</v>
      </c>
      <c r="C959" s="235">
        <v>8</v>
      </c>
      <c r="D959" s="236">
        <v>44625</v>
      </c>
      <c r="E959" s="199" t="s">
        <v>8</v>
      </c>
      <c r="F959" s="204">
        <f t="shared" si="75"/>
        <v>48</v>
      </c>
      <c r="G959" s="190"/>
    </row>
    <row r="960" spans="1:13" ht="15" customHeight="1" x14ac:dyDescent="0.25">
      <c r="A960" s="190"/>
      <c r="B960" s="234">
        <v>60</v>
      </c>
      <c r="C960" s="235">
        <v>8</v>
      </c>
      <c r="D960" s="236">
        <v>44627</v>
      </c>
      <c r="E960" s="199" t="s">
        <v>8</v>
      </c>
      <c r="F960" s="204">
        <f t="shared" si="75"/>
        <v>48</v>
      </c>
      <c r="G960" s="190"/>
    </row>
    <row r="961" spans="1:7" ht="15" customHeight="1" x14ac:dyDescent="0.25">
      <c r="A961" s="190"/>
      <c r="B961" s="234">
        <v>60</v>
      </c>
      <c r="C961" s="235">
        <v>8</v>
      </c>
      <c r="D961" s="236">
        <v>44630</v>
      </c>
      <c r="E961" s="199" t="s">
        <v>8</v>
      </c>
      <c r="F961" s="204">
        <f t="shared" si="75"/>
        <v>48</v>
      </c>
      <c r="G961" s="190"/>
    </row>
    <row r="962" spans="1:7" ht="15" customHeight="1" x14ac:dyDescent="0.25">
      <c r="A962" s="190"/>
      <c r="B962" s="234">
        <v>60</v>
      </c>
      <c r="C962" s="235">
        <v>8</v>
      </c>
      <c r="D962" s="236">
        <v>44631</v>
      </c>
      <c r="E962" s="199" t="s">
        <v>8</v>
      </c>
      <c r="F962" s="204">
        <f t="shared" si="75"/>
        <v>48</v>
      </c>
      <c r="G962" s="190"/>
    </row>
    <row r="963" spans="1:7" ht="15" customHeight="1" x14ac:dyDescent="0.25">
      <c r="A963" s="190"/>
      <c r="B963" s="234">
        <v>60</v>
      </c>
      <c r="C963" s="235">
        <v>8</v>
      </c>
      <c r="D963" s="236">
        <v>44632</v>
      </c>
      <c r="E963" s="199" t="s">
        <v>8</v>
      </c>
      <c r="F963" s="204">
        <f t="shared" si="75"/>
        <v>48</v>
      </c>
      <c r="G963" s="190"/>
    </row>
    <row r="964" spans="1:7" ht="15" customHeight="1" x14ac:dyDescent="0.25">
      <c r="A964" s="190"/>
      <c r="B964" s="234">
        <v>60</v>
      </c>
      <c r="C964" s="235">
        <v>8</v>
      </c>
      <c r="D964" s="236">
        <v>44638</v>
      </c>
      <c r="E964" s="199" t="s">
        <v>8</v>
      </c>
      <c r="F964" s="204">
        <f t="shared" si="75"/>
        <v>48</v>
      </c>
      <c r="G964" s="190"/>
    </row>
    <row r="965" spans="1:7" ht="15" customHeight="1" x14ac:dyDescent="0.25">
      <c r="A965" s="190"/>
      <c r="B965" s="234">
        <v>60</v>
      </c>
      <c r="C965" s="235">
        <v>8</v>
      </c>
      <c r="D965" s="236">
        <v>44646</v>
      </c>
      <c r="E965" s="199" t="s">
        <v>8</v>
      </c>
      <c r="F965" s="204">
        <f t="shared" si="75"/>
        <v>48</v>
      </c>
      <c r="G965" s="190"/>
    </row>
    <row r="966" spans="1:7" ht="15" customHeight="1" x14ac:dyDescent="0.25">
      <c r="A966" s="190"/>
      <c r="B966" s="234"/>
      <c r="C966" s="235"/>
      <c r="D966" s="236"/>
      <c r="E966" s="199"/>
      <c r="F966" s="204"/>
      <c r="G966" s="190"/>
    </row>
    <row r="967" spans="1:7" ht="15" customHeight="1" x14ac:dyDescent="0.3">
      <c r="A967" s="207" t="s">
        <v>1311</v>
      </c>
      <c r="B967" s="207"/>
      <c r="C967" s="207"/>
      <c r="D967" s="207"/>
      <c r="E967" s="207"/>
      <c r="F967" s="207"/>
      <c r="G967" s="279">
        <f>SUM(F956:F966)</f>
        <v>480</v>
      </c>
    </row>
    <row r="968" spans="1:7" ht="15" customHeight="1" x14ac:dyDescent="0.25">
      <c r="A968" s="190"/>
      <c r="B968" s="234">
        <v>60</v>
      </c>
      <c r="C968" s="235">
        <v>8</v>
      </c>
      <c r="D968" s="236">
        <v>44653</v>
      </c>
      <c r="E968" s="199" t="s">
        <v>8</v>
      </c>
      <c r="F968" s="204">
        <f t="shared" ref="F968:F975" si="76">(C968*B968/10)</f>
        <v>48</v>
      </c>
      <c r="G968" s="190"/>
    </row>
    <row r="969" spans="1:7" ht="15" customHeight="1" x14ac:dyDescent="0.25">
      <c r="A969" s="190"/>
      <c r="B969" s="234">
        <v>60</v>
      </c>
      <c r="C969" s="235">
        <v>8</v>
      </c>
      <c r="D969" s="236">
        <v>44660</v>
      </c>
      <c r="E969" s="199" t="s">
        <v>8</v>
      </c>
      <c r="F969" s="204">
        <f t="shared" si="76"/>
        <v>48</v>
      </c>
      <c r="G969" s="190"/>
    </row>
    <row r="970" spans="1:7" ht="15" customHeight="1" x14ac:dyDescent="0.25">
      <c r="A970" s="190"/>
      <c r="B970" s="234">
        <v>60</v>
      </c>
      <c r="C970" s="235">
        <v>8</v>
      </c>
      <c r="D970" s="236">
        <v>44665</v>
      </c>
      <c r="E970" s="199" t="s">
        <v>8</v>
      </c>
      <c r="F970" s="204">
        <f t="shared" si="76"/>
        <v>48</v>
      </c>
      <c r="G970" s="190"/>
    </row>
    <row r="971" spans="1:7" ht="15" customHeight="1" x14ac:dyDescent="0.25">
      <c r="A971" s="190"/>
      <c r="B971" s="234">
        <v>60</v>
      </c>
      <c r="C971" s="235">
        <v>8</v>
      </c>
      <c r="D971" s="236">
        <v>44669</v>
      </c>
      <c r="E971" s="199" t="s">
        <v>8</v>
      </c>
      <c r="F971" s="204">
        <f t="shared" si="76"/>
        <v>48</v>
      </c>
      <c r="G971" s="190"/>
    </row>
    <row r="972" spans="1:7" ht="15" customHeight="1" x14ac:dyDescent="0.25">
      <c r="A972" s="190"/>
      <c r="B972" s="234">
        <v>60</v>
      </c>
      <c r="C972" s="235">
        <v>8</v>
      </c>
      <c r="D972" s="236">
        <v>44677</v>
      </c>
      <c r="E972" s="199" t="s">
        <v>8</v>
      </c>
      <c r="F972" s="204">
        <f t="shared" si="76"/>
        <v>48</v>
      </c>
      <c r="G972" s="190"/>
    </row>
    <row r="973" spans="1:7" ht="15" customHeight="1" x14ac:dyDescent="0.25">
      <c r="A973" s="190"/>
      <c r="B973" s="234">
        <v>60</v>
      </c>
      <c r="C973" s="235">
        <v>8</v>
      </c>
      <c r="D973" s="236">
        <v>44678</v>
      </c>
      <c r="E973" s="199" t="s">
        <v>8</v>
      </c>
      <c r="F973" s="204">
        <f t="shared" si="76"/>
        <v>48</v>
      </c>
      <c r="G973" s="190"/>
    </row>
    <row r="974" spans="1:7" ht="15" customHeight="1" x14ac:dyDescent="0.25">
      <c r="A974" s="190"/>
      <c r="B974" s="234">
        <v>60</v>
      </c>
      <c r="C974" s="235">
        <v>8</v>
      </c>
      <c r="D974" s="236">
        <v>44680</v>
      </c>
      <c r="E974" s="199" t="s">
        <v>8</v>
      </c>
      <c r="F974" s="204">
        <f t="shared" si="76"/>
        <v>48</v>
      </c>
      <c r="G974" s="190"/>
    </row>
    <row r="975" spans="1:7" ht="15" customHeight="1" x14ac:dyDescent="0.25">
      <c r="A975" s="190"/>
      <c r="B975" s="234">
        <v>60</v>
      </c>
      <c r="C975" s="235">
        <v>8</v>
      </c>
      <c r="D975" s="236">
        <v>44681</v>
      </c>
      <c r="E975" s="199" t="s">
        <v>8</v>
      </c>
      <c r="F975" s="204">
        <f t="shared" si="76"/>
        <v>48</v>
      </c>
      <c r="G975" s="190"/>
    </row>
    <row r="976" spans="1:7" ht="15" customHeight="1" x14ac:dyDescent="0.3">
      <c r="A976" s="344" t="s">
        <v>1339</v>
      </c>
      <c r="B976" s="344"/>
      <c r="C976" s="344"/>
      <c r="D976" s="344"/>
      <c r="E976" s="344"/>
      <c r="F976" s="344"/>
      <c r="G976" s="347">
        <f>SUM(F968:F975)</f>
        <v>384</v>
      </c>
    </row>
    <row r="977" spans="1:7" s="333" customFormat="1" ht="15" customHeight="1" x14ac:dyDescent="0.25">
      <c r="A977" s="190"/>
      <c r="B977" s="234">
        <v>60</v>
      </c>
      <c r="C977" s="235">
        <v>8</v>
      </c>
      <c r="D977" s="236">
        <v>44683</v>
      </c>
      <c r="E977" s="199" t="s">
        <v>8</v>
      </c>
      <c r="F977" s="204">
        <f t="shared" ref="F977:F986" si="77">(C977*B977/10)</f>
        <v>48</v>
      </c>
      <c r="G977" s="190"/>
    </row>
    <row r="978" spans="1:7" s="333" customFormat="1" ht="15" customHeight="1" x14ac:dyDescent="0.25">
      <c r="A978" s="190"/>
      <c r="B978" s="234">
        <v>60</v>
      </c>
      <c r="C978" s="235">
        <v>8</v>
      </c>
      <c r="D978" s="236">
        <v>44684</v>
      </c>
      <c r="E978" s="199" t="s">
        <v>8</v>
      </c>
      <c r="F978" s="204">
        <f t="shared" si="77"/>
        <v>48</v>
      </c>
      <c r="G978" s="190"/>
    </row>
    <row r="979" spans="1:7" s="333" customFormat="1" ht="15" customHeight="1" x14ac:dyDescent="0.25">
      <c r="A979" s="190"/>
      <c r="B979" s="234">
        <v>60</v>
      </c>
      <c r="C979" s="235">
        <v>8</v>
      </c>
      <c r="D979" s="236">
        <v>44685</v>
      </c>
      <c r="E979" s="199" t="s">
        <v>8</v>
      </c>
      <c r="F979" s="204">
        <f t="shared" si="77"/>
        <v>48</v>
      </c>
      <c r="G979" s="190"/>
    </row>
    <row r="980" spans="1:7" s="333" customFormat="1" ht="15" customHeight="1" x14ac:dyDescent="0.25">
      <c r="A980" s="190"/>
      <c r="B980" s="234">
        <v>60</v>
      </c>
      <c r="C980" s="235">
        <v>8</v>
      </c>
      <c r="D980" s="236">
        <v>44686</v>
      </c>
      <c r="E980" s="199" t="s">
        <v>8</v>
      </c>
      <c r="F980" s="204">
        <f t="shared" si="77"/>
        <v>48</v>
      </c>
      <c r="G980" s="190"/>
    </row>
    <row r="981" spans="1:7" s="333" customFormat="1" ht="15" customHeight="1" x14ac:dyDescent="0.25">
      <c r="A981" s="190"/>
      <c r="B981" s="234">
        <v>60</v>
      </c>
      <c r="C981" s="235">
        <v>8</v>
      </c>
      <c r="D981" s="236">
        <v>44687</v>
      </c>
      <c r="E981" s="199" t="s">
        <v>8</v>
      </c>
      <c r="F981" s="204">
        <f t="shared" si="77"/>
        <v>48</v>
      </c>
      <c r="G981" s="190"/>
    </row>
    <row r="982" spans="1:7" s="333" customFormat="1" ht="15" customHeight="1" x14ac:dyDescent="0.25">
      <c r="A982" s="190"/>
      <c r="B982" s="234">
        <v>60</v>
      </c>
      <c r="C982" s="235">
        <v>8</v>
      </c>
      <c r="D982" s="236">
        <v>44690</v>
      </c>
      <c r="E982" s="199" t="s">
        <v>8</v>
      </c>
      <c r="F982" s="204">
        <f t="shared" si="77"/>
        <v>48</v>
      </c>
      <c r="G982" s="190"/>
    </row>
    <row r="983" spans="1:7" ht="15" customHeight="1" x14ac:dyDescent="0.25">
      <c r="A983" s="190"/>
      <c r="B983" s="234">
        <v>60</v>
      </c>
      <c r="C983" s="235">
        <v>8</v>
      </c>
      <c r="D983" s="236">
        <v>44697</v>
      </c>
      <c r="E983" s="199" t="s">
        <v>8</v>
      </c>
      <c r="F983" s="204">
        <f t="shared" si="77"/>
        <v>48</v>
      </c>
      <c r="G983" s="190"/>
    </row>
    <row r="984" spans="1:7" s="335" customFormat="1" ht="15" customHeight="1" x14ac:dyDescent="0.25">
      <c r="A984" s="190"/>
      <c r="B984" s="234">
        <v>60</v>
      </c>
      <c r="C984" s="235">
        <v>8</v>
      </c>
      <c r="D984" s="236">
        <v>44702</v>
      </c>
      <c r="E984" s="199" t="s">
        <v>8</v>
      </c>
      <c r="F984" s="204">
        <f t="shared" si="77"/>
        <v>48</v>
      </c>
      <c r="G984" s="190"/>
    </row>
    <row r="985" spans="1:7" s="335" customFormat="1" ht="15" customHeight="1" x14ac:dyDescent="0.25">
      <c r="A985" s="190"/>
      <c r="B985" s="234">
        <v>60</v>
      </c>
      <c r="C985" s="235">
        <v>8</v>
      </c>
      <c r="D985" s="236">
        <v>44706</v>
      </c>
      <c r="E985" s="199" t="s">
        <v>8</v>
      </c>
      <c r="F985" s="204">
        <f t="shared" si="77"/>
        <v>48</v>
      </c>
      <c r="G985" s="190"/>
    </row>
    <row r="986" spans="1:7" s="335" customFormat="1" ht="15" customHeight="1" x14ac:dyDescent="0.25">
      <c r="A986" s="190"/>
      <c r="B986" s="234">
        <v>60</v>
      </c>
      <c r="C986" s="235">
        <v>8</v>
      </c>
      <c r="D986" s="236">
        <v>44709</v>
      </c>
      <c r="E986" s="199" t="s">
        <v>8</v>
      </c>
      <c r="F986" s="204">
        <f t="shared" si="77"/>
        <v>48</v>
      </c>
      <c r="G986" s="190"/>
    </row>
    <row r="987" spans="1:7" ht="15" customHeight="1" x14ac:dyDescent="0.3">
      <c r="A987" s="344" t="s">
        <v>1364</v>
      </c>
      <c r="B987" s="344"/>
      <c r="C987" s="344"/>
      <c r="D987" s="344"/>
      <c r="E987" s="344"/>
      <c r="F987" s="344"/>
      <c r="G987" s="347">
        <f>SUM(F977:F986)</f>
        <v>480</v>
      </c>
    </row>
    <row r="988" spans="1:7" s="335" customFormat="1" ht="15" customHeight="1" x14ac:dyDescent="0.25">
      <c r="A988" s="190"/>
      <c r="B988" s="234">
        <v>60</v>
      </c>
      <c r="C988" s="235">
        <v>8</v>
      </c>
      <c r="D988" s="236">
        <v>44713</v>
      </c>
      <c r="E988" s="199" t="s">
        <v>8</v>
      </c>
      <c r="F988" s="204">
        <f t="shared" ref="F988:F994" si="78">(C988*B988/10)</f>
        <v>48</v>
      </c>
      <c r="G988" s="190"/>
    </row>
    <row r="989" spans="1:7" s="335" customFormat="1" ht="15" customHeight="1" x14ac:dyDescent="0.25">
      <c r="A989" s="190"/>
      <c r="B989" s="234">
        <v>60</v>
      </c>
      <c r="C989" s="235">
        <v>8</v>
      </c>
      <c r="D989" s="236">
        <v>44716</v>
      </c>
      <c r="E989" s="199" t="s">
        <v>8</v>
      </c>
      <c r="F989" s="204">
        <f t="shared" si="78"/>
        <v>48</v>
      </c>
      <c r="G989" s="190"/>
    </row>
    <row r="990" spans="1:7" s="335" customFormat="1" ht="15" customHeight="1" x14ac:dyDescent="0.25">
      <c r="A990" s="190"/>
      <c r="B990" s="234">
        <v>60</v>
      </c>
      <c r="C990" s="235">
        <v>8</v>
      </c>
      <c r="D990" s="236">
        <v>44723</v>
      </c>
      <c r="E990" s="199" t="s">
        <v>8</v>
      </c>
      <c r="F990" s="204">
        <f t="shared" si="78"/>
        <v>48</v>
      </c>
      <c r="G990" s="190"/>
    </row>
    <row r="991" spans="1:7" s="335" customFormat="1" ht="15" customHeight="1" x14ac:dyDescent="0.25">
      <c r="A991" s="190"/>
      <c r="B991" s="234">
        <v>60</v>
      </c>
      <c r="C991" s="235">
        <v>8</v>
      </c>
      <c r="D991" s="236">
        <v>44730</v>
      </c>
      <c r="E991" s="199" t="s">
        <v>8</v>
      </c>
      <c r="F991" s="204">
        <f t="shared" si="78"/>
        <v>48</v>
      </c>
      <c r="G991" s="190"/>
    </row>
    <row r="992" spans="1:7" s="335" customFormat="1" ht="15" customHeight="1" x14ac:dyDescent="0.25">
      <c r="A992" s="190"/>
      <c r="B992" s="234">
        <v>60</v>
      </c>
      <c r="C992" s="235">
        <v>8.1999999999999993</v>
      </c>
      <c r="D992" s="236">
        <v>44734</v>
      </c>
      <c r="E992" s="199" t="s">
        <v>8</v>
      </c>
      <c r="F992" s="204">
        <f t="shared" si="78"/>
        <v>49.199999999999996</v>
      </c>
      <c r="G992" s="190"/>
    </row>
    <row r="993" spans="1:7" s="335" customFormat="1" ht="15" customHeight="1" x14ac:dyDescent="0.25">
      <c r="A993" s="190"/>
      <c r="B993" s="234">
        <v>60</v>
      </c>
      <c r="C993" s="235">
        <v>8.1999999999999993</v>
      </c>
      <c r="D993" s="236">
        <v>44739</v>
      </c>
      <c r="E993" s="199" t="s">
        <v>8</v>
      </c>
      <c r="F993" s="204">
        <f t="shared" si="78"/>
        <v>49.199999999999996</v>
      </c>
      <c r="G993" s="190"/>
    </row>
    <row r="994" spans="1:7" s="335" customFormat="1" ht="15" customHeight="1" x14ac:dyDescent="0.25">
      <c r="A994" s="190"/>
      <c r="B994" s="234">
        <v>60</v>
      </c>
      <c r="C994" s="235">
        <v>8.1999999999999993</v>
      </c>
      <c r="D994" s="236">
        <v>44740</v>
      </c>
      <c r="E994" s="199" t="s">
        <v>8</v>
      </c>
      <c r="F994" s="204">
        <f t="shared" si="78"/>
        <v>49.199999999999996</v>
      </c>
      <c r="G994" s="190"/>
    </row>
    <row r="995" spans="1:7" s="333" customFormat="1" ht="15" customHeight="1" x14ac:dyDescent="0.3">
      <c r="A995" s="344" t="s">
        <v>1376</v>
      </c>
      <c r="B995" s="344"/>
      <c r="C995" s="344"/>
      <c r="D995" s="344"/>
      <c r="E995" s="344"/>
      <c r="F995" s="344"/>
      <c r="G995" s="347">
        <f>SUM(F988:F994)</f>
        <v>339.59999999999997</v>
      </c>
    </row>
    <row r="996" spans="1:7" s="345" customFormat="1" ht="15" customHeight="1" x14ac:dyDescent="0.25">
      <c r="A996" s="190"/>
      <c r="B996" s="234">
        <v>80</v>
      </c>
      <c r="C996" s="235">
        <v>8.1999999999999993</v>
      </c>
      <c r="D996" s="236">
        <v>44744</v>
      </c>
      <c r="E996" s="199" t="s">
        <v>8</v>
      </c>
      <c r="F996" s="204">
        <f t="shared" ref="F996:F1001" si="79">(C996*B996/10)</f>
        <v>65.599999999999994</v>
      </c>
      <c r="G996" s="190"/>
    </row>
    <row r="997" spans="1:7" s="345" customFormat="1" ht="15" customHeight="1" x14ac:dyDescent="0.25">
      <c r="A997" s="190"/>
      <c r="B997" s="234">
        <v>60</v>
      </c>
      <c r="C997" s="235">
        <v>7.35</v>
      </c>
      <c r="D997" s="236">
        <v>44746</v>
      </c>
      <c r="E997" s="199" t="s">
        <v>8</v>
      </c>
      <c r="F997" s="204">
        <f t="shared" si="79"/>
        <v>44.1</v>
      </c>
      <c r="G997" s="190"/>
    </row>
    <row r="998" spans="1:7" s="345" customFormat="1" ht="15" customHeight="1" x14ac:dyDescent="0.25">
      <c r="A998" s="190"/>
      <c r="B998" s="234">
        <v>60</v>
      </c>
      <c r="C998" s="235">
        <v>7.35</v>
      </c>
      <c r="D998" s="236">
        <v>44747</v>
      </c>
      <c r="E998" s="199" t="s">
        <v>8</v>
      </c>
      <c r="F998" s="204">
        <f t="shared" si="79"/>
        <v>44.1</v>
      </c>
      <c r="G998" s="190"/>
    </row>
    <row r="999" spans="1:7" s="345" customFormat="1" ht="15" customHeight="1" x14ac:dyDescent="0.25">
      <c r="A999" s="190"/>
      <c r="B999" s="234">
        <v>60</v>
      </c>
      <c r="C999" s="235">
        <v>7.35</v>
      </c>
      <c r="D999" s="236">
        <v>44748</v>
      </c>
      <c r="E999" s="199" t="s">
        <v>8</v>
      </c>
      <c r="F999" s="204">
        <f t="shared" si="79"/>
        <v>44.1</v>
      </c>
      <c r="G999" s="190"/>
    </row>
    <row r="1000" spans="1:7" s="346" customFormat="1" ht="15" customHeight="1" x14ac:dyDescent="0.25">
      <c r="A1000" s="190"/>
      <c r="B1000" s="234">
        <v>60</v>
      </c>
      <c r="C1000" s="235">
        <v>7.35</v>
      </c>
      <c r="D1000" s="236">
        <v>44749</v>
      </c>
      <c r="E1000" s="199" t="s">
        <v>8</v>
      </c>
      <c r="F1000" s="204">
        <f t="shared" si="79"/>
        <v>44.1</v>
      </c>
      <c r="G1000" s="190"/>
    </row>
    <row r="1001" spans="1:7" s="346" customFormat="1" ht="15" customHeight="1" x14ac:dyDescent="0.25">
      <c r="A1001" s="190"/>
      <c r="B1001" s="234">
        <v>60</v>
      </c>
      <c r="C1001" s="235">
        <v>7.35</v>
      </c>
      <c r="D1001" s="236">
        <v>44750</v>
      </c>
      <c r="E1001" s="199" t="s">
        <v>8</v>
      </c>
      <c r="F1001" s="204">
        <f t="shared" si="79"/>
        <v>44.1</v>
      </c>
      <c r="G1001" s="190"/>
    </row>
    <row r="1002" spans="1:7" s="346" customFormat="1" ht="15" customHeight="1" x14ac:dyDescent="0.25">
      <c r="A1002" s="190"/>
      <c r="B1002" s="234">
        <v>60</v>
      </c>
      <c r="C1002" s="235">
        <v>6.4</v>
      </c>
      <c r="D1002" s="236">
        <v>44751</v>
      </c>
      <c r="E1002" s="199" t="s">
        <v>8</v>
      </c>
      <c r="F1002" s="204">
        <f>(C1002*B1002/10)</f>
        <v>38.4</v>
      </c>
      <c r="G1002" s="190"/>
    </row>
    <row r="1003" spans="1:7" s="345" customFormat="1" ht="15" customHeight="1" x14ac:dyDescent="0.25">
      <c r="A1003" s="190"/>
      <c r="B1003" s="234">
        <v>60</v>
      </c>
      <c r="C1003" s="235">
        <v>6.4</v>
      </c>
      <c r="D1003" s="236">
        <v>44752</v>
      </c>
      <c r="E1003" s="199" t="s">
        <v>8</v>
      </c>
      <c r="F1003" s="204">
        <f t="shared" ref="F1003:F1008" si="80">(C1003*B1003/10)</f>
        <v>38.4</v>
      </c>
      <c r="G1003" s="190"/>
    </row>
    <row r="1004" spans="1:7" ht="15" customHeight="1" x14ac:dyDescent="0.25">
      <c r="A1004" s="190"/>
      <c r="B1004" s="234">
        <v>60</v>
      </c>
      <c r="C1004" s="235">
        <v>6.4</v>
      </c>
      <c r="D1004" s="236">
        <v>44753</v>
      </c>
      <c r="E1004" s="199" t="s">
        <v>8</v>
      </c>
      <c r="F1004" s="204">
        <f t="shared" si="80"/>
        <v>38.4</v>
      </c>
      <c r="G1004" s="190"/>
    </row>
    <row r="1005" spans="1:7" ht="15" customHeight="1" x14ac:dyDescent="0.25">
      <c r="A1005" s="190"/>
      <c r="B1005" s="234">
        <v>60</v>
      </c>
      <c r="C1005" s="235">
        <v>6.4</v>
      </c>
      <c r="D1005" s="236">
        <v>44754</v>
      </c>
      <c r="E1005" s="199" t="s">
        <v>8</v>
      </c>
      <c r="F1005" s="204">
        <f t="shared" si="80"/>
        <v>38.4</v>
      </c>
      <c r="G1005" s="190"/>
    </row>
    <row r="1006" spans="1:7" ht="15" customHeight="1" x14ac:dyDescent="0.25">
      <c r="A1006" s="190"/>
      <c r="B1006" s="234">
        <v>60</v>
      </c>
      <c r="C1006" s="235">
        <v>6.4</v>
      </c>
      <c r="D1006" s="236">
        <v>44755</v>
      </c>
      <c r="E1006" s="199" t="s">
        <v>8</v>
      </c>
      <c r="F1006" s="204">
        <f t="shared" si="80"/>
        <v>38.4</v>
      </c>
      <c r="G1006" s="190"/>
    </row>
    <row r="1007" spans="1:7" ht="15" customHeight="1" x14ac:dyDescent="0.25">
      <c r="A1007" s="190"/>
      <c r="B1007" s="234">
        <v>60</v>
      </c>
      <c r="C1007" s="235">
        <v>6.4</v>
      </c>
      <c r="D1007" s="236">
        <v>44756</v>
      </c>
      <c r="E1007" s="199" t="s">
        <v>8</v>
      </c>
      <c r="F1007" s="204">
        <f t="shared" si="80"/>
        <v>38.4</v>
      </c>
      <c r="G1007" s="190"/>
    </row>
    <row r="1008" spans="1:7" ht="15" customHeight="1" x14ac:dyDescent="0.25">
      <c r="A1008" s="190"/>
      <c r="B1008" s="234">
        <v>60</v>
      </c>
      <c r="C1008" s="235">
        <v>6.4</v>
      </c>
      <c r="D1008" s="236">
        <v>44757</v>
      </c>
      <c r="E1008" s="199" t="s">
        <v>8</v>
      </c>
      <c r="F1008" s="204">
        <f t="shared" si="80"/>
        <v>38.4</v>
      </c>
      <c r="G1008" s="190"/>
    </row>
    <row r="1009" spans="1:7" s="353" customFormat="1" ht="15" customHeight="1" x14ac:dyDescent="0.25">
      <c r="A1009" s="190"/>
      <c r="B1009" s="234">
        <v>60</v>
      </c>
      <c r="C1009" s="235">
        <v>6.4</v>
      </c>
      <c r="D1009" s="236">
        <v>44758</v>
      </c>
      <c r="E1009" s="199" t="s">
        <v>8</v>
      </c>
      <c r="F1009" s="204">
        <f t="shared" ref="F1009:F1015" si="81">(C1009*B1009/10)</f>
        <v>38.4</v>
      </c>
      <c r="G1009" s="190"/>
    </row>
    <row r="1010" spans="1:7" s="353" customFormat="1" ht="15" customHeight="1" x14ac:dyDescent="0.25">
      <c r="A1010" s="190"/>
      <c r="B1010" s="234">
        <v>60</v>
      </c>
      <c r="C1010" s="235">
        <v>6.4</v>
      </c>
      <c r="D1010" s="236">
        <v>44759</v>
      </c>
      <c r="E1010" s="199" t="s">
        <v>8</v>
      </c>
      <c r="F1010" s="204">
        <f t="shared" si="81"/>
        <v>38.4</v>
      </c>
      <c r="G1010" s="190"/>
    </row>
    <row r="1011" spans="1:7" ht="15" customHeight="1" x14ac:dyDescent="0.25">
      <c r="A1011" s="190"/>
      <c r="B1011" s="234">
        <v>60</v>
      </c>
      <c r="C1011" s="235">
        <v>6.4</v>
      </c>
      <c r="D1011" s="236">
        <v>44760</v>
      </c>
      <c r="E1011" s="199" t="s">
        <v>8</v>
      </c>
      <c r="F1011" s="204">
        <f t="shared" si="81"/>
        <v>38.4</v>
      </c>
      <c r="G1011" s="190"/>
    </row>
    <row r="1012" spans="1:7" ht="15" customHeight="1" x14ac:dyDescent="0.25">
      <c r="A1012" s="190"/>
      <c r="B1012" s="234">
        <v>60</v>
      </c>
      <c r="C1012" s="235">
        <v>6.4</v>
      </c>
      <c r="D1012" s="236">
        <v>44761</v>
      </c>
      <c r="E1012" s="199" t="s">
        <v>8</v>
      </c>
      <c r="F1012" s="204">
        <f t="shared" si="81"/>
        <v>38.4</v>
      </c>
      <c r="G1012" s="190"/>
    </row>
    <row r="1013" spans="1:7" ht="15" customHeight="1" x14ac:dyDescent="0.25">
      <c r="A1013" s="190"/>
      <c r="B1013" s="234">
        <v>60</v>
      </c>
      <c r="C1013" s="235">
        <v>6.4</v>
      </c>
      <c r="D1013" s="236">
        <v>44762</v>
      </c>
      <c r="E1013" s="199" t="s">
        <v>8</v>
      </c>
      <c r="F1013" s="204">
        <f t="shared" si="81"/>
        <v>38.4</v>
      </c>
      <c r="G1013" s="190"/>
    </row>
    <row r="1014" spans="1:7" ht="15" customHeight="1" x14ac:dyDescent="0.25">
      <c r="A1014" s="190"/>
      <c r="B1014" s="234">
        <v>60</v>
      </c>
      <c r="C1014" s="235">
        <v>6.4</v>
      </c>
      <c r="D1014" s="236">
        <v>44763</v>
      </c>
      <c r="E1014" s="199" t="s">
        <v>8</v>
      </c>
      <c r="F1014" s="204">
        <f t="shared" si="81"/>
        <v>38.4</v>
      </c>
      <c r="G1014" s="190"/>
    </row>
    <row r="1015" spans="1:7" ht="15" customHeight="1" x14ac:dyDescent="0.25">
      <c r="A1015" s="190"/>
      <c r="B1015" s="234">
        <v>60</v>
      </c>
      <c r="C1015" s="235">
        <v>6.4</v>
      </c>
      <c r="D1015" s="236">
        <v>44764</v>
      </c>
      <c r="E1015" s="199" t="s">
        <v>8</v>
      </c>
      <c r="F1015" s="204">
        <f t="shared" si="81"/>
        <v>38.4</v>
      </c>
      <c r="G1015" s="190"/>
    </row>
    <row r="1016" spans="1:7" s="355" customFormat="1" ht="15" customHeight="1" x14ac:dyDescent="0.3">
      <c r="A1016" s="344" t="s">
        <v>1392</v>
      </c>
      <c r="B1016" s="344"/>
      <c r="C1016" s="344"/>
      <c r="D1016" s="344"/>
      <c r="E1016" s="344"/>
      <c r="F1016" s="344"/>
      <c r="G1016" s="347">
        <f>SUM(F996:F1015)</f>
        <v>823.6999999999997</v>
      </c>
    </row>
    <row r="1017" spans="1:7" s="355" customFormat="1" ht="15" customHeight="1" x14ac:dyDescent="0.25">
      <c r="A1017" s="190"/>
      <c r="B1017" s="234">
        <v>60</v>
      </c>
      <c r="C1017" s="235">
        <v>5.8</v>
      </c>
      <c r="D1017" s="236">
        <v>44779</v>
      </c>
      <c r="E1017" s="199" t="s">
        <v>8</v>
      </c>
      <c r="F1017" s="204">
        <f t="shared" ref="F1017:F1024" si="82">(C1017*B1017/10)</f>
        <v>34.799999999999997</v>
      </c>
      <c r="G1017" s="190"/>
    </row>
    <row r="1018" spans="1:7" s="355" customFormat="1" ht="15" customHeight="1" x14ac:dyDescent="0.25">
      <c r="A1018" s="190"/>
      <c r="B1018" s="234">
        <v>60</v>
      </c>
      <c r="C1018" s="235">
        <v>5.8</v>
      </c>
      <c r="D1018" s="236">
        <v>44780</v>
      </c>
      <c r="E1018" s="199" t="s">
        <v>8</v>
      </c>
      <c r="F1018" s="204">
        <f t="shared" si="82"/>
        <v>34.799999999999997</v>
      </c>
      <c r="G1018" s="190"/>
    </row>
    <row r="1019" spans="1:7" s="355" customFormat="1" ht="15" customHeight="1" x14ac:dyDescent="0.25">
      <c r="A1019" s="190"/>
      <c r="B1019" s="234">
        <v>60</v>
      </c>
      <c r="C1019" s="235">
        <v>5.8</v>
      </c>
      <c r="D1019" s="236">
        <v>44781</v>
      </c>
      <c r="E1019" s="199" t="s">
        <v>8</v>
      </c>
      <c r="F1019" s="204">
        <f t="shared" si="82"/>
        <v>34.799999999999997</v>
      </c>
      <c r="G1019" s="190"/>
    </row>
    <row r="1020" spans="1:7" s="355" customFormat="1" ht="15" customHeight="1" x14ac:dyDescent="0.25">
      <c r="A1020" s="190"/>
      <c r="B1020" s="234">
        <v>60</v>
      </c>
      <c r="C1020" s="235">
        <v>5.8</v>
      </c>
      <c r="D1020" s="236">
        <v>44783</v>
      </c>
      <c r="E1020" s="199" t="s">
        <v>8</v>
      </c>
      <c r="F1020" s="204">
        <f t="shared" si="82"/>
        <v>34.799999999999997</v>
      </c>
      <c r="G1020" s="190"/>
    </row>
    <row r="1021" spans="1:7" s="355" customFormat="1" ht="15" customHeight="1" x14ac:dyDescent="0.25">
      <c r="A1021" s="190"/>
      <c r="B1021" s="234">
        <v>60</v>
      </c>
      <c r="C1021" s="235">
        <v>5.8</v>
      </c>
      <c r="D1021" s="236">
        <v>44786</v>
      </c>
      <c r="E1021" s="199" t="s">
        <v>8</v>
      </c>
      <c r="F1021" s="204">
        <f t="shared" si="82"/>
        <v>34.799999999999997</v>
      </c>
      <c r="G1021" s="190"/>
    </row>
    <row r="1022" spans="1:7" s="355" customFormat="1" ht="15" customHeight="1" x14ac:dyDescent="0.25">
      <c r="A1022" s="190"/>
      <c r="B1022" s="234">
        <v>60</v>
      </c>
      <c r="C1022" s="235">
        <v>5.8</v>
      </c>
      <c r="D1022" s="236">
        <v>44790</v>
      </c>
      <c r="E1022" s="199" t="s">
        <v>8</v>
      </c>
      <c r="F1022" s="204">
        <f t="shared" si="82"/>
        <v>34.799999999999997</v>
      </c>
      <c r="G1022" s="190"/>
    </row>
    <row r="1023" spans="1:7" s="355" customFormat="1" ht="15" customHeight="1" x14ac:dyDescent="0.25">
      <c r="A1023" s="190"/>
      <c r="B1023" s="234">
        <v>60</v>
      </c>
      <c r="C1023" s="235">
        <v>5.8</v>
      </c>
      <c r="D1023" s="236">
        <v>44791</v>
      </c>
      <c r="E1023" s="199" t="s">
        <v>8</v>
      </c>
      <c r="F1023" s="204">
        <f t="shared" si="82"/>
        <v>34.799999999999997</v>
      </c>
      <c r="G1023" s="190"/>
    </row>
    <row r="1024" spans="1:7" s="365" customFormat="1" ht="15" customHeight="1" x14ac:dyDescent="0.25">
      <c r="A1024" s="190"/>
      <c r="B1024" s="234">
        <v>60</v>
      </c>
      <c r="C1024" s="235">
        <v>5.8</v>
      </c>
      <c r="D1024" s="236">
        <v>44800</v>
      </c>
      <c r="E1024" s="199" t="s">
        <v>8</v>
      </c>
      <c r="F1024" s="204">
        <f t="shared" si="82"/>
        <v>34.799999999999997</v>
      </c>
      <c r="G1024" s="190"/>
    </row>
    <row r="1025" spans="1:7" s="365" customFormat="1" ht="15" customHeight="1" x14ac:dyDescent="0.3">
      <c r="A1025" s="363" t="s">
        <v>1431</v>
      </c>
      <c r="B1025" s="354"/>
      <c r="C1025" s="354"/>
      <c r="D1025" s="354"/>
      <c r="E1025" s="354"/>
      <c r="F1025" s="354"/>
      <c r="G1025" s="347">
        <f>SUM(F1017:F1024)</f>
        <v>278.40000000000003</v>
      </c>
    </row>
    <row r="1026" spans="1:7" s="365" customFormat="1" ht="15" customHeight="1" x14ac:dyDescent="0.25">
      <c r="A1026" s="190"/>
      <c r="B1026" s="234">
        <v>60</v>
      </c>
      <c r="C1026" s="235">
        <v>5.8</v>
      </c>
      <c r="D1026" s="236">
        <v>44809</v>
      </c>
      <c r="E1026" s="199" t="s">
        <v>8</v>
      </c>
      <c r="F1026" s="204">
        <f t="shared" ref="F1026:F1034" si="83">(C1026*B1026/10)</f>
        <v>34.799999999999997</v>
      </c>
      <c r="G1026" s="190"/>
    </row>
    <row r="1027" spans="1:7" ht="15" customHeight="1" x14ac:dyDescent="0.25">
      <c r="A1027" s="190"/>
      <c r="B1027" s="234">
        <v>60</v>
      </c>
      <c r="C1027" s="235">
        <v>5.8</v>
      </c>
      <c r="D1027" s="236">
        <v>44810</v>
      </c>
      <c r="E1027" s="199" t="s">
        <v>8</v>
      </c>
      <c r="F1027" s="204">
        <f t="shared" si="83"/>
        <v>34.799999999999997</v>
      </c>
      <c r="G1027" s="190"/>
    </row>
    <row r="1028" spans="1:7" ht="15" customHeight="1" x14ac:dyDescent="0.25">
      <c r="A1028" s="190"/>
      <c r="B1028" s="234">
        <v>60</v>
      </c>
      <c r="C1028" s="235">
        <v>5.8</v>
      </c>
      <c r="D1028" s="236">
        <v>44811</v>
      </c>
      <c r="E1028" s="199" t="s">
        <v>8</v>
      </c>
      <c r="F1028" s="204">
        <f t="shared" si="83"/>
        <v>34.799999999999997</v>
      </c>
      <c r="G1028" s="190"/>
    </row>
    <row r="1029" spans="1:7" ht="15" customHeight="1" x14ac:dyDescent="0.25">
      <c r="A1029" s="190"/>
      <c r="B1029" s="234">
        <v>60</v>
      </c>
      <c r="C1029" s="235">
        <v>5.8</v>
      </c>
      <c r="D1029" s="236">
        <v>44814</v>
      </c>
      <c r="E1029" s="199" t="s">
        <v>8</v>
      </c>
      <c r="F1029" s="204">
        <f t="shared" si="83"/>
        <v>34.799999999999997</v>
      </c>
      <c r="G1029" s="190"/>
    </row>
    <row r="1030" spans="1:7" s="368" customFormat="1" ht="15" customHeight="1" x14ac:dyDescent="0.25">
      <c r="A1030" s="190"/>
      <c r="B1030" s="234">
        <v>60</v>
      </c>
      <c r="C1030" s="235">
        <v>5.8</v>
      </c>
      <c r="D1030" s="236">
        <v>44818</v>
      </c>
      <c r="E1030" s="199" t="s">
        <v>8</v>
      </c>
      <c r="F1030" s="204">
        <f t="shared" si="83"/>
        <v>34.799999999999997</v>
      </c>
      <c r="G1030" s="190"/>
    </row>
    <row r="1031" spans="1:7" s="368" customFormat="1" ht="15" customHeight="1" x14ac:dyDescent="0.25">
      <c r="A1031" s="190"/>
      <c r="B1031" s="234">
        <v>60</v>
      </c>
      <c r="C1031" s="235">
        <v>5.8</v>
      </c>
      <c r="D1031" s="236">
        <v>44819</v>
      </c>
      <c r="E1031" s="199" t="s">
        <v>8</v>
      </c>
      <c r="F1031" s="204">
        <f t="shared" si="83"/>
        <v>34.799999999999997</v>
      </c>
      <c r="G1031" s="190"/>
    </row>
    <row r="1032" spans="1:7" ht="15" customHeight="1" x14ac:dyDescent="0.25">
      <c r="A1032" s="190"/>
      <c r="B1032" s="234">
        <v>60</v>
      </c>
      <c r="C1032" s="235">
        <v>5.8</v>
      </c>
      <c r="D1032" s="236">
        <v>44820</v>
      </c>
      <c r="E1032" s="199" t="s">
        <v>8</v>
      </c>
      <c r="F1032" s="204">
        <f t="shared" si="83"/>
        <v>34.799999999999997</v>
      </c>
      <c r="G1032" s="190"/>
    </row>
    <row r="1033" spans="1:7" ht="15" customHeight="1" x14ac:dyDescent="0.25">
      <c r="A1033" s="190"/>
      <c r="B1033" s="234">
        <v>60</v>
      </c>
      <c r="C1033" s="235">
        <v>5.8</v>
      </c>
      <c r="D1033" s="236">
        <v>44821</v>
      </c>
      <c r="E1033" s="199" t="s">
        <v>8</v>
      </c>
      <c r="F1033" s="204">
        <f t="shared" si="83"/>
        <v>34.799999999999997</v>
      </c>
      <c r="G1033" s="190"/>
    </row>
    <row r="1034" spans="1:7" s="368" customFormat="1" ht="15" customHeight="1" x14ac:dyDescent="0.25">
      <c r="A1034" s="190"/>
      <c r="B1034" s="234">
        <v>60</v>
      </c>
      <c r="C1034" s="235">
        <v>5.8</v>
      </c>
      <c r="D1034" s="236">
        <v>44828</v>
      </c>
      <c r="E1034" s="199" t="s">
        <v>8</v>
      </c>
      <c r="F1034" s="204">
        <f t="shared" si="83"/>
        <v>34.799999999999997</v>
      </c>
      <c r="G1034" s="190"/>
    </row>
    <row r="1035" spans="1:7" ht="15" customHeight="1" x14ac:dyDescent="0.3">
      <c r="A1035" s="366" t="s">
        <v>1442</v>
      </c>
      <c r="B1035" s="366"/>
      <c r="C1035" s="366"/>
      <c r="D1035" s="366"/>
      <c r="E1035" s="366"/>
      <c r="F1035" s="366"/>
      <c r="G1035" s="347">
        <f>SUM(F1026:F1034)</f>
        <v>313.20000000000005</v>
      </c>
    </row>
    <row r="1036" spans="1:7" ht="15" customHeight="1" x14ac:dyDescent="0.25">
      <c r="A1036" s="190"/>
      <c r="B1036" s="234">
        <v>60</v>
      </c>
      <c r="C1036" s="235">
        <v>5.3</v>
      </c>
      <c r="D1036" s="236">
        <v>44835</v>
      </c>
      <c r="E1036" s="199" t="s">
        <v>8</v>
      </c>
      <c r="F1036" s="204">
        <f t="shared" ref="F1036" si="84">(C1036*B1036/10)</f>
        <v>31.8</v>
      </c>
      <c r="G1036" s="190"/>
    </row>
    <row r="1037" spans="1:7" ht="15" customHeight="1" x14ac:dyDescent="0.25">
      <c r="A1037" s="190"/>
      <c r="B1037" s="234">
        <v>60</v>
      </c>
      <c r="C1037" s="235">
        <v>5.3</v>
      </c>
      <c r="D1037" s="236">
        <v>44839</v>
      </c>
      <c r="E1037" s="199" t="s">
        <v>8</v>
      </c>
      <c r="F1037" s="204">
        <f>(C1037*B1037/10)</f>
        <v>31.8</v>
      </c>
      <c r="G1037" s="190"/>
    </row>
    <row r="1038" spans="1:7" ht="15" customHeight="1" x14ac:dyDescent="0.25">
      <c r="A1038" s="190"/>
      <c r="B1038" s="234">
        <v>60</v>
      </c>
      <c r="C1038" s="235">
        <v>5.3</v>
      </c>
      <c r="D1038" s="236">
        <v>44842</v>
      </c>
      <c r="E1038" s="199" t="s">
        <v>8</v>
      </c>
      <c r="F1038" s="204">
        <f>(C1038*B1038/10)</f>
        <v>31.8</v>
      </c>
      <c r="G1038" s="190"/>
    </row>
    <row r="1039" spans="1:7" ht="15" customHeight="1" x14ac:dyDescent="0.25">
      <c r="A1039" s="190"/>
      <c r="B1039" s="234">
        <v>60</v>
      </c>
      <c r="C1039" s="235">
        <v>5.3</v>
      </c>
      <c r="D1039" s="236">
        <v>44846</v>
      </c>
      <c r="E1039" s="199" t="s">
        <v>8</v>
      </c>
      <c r="F1039" s="204">
        <f t="shared" ref="F1039:F1040" si="85">(C1039*B1039/10)</f>
        <v>31.8</v>
      </c>
      <c r="G1039" s="190"/>
    </row>
    <row r="1040" spans="1:7" ht="15" customHeight="1" x14ac:dyDescent="0.25">
      <c r="A1040" s="190"/>
      <c r="B1040" s="234">
        <v>60</v>
      </c>
      <c r="C1040" s="235">
        <v>5.3</v>
      </c>
      <c r="D1040" s="236">
        <v>44849</v>
      </c>
      <c r="E1040" s="199" t="s">
        <v>8</v>
      </c>
      <c r="F1040" s="204">
        <f t="shared" si="85"/>
        <v>31.8</v>
      </c>
      <c r="G1040" s="190"/>
    </row>
    <row r="1041" spans="1:7" ht="15" customHeight="1" x14ac:dyDescent="0.25">
      <c r="A1041" s="190"/>
      <c r="B1041" s="234">
        <v>60</v>
      </c>
      <c r="C1041" s="235">
        <v>5.3</v>
      </c>
      <c r="D1041" s="236">
        <v>44855</v>
      </c>
      <c r="E1041" s="199" t="s">
        <v>8</v>
      </c>
      <c r="F1041" s="204">
        <f t="shared" ref="F1041:F1043" si="86">(C1041*B1041/10)</f>
        <v>31.8</v>
      </c>
      <c r="G1041" s="190"/>
    </row>
    <row r="1042" spans="1:7" ht="15" customHeight="1" x14ac:dyDescent="0.25">
      <c r="A1042" s="190"/>
      <c r="B1042" s="234">
        <v>60</v>
      </c>
      <c r="C1042" s="235">
        <v>5.3</v>
      </c>
      <c r="D1042" s="236">
        <v>44856</v>
      </c>
      <c r="E1042" s="199" t="s">
        <v>8</v>
      </c>
      <c r="F1042" s="204">
        <f t="shared" si="86"/>
        <v>31.8</v>
      </c>
      <c r="G1042" s="190"/>
    </row>
    <row r="1043" spans="1:7" ht="15" customHeight="1" x14ac:dyDescent="0.25">
      <c r="A1043" s="190"/>
      <c r="B1043" s="234">
        <v>60</v>
      </c>
      <c r="C1043" s="235">
        <v>5.3</v>
      </c>
      <c r="D1043" s="236">
        <v>44858</v>
      </c>
      <c r="E1043" s="199" t="s">
        <v>8</v>
      </c>
      <c r="F1043" s="204">
        <f t="shared" si="86"/>
        <v>31.8</v>
      </c>
      <c r="G1043" s="190"/>
    </row>
    <row r="1044" spans="1:7" ht="15" customHeight="1" x14ac:dyDescent="0.3">
      <c r="A1044" s="369" t="s">
        <v>1458</v>
      </c>
      <c r="B1044" s="369"/>
      <c r="C1044" s="369"/>
      <c r="D1044" s="369"/>
      <c r="E1044" s="369"/>
      <c r="F1044" s="369"/>
      <c r="G1044" s="347">
        <f>SUM(F1036:F1043)</f>
        <v>254.40000000000003</v>
      </c>
    </row>
    <row r="1045" spans="1:7" ht="15" customHeight="1" x14ac:dyDescent="0.25">
      <c r="A1045" s="190"/>
      <c r="B1045" s="234">
        <v>60</v>
      </c>
      <c r="C1045" s="235">
        <v>5.8</v>
      </c>
      <c r="D1045" s="236">
        <v>44870</v>
      </c>
      <c r="E1045" s="199" t="s">
        <v>8</v>
      </c>
      <c r="F1045" s="204">
        <f>(C1045*B1045/10)</f>
        <v>34.799999999999997</v>
      </c>
      <c r="G1045" s="190"/>
    </row>
    <row r="1046" spans="1:7" ht="15" customHeight="1" x14ac:dyDescent="0.25">
      <c r="A1046" s="190"/>
      <c r="B1046" s="234">
        <v>60</v>
      </c>
      <c r="C1046" s="235">
        <v>5.8</v>
      </c>
      <c r="D1046" s="236">
        <v>44877</v>
      </c>
      <c r="E1046" s="199" t="s">
        <v>8</v>
      </c>
      <c r="F1046" s="204">
        <f t="shared" ref="F1046:F1051" si="87">(C1046*B1046/10)</f>
        <v>34.799999999999997</v>
      </c>
      <c r="G1046" s="190"/>
    </row>
    <row r="1047" spans="1:7" ht="15" customHeight="1" x14ac:dyDescent="0.25">
      <c r="A1047" s="190"/>
      <c r="B1047" s="234">
        <v>60</v>
      </c>
      <c r="C1047" s="235">
        <v>5.8</v>
      </c>
      <c r="D1047" s="236">
        <v>44884</v>
      </c>
      <c r="E1047" s="199" t="s">
        <v>8</v>
      </c>
      <c r="F1047" s="204">
        <f t="shared" si="87"/>
        <v>34.799999999999997</v>
      </c>
      <c r="G1047" s="190"/>
    </row>
    <row r="1048" spans="1:7" s="373" customFormat="1" ht="15" customHeight="1" x14ac:dyDescent="0.25">
      <c r="A1048" s="190"/>
      <c r="B1048" s="234">
        <v>60</v>
      </c>
      <c r="C1048" s="235">
        <v>5.8</v>
      </c>
      <c r="D1048" s="236">
        <v>44885</v>
      </c>
      <c r="E1048" s="199" t="s">
        <v>8</v>
      </c>
      <c r="F1048" s="204">
        <f t="shared" ref="F1048" si="88">(C1048*B1048/10)</f>
        <v>34.799999999999997</v>
      </c>
      <c r="G1048" s="190"/>
    </row>
    <row r="1049" spans="1:7" ht="15" customHeight="1" x14ac:dyDescent="0.25">
      <c r="A1049" s="190"/>
      <c r="B1049" s="234">
        <v>60</v>
      </c>
      <c r="C1049" s="235">
        <v>5.8</v>
      </c>
      <c r="D1049" s="236">
        <v>44886</v>
      </c>
      <c r="E1049" s="199" t="s">
        <v>8</v>
      </c>
      <c r="F1049" s="204">
        <f t="shared" si="87"/>
        <v>34.799999999999997</v>
      </c>
      <c r="G1049" s="190"/>
    </row>
    <row r="1050" spans="1:7" ht="15" customHeight="1" x14ac:dyDescent="0.25">
      <c r="A1050" s="190"/>
      <c r="B1050" s="234">
        <v>60</v>
      </c>
      <c r="C1050" s="235">
        <v>5.8</v>
      </c>
      <c r="D1050" s="236">
        <v>44890</v>
      </c>
      <c r="E1050" s="199" t="s">
        <v>8</v>
      </c>
      <c r="F1050" s="204">
        <f t="shared" si="87"/>
        <v>34.799999999999997</v>
      </c>
      <c r="G1050" s="190"/>
    </row>
    <row r="1051" spans="1:7" ht="15" customHeight="1" x14ac:dyDescent="0.25">
      <c r="A1051" s="190"/>
      <c r="B1051" s="234">
        <v>60</v>
      </c>
      <c r="C1051" s="235">
        <v>5.8</v>
      </c>
      <c r="D1051" s="236">
        <v>44894</v>
      </c>
      <c r="E1051" s="199" t="s">
        <v>8</v>
      </c>
      <c r="F1051" s="204">
        <f t="shared" si="87"/>
        <v>34.799999999999997</v>
      </c>
      <c r="G1051" s="190"/>
    </row>
    <row r="1052" spans="1:7" ht="15" customHeight="1" x14ac:dyDescent="0.3">
      <c r="A1052" s="372" t="s">
        <v>1476</v>
      </c>
      <c r="B1052" s="372"/>
      <c r="C1052" s="372"/>
      <c r="D1052" s="372"/>
      <c r="E1052" s="372"/>
      <c r="F1052" s="372"/>
      <c r="G1052" s="347">
        <f>SUM(F1045:F1051)</f>
        <v>243.60000000000002</v>
      </c>
    </row>
    <row r="1053" spans="1:7" ht="15" customHeight="1" x14ac:dyDescent="0.25">
      <c r="A1053" s="190"/>
      <c r="B1053" s="234">
        <v>60</v>
      </c>
      <c r="C1053" s="235">
        <v>5.8</v>
      </c>
      <c r="D1053" s="236">
        <v>44898</v>
      </c>
      <c r="E1053" s="199" t="s">
        <v>8</v>
      </c>
      <c r="F1053" s="204">
        <f t="shared" ref="F1053" si="89">(C1053*B1053/10)</f>
        <v>34.799999999999997</v>
      </c>
      <c r="G1053" s="190"/>
    </row>
    <row r="1054" spans="1:7" ht="15" customHeight="1" x14ac:dyDescent="0.25">
      <c r="A1054" s="190"/>
      <c r="B1054" s="234">
        <v>60</v>
      </c>
      <c r="C1054" s="235">
        <v>5.8</v>
      </c>
      <c r="D1054" s="236">
        <v>44900</v>
      </c>
      <c r="E1054" s="199" t="s">
        <v>8</v>
      </c>
      <c r="F1054" s="204">
        <f t="shared" ref="F1054:F1055" si="90">(C1054*B1054/10)</f>
        <v>34.799999999999997</v>
      </c>
      <c r="G1054" s="190"/>
    </row>
    <row r="1055" spans="1:7" ht="15" customHeight="1" x14ac:dyDescent="0.25">
      <c r="A1055" s="190"/>
      <c r="B1055" s="234">
        <v>60</v>
      </c>
      <c r="C1055" s="235">
        <v>5.8</v>
      </c>
      <c r="D1055" s="236">
        <v>44905</v>
      </c>
      <c r="E1055" s="199" t="s">
        <v>8</v>
      </c>
      <c r="F1055" s="204">
        <f t="shared" si="90"/>
        <v>34.799999999999997</v>
      </c>
      <c r="G1055" s="190"/>
    </row>
    <row r="1056" spans="1:7" ht="15" customHeight="1" x14ac:dyDescent="0.3">
      <c r="A1056" s="375" t="s">
        <v>1482</v>
      </c>
      <c r="B1056" s="375"/>
      <c r="C1056" s="375"/>
      <c r="D1056" s="375"/>
      <c r="E1056" s="375"/>
      <c r="F1056" s="375"/>
      <c r="G1056" s="347">
        <f>SUM(F1053:F1055)</f>
        <v>104.39999999999999</v>
      </c>
    </row>
    <row r="1057" spans="1:7" ht="15" customHeight="1" x14ac:dyDescent="0.25">
      <c r="A1057" s="190"/>
      <c r="B1057" s="234">
        <v>60</v>
      </c>
      <c r="C1057" s="235">
        <v>5.8</v>
      </c>
      <c r="D1057" s="236">
        <v>44933</v>
      </c>
      <c r="E1057" s="199" t="s">
        <v>8</v>
      </c>
      <c r="F1057" s="204">
        <f t="shared" ref="F1057" si="91">(C1057*B1057/10)</f>
        <v>34.799999999999997</v>
      </c>
      <c r="G1057" s="190"/>
    </row>
    <row r="1058" spans="1:7" ht="15" customHeight="1" x14ac:dyDescent="0.25">
      <c r="A1058" s="190"/>
      <c r="B1058" s="234">
        <v>60</v>
      </c>
      <c r="C1058" s="235">
        <v>5.8</v>
      </c>
      <c r="D1058" s="236">
        <v>44940</v>
      </c>
      <c r="E1058" s="199" t="s">
        <v>8</v>
      </c>
      <c r="F1058" s="204">
        <f t="shared" ref="F1058" si="92">(C1058*B1058/10)</f>
        <v>34.799999999999997</v>
      </c>
      <c r="G1058" s="190"/>
    </row>
    <row r="1059" spans="1:7" ht="15" customHeight="1" x14ac:dyDescent="0.25">
      <c r="A1059" s="190"/>
      <c r="B1059" s="234">
        <v>60</v>
      </c>
      <c r="C1059" s="235">
        <v>5.8</v>
      </c>
      <c r="D1059" s="236">
        <v>44944</v>
      </c>
      <c r="E1059" s="199" t="s">
        <v>8</v>
      </c>
      <c r="F1059" s="204">
        <f t="shared" ref="F1059" si="93">(C1059*B1059/10)</f>
        <v>34.799999999999997</v>
      </c>
      <c r="G1059" s="190"/>
    </row>
    <row r="1060" spans="1:7" ht="15" customHeight="1" x14ac:dyDescent="0.3">
      <c r="A1060" s="378" t="s">
        <v>1506</v>
      </c>
      <c r="B1060" s="378"/>
      <c r="C1060" s="378"/>
      <c r="D1060" s="378"/>
      <c r="E1060" s="378"/>
      <c r="F1060" s="378"/>
      <c r="G1060" s="347">
        <f>SUM(F1057:F1059)</f>
        <v>104.39999999999999</v>
      </c>
    </row>
    <row r="1061" spans="1:7" ht="15" customHeight="1" x14ac:dyDescent="0.25">
      <c r="A1061" s="190"/>
      <c r="B1061" s="234">
        <v>60</v>
      </c>
      <c r="C1061" s="235">
        <v>5.8</v>
      </c>
      <c r="D1061" s="236">
        <v>44971</v>
      </c>
      <c r="E1061" s="199" t="s">
        <v>8</v>
      </c>
      <c r="F1061" s="204">
        <f t="shared" ref="F1061" si="94">(C1061*B1061/10)</f>
        <v>34.799999999999997</v>
      </c>
      <c r="G1061" s="190"/>
    </row>
    <row r="1062" spans="1:7" ht="15" customHeight="1" x14ac:dyDescent="0.25">
      <c r="A1062" s="190"/>
      <c r="B1062" s="234">
        <v>60</v>
      </c>
      <c r="C1062" s="235">
        <v>5.8</v>
      </c>
      <c r="D1062" s="236">
        <v>44972</v>
      </c>
      <c r="E1062" s="199" t="s">
        <v>8</v>
      </c>
      <c r="F1062" s="204">
        <f t="shared" ref="F1062" si="95">(C1062*B1062/10)</f>
        <v>34.799999999999997</v>
      </c>
      <c r="G1062" s="190"/>
    </row>
    <row r="1063" spans="1:7" ht="15" customHeight="1" x14ac:dyDescent="0.25">
      <c r="A1063" s="190"/>
      <c r="B1063" s="234">
        <v>60</v>
      </c>
      <c r="C1063" s="235">
        <v>5.8</v>
      </c>
      <c r="D1063" s="236">
        <v>44974</v>
      </c>
      <c r="E1063" s="199" t="s">
        <v>8</v>
      </c>
      <c r="F1063" s="204">
        <f t="shared" ref="F1063" si="96">(C1063*B1063/10)</f>
        <v>34.799999999999997</v>
      </c>
      <c r="G1063" s="190"/>
    </row>
    <row r="1064" spans="1:7" ht="15" customHeight="1" x14ac:dyDescent="0.25">
      <c r="A1064" s="190"/>
      <c r="B1064" s="234">
        <v>60</v>
      </c>
      <c r="C1064" s="235">
        <v>5.8</v>
      </c>
      <c r="D1064" s="236">
        <v>44980</v>
      </c>
      <c r="E1064" s="199" t="s">
        <v>8</v>
      </c>
      <c r="F1064" s="204">
        <f t="shared" ref="F1064" si="97">(C1064*B1064/10)</f>
        <v>34.799999999999997</v>
      </c>
      <c r="G1064" s="190"/>
    </row>
    <row r="1065" spans="1:7" ht="15" customHeight="1" x14ac:dyDescent="0.3">
      <c r="A1065" s="392" t="s">
        <v>1529</v>
      </c>
      <c r="B1065" s="392"/>
      <c r="C1065" s="392"/>
      <c r="D1065" s="392"/>
      <c r="E1065" s="392"/>
      <c r="F1065" s="392"/>
      <c r="G1065" s="347">
        <f>SUM(F1061:F1064)</f>
        <v>139.19999999999999</v>
      </c>
    </row>
    <row r="1066" spans="1:7" ht="15" customHeight="1" x14ac:dyDescent="0.25">
      <c r="A1066" s="190"/>
      <c r="B1066" s="234">
        <v>60</v>
      </c>
      <c r="C1066" s="235">
        <v>5.8</v>
      </c>
      <c r="D1066" s="236">
        <v>44986</v>
      </c>
      <c r="E1066" s="199" t="s">
        <v>8</v>
      </c>
      <c r="F1066" s="204">
        <f t="shared" ref="F1066:F1068" si="98">(C1066*B1066/10)</f>
        <v>34.799999999999997</v>
      </c>
      <c r="G1066" s="190"/>
    </row>
    <row r="1067" spans="1:7" ht="15" customHeight="1" x14ac:dyDescent="0.25">
      <c r="A1067" s="190"/>
      <c r="B1067" s="234">
        <v>60</v>
      </c>
      <c r="C1067" s="235">
        <v>5.8</v>
      </c>
      <c r="D1067" s="236">
        <v>44987</v>
      </c>
      <c r="E1067" s="199" t="s">
        <v>8</v>
      </c>
      <c r="F1067" s="204">
        <f t="shared" si="98"/>
        <v>34.799999999999997</v>
      </c>
      <c r="G1067" s="190"/>
    </row>
    <row r="1068" spans="1:7" ht="15" customHeight="1" x14ac:dyDescent="0.25">
      <c r="A1068" s="190"/>
      <c r="B1068" s="234">
        <v>60</v>
      </c>
      <c r="C1068" s="235">
        <v>5.8</v>
      </c>
      <c r="D1068" s="236">
        <v>44988</v>
      </c>
      <c r="E1068" s="199" t="s">
        <v>8</v>
      </c>
      <c r="F1068" s="204">
        <f t="shared" si="98"/>
        <v>34.799999999999997</v>
      </c>
      <c r="G1068" s="190"/>
    </row>
    <row r="1069" spans="1:7" ht="15" customHeight="1" x14ac:dyDescent="0.25">
      <c r="A1069" s="190"/>
      <c r="B1069" s="234">
        <v>60</v>
      </c>
      <c r="C1069" s="235">
        <v>5.8</v>
      </c>
      <c r="D1069" s="253">
        <v>45000</v>
      </c>
      <c r="E1069" s="199" t="s">
        <v>8</v>
      </c>
      <c r="F1069" s="204">
        <f t="shared" ref="F1069:F1071" si="99">(C1069*B1069/10)</f>
        <v>34.799999999999997</v>
      </c>
      <c r="G1069" s="190"/>
    </row>
    <row r="1070" spans="1:7" ht="15" customHeight="1" x14ac:dyDescent="0.25">
      <c r="A1070" s="190"/>
      <c r="B1070" s="234">
        <v>60</v>
      </c>
      <c r="C1070" s="235">
        <v>5.8</v>
      </c>
      <c r="D1070" s="253">
        <v>45003</v>
      </c>
      <c r="E1070" s="199" t="s">
        <v>8</v>
      </c>
      <c r="F1070" s="204">
        <f t="shared" si="99"/>
        <v>34.799999999999997</v>
      </c>
      <c r="G1070" s="190"/>
    </row>
    <row r="1071" spans="1:7" ht="15" customHeight="1" x14ac:dyDescent="0.25">
      <c r="A1071" s="190"/>
      <c r="B1071" s="234">
        <v>60</v>
      </c>
      <c r="C1071" s="235">
        <v>5.8</v>
      </c>
      <c r="D1071" s="253">
        <v>45010</v>
      </c>
      <c r="E1071" s="199" t="s">
        <v>8</v>
      </c>
      <c r="F1071" s="204">
        <f t="shared" si="99"/>
        <v>34.799999999999997</v>
      </c>
      <c r="G1071" s="190"/>
    </row>
    <row r="1072" spans="1:7" ht="15" customHeight="1" x14ac:dyDescent="0.3">
      <c r="A1072" s="402" t="s">
        <v>1555</v>
      </c>
      <c r="B1072" s="402"/>
      <c r="C1072" s="402"/>
      <c r="D1072" s="402"/>
      <c r="E1072" s="402"/>
      <c r="F1072" s="402"/>
      <c r="G1072" s="347">
        <f>SUM(F1066:F1071)</f>
        <v>208.8</v>
      </c>
    </row>
    <row r="1073" spans="1:7" ht="15" customHeight="1" x14ac:dyDescent="0.25">
      <c r="A1073" s="190"/>
      <c r="B1073" s="234">
        <v>60</v>
      </c>
      <c r="C1073" s="235">
        <v>6</v>
      </c>
      <c r="D1073" s="236">
        <v>45017</v>
      </c>
      <c r="E1073" s="199" t="s">
        <v>8</v>
      </c>
      <c r="F1073" s="204">
        <f t="shared" ref="F1073" si="100">(C1073*B1073/10)</f>
        <v>36</v>
      </c>
      <c r="G1073" s="190"/>
    </row>
    <row r="1074" spans="1:7" ht="15" customHeight="1" x14ac:dyDescent="0.25">
      <c r="A1074" s="190"/>
      <c r="B1074" s="234">
        <v>60</v>
      </c>
      <c r="C1074" s="235">
        <v>6</v>
      </c>
      <c r="D1074" s="236">
        <v>45018</v>
      </c>
      <c r="E1074" s="199" t="s">
        <v>8</v>
      </c>
      <c r="F1074" s="204">
        <f t="shared" ref="F1074" si="101">(C1074*B1074/10)</f>
        <v>36</v>
      </c>
      <c r="G1074" s="190"/>
    </row>
    <row r="1075" spans="1:7" ht="15" customHeight="1" x14ac:dyDescent="0.25">
      <c r="A1075" s="190"/>
      <c r="B1075" s="234">
        <v>60</v>
      </c>
      <c r="C1075" s="235">
        <v>6</v>
      </c>
      <c r="D1075" s="236">
        <v>45022</v>
      </c>
      <c r="E1075" s="199" t="s">
        <v>8</v>
      </c>
      <c r="F1075" s="204">
        <f t="shared" ref="F1075:F1077" si="102">(C1075*B1075/10)</f>
        <v>36</v>
      </c>
      <c r="G1075" s="190"/>
    </row>
    <row r="1076" spans="1:7" ht="15" customHeight="1" x14ac:dyDescent="0.25">
      <c r="A1076" s="190"/>
      <c r="B1076" s="234">
        <v>60</v>
      </c>
      <c r="C1076" s="235">
        <v>6</v>
      </c>
      <c r="D1076" s="253">
        <v>45028</v>
      </c>
      <c r="E1076" s="199" t="s">
        <v>8</v>
      </c>
      <c r="F1076" s="204">
        <f t="shared" si="102"/>
        <v>36</v>
      </c>
      <c r="G1076" s="190"/>
    </row>
    <row r="1077" spans="1:7" ht="15" customHeight="1" x14ac:dyDescent="0.25">
      <c r="A1077" s="190"/>
      <c r="B1077" s="234">
        <v>60</v>
      </c>
      <c r="C1077" s="235">
        <v>6</v>
      </c>
      <c r="D1077" s="253">
        <v>45030</v>
      </c>
      <c r="E1077" s="199" t="s">
        <v>8</v>
      </c>
      <c r="F1077" s="204">
        <f t="shared" si="102"/>
        <v>36</v>
      </c>
      <c r="G1077" s="190"/>
    </row>
    <row r="1078" spans="1:7" ht="15" customHeight="1" x14ac:dyDescent="0.25">
      <c r="A1078" s="190"/>
      <c r="B1078" s="234">
        <v>60</v>
      </c>
      <c r="C1078" s="235">
        <v>6</v>
      </c>
      <c r="D1078" s="253">
        <v>45036</v>
      </c>
      <c r="E1078" s="199" t="s">
        <v>8</v>
      </c>
      <c r="F1078" s="204">
        <f t="shared" ref="F1078" si="103">(C1078*B1078/10)</f>
        <v>36</v>
      </c>
      <c r="G1078" s="190"/>
    </row>
    <row r="1079" spans="1:7" ht="15" customHeight="1" x14ac:dyDescent="0.25">
      <c r="A1079" s="190"/>
      <c r="B1079" s="234">
        <v>60</v>
      </c>
      <c r="C1079" s="235">
        <v>6</v>
      </c>
      <c r="D1079" s="253">
        <v>45043</v>
      </c>
      <c r="E1079" s="199" t="s">
        <v>8</v>
      </c>
      <c r="F1079" s="204">
        <f t="shared" ref="F1079" si="104">(C1079*B1079/10)</f>
        <v>36</v>
      </c>
      <c r="G1079" s="190"/>
    </row>
    <row r="1080" spans="1:7" ht="15" customHeight="1" x14ac:dyDescent="0.3">
      <c r="A1080" s="407" t="s">
        <v>1574</v>
      </c>
      <c r="B1080" s="407"/>
      <c r="C1080" s="407"/>
      <c r="D1080" s="407"/>
      <c r="E1080" s="407"/>
      <c r="F1080" s="407"/>
      <c r="G1080" s="347">
        <f>SUM(F1073:F1079)</f>
        <v>252</v>
      </c>
    </row>
    <row r="1081" spans="1:7" ht="15" customHeight="1" x14ac:dyDescent="0.25">
      <c r="A1081" s="190"/>
      <c r="B1081" s="234">
        <v>60</v>
      </c>
      <c r="C1081" s="235">
        <v>6</v>
      </c>
      <c r="D1081" s="236">
        <v>45052</v>
      </c>
      <c r="E1081" s="199" t="s">
        <v>8</v>
      </c>
      <c r="F1081" s="204">
        <f t="shared" ref="F1081" si="105">(C1081*B1081/10)</f>
        <v>36</v>
      </c>
      <c r="G1081" s="190"/>
    </row>
    <row r="1082" spans="1:7" ht="15" customHeight="1" x14ac:dyDescent="0.25">
      <c r="A1082" s="190"/>
      <c r="B1082" s="234">
        <v>60</v>
      </c>
      <c r="C1082" s="235">
        <v>6</v>
      </c>
      <c r="D1082" s="236">
        <v>45056</v>
      </c>
      <c r="E1082" s="199" t="s">
        <v>8</v>
      </c>
      <c r="F1082" s="204">
        <f t="shared" ref="F1082:F1086" si="106">(C1082*B1082/10)</f>
        <v>36</v>
      </c>
      <c r="G1082" s="190"/>
    </row>
    <row r="1083" spans="1:7" ht="15" customHeight="1" x14ac:dyDescent="0.25">
      <c r="A1083" s="190"/>
      <c r="B1083" s="234">
        <v>60</v>
      </c>
      <c r="C1083" s="235">
        <v>6</v>
      </c>
      <c r="D1083" s="236">
        <v>45059</v>
      </c>
      <c r="E1083" s="199" t="s">
        <v>8</v>
      </c>
      <c r="F1083" s="204">
        <f t="shared" si="106"/>
        <v>36</v>
      </c>
      <c r="G1083" s="190"/>
    </row>
    <row r="1084" spans="1:7" ht="15" customHeight="1" x14ac:dyDescent="0.25">
      <c r="A1084" s="190"/>
      <c r="B1084" s="234">
        <v>60</v>
      </c>
      <c r="C1084" s="235">
        <v>6</v>
      </c>
      <c r="D1084" s="253">
        <v>45061</v>
      </c>
      <c r="E1084" s="199" t="s">
        <v>8</v>
      </c>
      <c r="F1084" s="204">
        <f t="shared" si="106"/>
        <v>36</v>
      </c>
      <c r="G1084" s="190"/>
    </row>
    <row r="1085" spans="1:7" ht="15" customHeight="1" x14ac:dyDescent="0.25">
      <c r="A1085" s="190"/>
      <c r="B1085" s="234">
        <v>60</v>
      </c>
      <c r="C1085" s="235">
        <v>6</v>
      </c>
      <c r="D1085" s="253">
        <v>45062</v>
      </c>
      <c r="E1085" s="199" t="s">
        <v>8</v>
      </c>
      <c r="F1085" s="204">
        <f t="shared" si="106"/>
        <v>36</v>
      </c>
      <c r="G1085" s="190"/>
    </row>
    <row r="1086" spans="1:7" ht="15" customHeight="1" x14ac:dyDescent="0.25">
      <c r="A1086" s="190"/>
      <c r="B1086" s="234">
        <v>60</v>
      </c>
      <c r="C1086" s="235">
        <v>6</v>
      </c>
      <c r="D1086" s="253">
        <v>45066</v>
      </c>
      <c r="E1086" s="199" t="s">
        <v>8</v>
      </c>
      <c r="F1086" s="204">
        <f t="shared" si="106"/>
        <v>36</v>
      </c>
      <c r="G1086" s="190"/>
    </row>
    <row r="1087" spans="1:7" ht="15" customHeight="1" x14ac:dyDescent="0.3">
      <c r="A1087" s="413" t="s">
        <v>1586</v>
      </c>
      <c r="B1087" s="413"/>
      <c r="C1087" s="413"/>
      <c r="D1087" s="413"/>
      <c r="E1087" s="413"/>
      <c r="F1087" s="413"/>
      <c r="G1087" s="347">
        <f>SUM(F1081:F1086)</f>
        <v>216</v>
      </c>
    </row>
    <row r="1088" spans="1:7" ht="15" customHeight="1" x14ac:dyDescent="0.25">
      <c r="A1088" s="190"/>
      <c r="B1088" s="234">
        <v>60</v>
      </c>
      <c r="C1088" s="235">
        <v>6</v>
      </c>
      <c r="D1088" s="253">
        <v>45080</v>
      </c>
      <c r="E1088" s="199" t="s">
        <v>8</v>
      </c>
      <c r="F1088" s="204">
        <f t="shared" ref="F1088" si="107">(C1088*B1088/10)</f>
        <v>36</v>
      </c>
      <c r="G1088" s="190"/>
    </row>
    <row r="1089" spans="1:7" ht="15" customHeight="1" x14ac:dyDescent="0.25">
      <c r="A1089" s="190"/>
      <c r="B1089" s="234">
        <v>60</v>
      </c>
      <c r="C1089" s="235">
        <v>6</v>
      </c>
      <c r="D1089" s="253">
        <v>45084</v>
      </c>
      <c r="E1089" s="199" t="s">
        <v>8</v>
      </c>
      <c r="F1089" s="204">
        <f t="shared" ref="F1089:F1092" si="108">(C1089*B1089/10)</f>
        <v>36</v>
      </c>
      <c r="G1089" s="190"/>
    </row>
    <row r="1090" spans="1:7" s="423" customFormat="1" ht="15" customHeight="1" x14ac:dyDescent="0.25">
      <c r="A1090" s="190"/>
      <c r="B1090" s="234">
        <v>60</v>
      </c>
      <c r="C1090" s="235">
        <v>6</v>
      </c>
      <c r="D1090" s="253">
        <v>45087</v>
      </c>
      <c r="E1090" s="199" t="s">
        <v>8</v>
      </c>
      <c r="F1090" s="204">
        <f t="shared" si="108"/>
        <v>36</v>
      </c>
      <c r="G1090" s="190"/>
    </row>
    <row r="1091" spans="1:7" s="423" customFormat="1" ht="15" customHeight="1" x14ac:dyDescent="0.25">
      <c r="A1091" s="190"/>
      <c r="B1091" s="234">
        <v>60</v>
      </c>
      <c r="C1091" s="235">
        <v>6</v>
      </c>
      <c r="D1091" s="253">
        <v>45091</v>
      </c>
      <c r="E1091" s="199" t="s">
        <v>8</v>
      </c>
      <c r="F1091" s="204">
        <f t="shared" si="108"/>
        <v>36</v>
      </c>
      <c r="G1091" s="190"/>
    </row>
    <row r="1092" spans="1:7" ht="15" customHeight="1" x14ac:dyDescent="0.25">
      <c r="A1092" s="190"/>
      <c r="B1092" s="234">
        <v>60</v>
      </c>
      <c r="C1092" s="235">
        <v>6</v>
      </c>
      <c r="D1092" s="253">
        <v>45094</v>
      </c>
      <c r="E1092" s="199" t="s">
        <v>8</v>
      </c>
      <c r="F1092" s="204">
        <f t="shared" si="108"/>
        <v>36</v>
      </c>
      <c r="G1092" s="190"/>
    </row>
    <row r="1093" spans="1:7" ht="15" customHeight="1" x14ac:dyDescent="0.3">
      <c r="A1093" s="421" t="s">
        <v>1606</v>
      </c>
      <c r="B1093" s="421"/>
      <c r="C1093" s="421"/>
      <c r="D1093" s="421"/>
      <c r="E1093" s="421"/>
      <c r="F1093" s="421"/>
      <c r="G1093" s="347">
        <f>SUM(F1088:F1092)</f>
        <v>180</v>
      </c>
    </row>
    <row r="1094" spans="1:7" ht="15" customHeight="1" x14ac:dyDescent="0.25">
      <c r="A1094" s="190"/>
      <c r="B1094" s="234">
        <v>60</v>
      </c>
      <c r="C1094" s="235">
        <v>6</v>
      </c>
      <c r="D1094" s="253">
        <v>45108</v>
      </c>
      <c r="E1094" s="199" t="s">
        <v>8</v>
      </c>
      <c r="F1094" s="204">
        <f t="shared" ref="F1094" si="109">(C1094*B1094/10)</f>
        <v>36</v>
      </c>
      <c r="G1094" s="190"/>
    </row>
    <row r="1095" spans="1:7" ht="15" customHeight="1" x14ac:dyDescent="0.25">
      <c r="A1095" s="190"/>
      <c r="B1095" s="234">
        <v>60</v>
      </c>
      <c r="C1095" s="235">
        <v>6</v>
      </c>
      <c r="D1095" s="253">
        <v>45115</v>
      </c>
      <c r="E1095" s="199" t="s">
        <v>8</v>
      </c>
      <c r="F1095" s="204">
        <f t="shared" ref="F1095:F1099" si="110">(C1095*B1095/10)</f>
        <v>36</v>
      </c>
      <c r="G1095" s="190"/>
    </row>
    <row r="1096" spans="1:7" ht="15" customHeight="1" x14ac:dyDescent="0.25">
      <c r="A1096" s="190"/>
      <c r="B1096" s="234">
        <v>60</v>
      </c>
      <c r="C1096" s="235">
        <v>6</v>
      </c>
      <c r="D1096" s="253">
        <v>45118</v>
      </c>
      <c r="E1096" s="199" t="s">
        <v>8</v>
      </c>
      <c r="F1096" s="204">
        <f t="shared" si="110"/>
        <v>36</v>
      </c>
      <c r="G1096" s="190"/>
    </row>
    <row r="1097" spans="1:7" ht="15" customHeight="1" x14ac:dyDescent="0.25">
      <c r="A1097" s="190"/>
      <c r="B1097" s="234">
        <v>60</v>
      </c>
      <c r="C1097" s="235">
        <v>6</v>
      </c>
      <c r="D1097" s="253">
        <v>45122</v>
      </c>
      <c r="E1097" s="199" t="s">
        <v>8</v>
      </c>
      <c r="F1097" s="204">
        <f t="shared" si="110"/>
        <v>36</v>
      </c>
      <c r="G1097" s="190"/>
    </row>
    <row r="1098" spans="1:7" s="434" customFormat="1" ht="15" customHeight="1" x14ac:dyDescent="0.25">
      <c r="A1098" s="190"/>
      <c r="B1098" s="234">
        <v>60</v>
      </c>
      <c r="C1098" s="235">
        <v>6</v>
      </c>
      <c r="D1098" s="253">
        <v>45126</v>
      </c>
      <c r="E1098" s="199" t="s">
        <v>8</v>
      </c>
      <c r="F1098" s="204">
        <f t="shared" si="110"/>
        <v>36</v>
      </c>
      <c r="G1098" s="190"/>
    </row>
    <row r="1099" spans="1:7" ht="15" customHeight="1" x14ac:dyDescent="0.25">
      <c r="A1099" s="190"/>
      <c r="B1099" s="234">
        <v>60</v>
      </c>
      <c r="C1099" s="235">
        <v>6</v>
      </c>
      <c r="D1099" s="253">
        <v>45129</v>
      </c>
      <c r="E1099" s="199" t="s">
        <v>8</v>
      </c>
      <c r="F1099" s="204">
        <f t="shared" si="110"/>
        <v>36</v>
      </c>
      <c r="G1099" s="190"/>
    </row>
    <row r="1100" spans="1:7" s="436" customFormat="1" ht="15" customHeight="1" x14ac:dyDescent="0.25">
      <c r="A1100" s="190"/>
      <c r="B1100" s="234">
        <v>60</v>
      </c>
      <c r="C1100" s="235">
        <v>6</v>
      </c>
      <c r="D1100" s="253">
        <v>45130</v>
      </c>
      <c r="E1100" s="199" t="s">
        <v>8</v>
      </c>
      <c r="F1100" s="204">
        <f t="shared" ref="F1100" si="111">(C1100*B1100/10)</f>
        <v>36</v>
      </c>
      <c r="G1100" s="190"/>
    </row>
    <row r="1101" spans="1:7" ht="15" customHeight="1" x14ac:dyDescent="0.3">
      <c r="A1101" s="429" t="s">
        <v>1619</v>
      </c>
      <c r="B1101" s="429"/>
      <c r="C1101" s="429"/>
      <c r="D1101" s="429"/>
      <c r="E1101" s="429"/>
      <c r="F1101" s="429"/>
      <c r="G1101" s="347">
        <f>SUM(F1094:F1100)</f>
        <v>252</v>
      </c>
    </row>
    <row r="1102" spans="1:7" ht="15" customHeight="1" x14ac:dyDescent="0.25">
      <c r="A1102" s="190"/>
      <c r="B1102" s="234">
        <v>60</v>
      </c>
      <c r="C1102" s="235">
        <v>6</v>
      </c>
      <c r="D1102" s="253">
        <v>45139</v>
      </c>
      <c r="E1102" s="199" t="s">
        <v>8</v>
      </c>
      <c r="F1102" s="204">
        <f t="shared" ref="F1102:F1108" si="112">(C1102*B1102/10)</f>
        <v>36</v>
      </c>
      <c r="G1102" s="190"/>
    </row>
    <row r="1103" spans="1:7" ht="15" customHeight="1" x14ac:dyDescent="0.25">
      <c r="A1103" s="190"/>
      <c r="B1103" s="234">
        <v>60</v>
      </c>
      <c r="C1103" s="235">
        <v>6</v>
      </c>
      <c r="D1103" s="253">
        <v>45146</v>
      </c>
      <c r="E1103" s="199" t="s">
        <v>8</v>
      </c>
      <c r="F1103" s="204">
        <f t="shared" si="112"/>
        <v>36</v>
      </c>
      <c r="G1103" s="190"/>
    </row>
    <row r="1104" spans="1:7" ht="15" customHeight="1" x14ac:dyDescent="0.25">
      <c r="A1104" s="190"/>
      <c r="B1104" s="234">
        <v>60</v>
      </c>
      <c r="C1104" s="235">
        <v>6</v>
      </c>
      <c r="D1104" s="253">
        <v>45149</v>
      </c>
      <c r="E1104" s="199" t="s">
        <v>8</v>
      </c>
      <c r="F1104" s="204">
        <f t="shared" si="112"/>
        <v>36</v>
      </c>
      <c r="G1104" s="190"/>
    </row>
    <row r="1105" spans="1:7" ht="15" customHeight="1" x14ac:dyDescent="0.25">
      <c r="A1105" s="190"/>
      <c r="B1105" s="234">
        <v>60</v>
      </c>
      <c r="C1105" s="235">
        <v>6</v>
      </c>
      <c r="D1105" s="253">
        <v>45153</v>
      </c>
      <c r="E1105" s="199" t="s">
        <v>8</v>
      </c>
      <c r="F1105" s="204">
        <f t="shared" si="112"/>
        <v>36</v>
      </c>
      <c r="G1105" s="190"/>
    </row>
    <row r="1106" spans="1:7" ht="15" customHeight="1" x14ac:dyDescent="0.25">
      <c r="A1106" s="190"/>
      <c r="B1106" s="234">
        <v>60</v>
      </c>
      <c r="C1106" s="235">
        <v>6</v>
      </c>
      <c r="D1106" s="253">
        <v>45157</v>
      </c>
      <c r="E1106" s="199" t="s">
        <v>8</v>
      </c>
      <c r="F1106" s="204">
        <f t="shared" si="112"/>
        <v>36</v>
      </c>
      <c r="G1106" s="190"/>
    </row>
    <row r="1107" spans="1:7" ht="15" customHeight="1" x14ac:dyDescent="0.25">
      <c r="A1107" s="190"/>
      <c r="B1107" s="234">
        <v>60</v>
      </c>
      <c r="C1107" s="235">
        <v>6</v>
      </c>
      <c r="D1107" s="253">
        <v>45160</v>
      </c>
      <c r="E1107" s="199" t="s">
        <v>8</v>
      </c>
      <c r="F1107" s="204">
        <f t="shared" si="112"/>
        <v>36</v>
      </c>
      <c r="G1107" s="190"/>
    </row>
    <row r="1108" spans="1:7" ht="15" customHeight="1" x14ac:dyDescent="0.25">
      <c r="A1108" s="190"/>
      <c r="B1108" s="234">
        <v>60</v>
      </c>
      <c r="C1108" s="235">
        <v>6</v>
      </c>
      <c r="D1108" s="253">
        <v>45161</v>
      </c>
      <c r="E1108" s="199" t="s">
        <v>8</v>
      </c>
      <c r="F1108" s="204">
        <f t="shared" si="112"/>
        <v>36</v>
      </c>
      <c r="G1108" s="190"/>
    </row>
    <row r="1109" spans="1:7" ht="15" customHeight="1" x14ac:dyDescent="0.25">
      <c r="A1109" s="190"/>
      <c r="B1109" s="234">
        <v>60</v>
      </c>
      <c r="C1109" s="235">
        <v>6</v>
      </c>
      <c r="D1109" s="253">
        <v>45163</v>
      </c>
      <c r="E1109" s="199" t="s">
        <v>8</v>
      </c>
      <c r="F1109" s="204">
        <f t="shared" ref="F1109:F1110" si="113">(C1109*B1109/10)</f>
        <v>36</v>
      </c>
      <c r="G1109" s="190"/>
    </row>
    <row r="1110" spans="1:7" ht="15" customHeight="1" x14ac:dyDescent="0.25">
      <c r="A1110" s="190"/>
      <c r="B1110" s="234">
        <v>60</v>
      </c>
      <c r="C1110" s="235">
        <v>6</v>
      </c>
      <c r="D1110" s="253">
        <v>45164</v>
      </c>
      <c r="E1110" s="199" t="s">
        <v>8</v>
      </c>
      <c r="F1110" s="204">
        <f t="shared" si="113"/>
        <v>36</v>
      </c>
      <c r="G1110" s="190"/>
    </row>
    <row r="1111" spans="1:7" ht="15" customHeight="1" x14ac:dyDescent="0.25">
      <c r="A1111" s="190"/>
      <c r="B1111" s="234">
        <v>60</v>
      </c>
      <c r="C1111" s="235">
        <v>6</v>
      </c>
      <c r="D1111" s="253">
        <v>45169</v>
      </c>
      <c r="E1111" s="199" t="s">
        <v>8</v>
      </c>
      <c r="F1111" s="204">
        <f t="shared" ref="F1111" si="114">(C1111*B1111/10)</f>
        <v>36</v>
      </c>
      <c r="G1111" s="190"/>
    </row>
    <row r="1112" spans="1:7" ht="15" customHeight="1" x14ac:dyDescent="0.3">
      <c r="A1112" s="437" t="s">
        <v>1648</v>
      </c>
      <c r="B1112" s="437"/>
      <c r="C1112" s="437"/>
      <c r="D1112" s="437"/>
      <c r="E1112" s="437"/>
      <c r="F1112" s="437"/>
      <c r="G1112" s="347">
        <f>SUM(F1102:F1111)</f>
        <v>360</v>
      </c>
    </row>
    <row r="1113" spans="1:7" ht="15" customHeight="1" x14ac:dyDescent="0.25">
      <c r="A1113" s="190"/>
      <c r="B1113" s="234">
        <v>60</v>
      </c>
      <c r="C1113" s="235">
        <v>6.8</v>
      </c>
      <c r="D1113" s="253">
        <v>45171</v>
      </c>
      <c r="E1113" s="199" t="s">
        <v>8</v>
      </c>
      <c r="F1113" s="204">
        <f t="shared" ref="F1113:F1115" si="115">(C1113*B1113/10)</f>
        <v>40.799999999999997</v>
      </c>
      <c r="G1113" s="190"/>
    </row>
    <row r="1114" spans="1:7" ht="15" customHeight="1" x14ac:dyDescent="0.25">
      <c r="A1114" s="190"/>
      <c r="B1114" s="234">
        <v>60</v>
      </c>
      <c r="C1114" s="235">
        <v>6.8</v>
      </c>
      <c r="D1114" s="253">
        <v>45173</v>
      </c>
      <c r="E1114" s="199" t="s">
        <v>8</v>
      </c>
      <c r="F1114" s="204">
        <f t="shared" si="115"/>
        <v>40.799999999999997</v>
      </c>
      <c r="G1114" s="190"/>
    </row>
    <row r="1115" spans="1:7" ht="15" customHeight="1" x14ac:dyDescent="0.25">
      <c r="A1115" s="190"/>
      <c r="B1115" s="234">
        <v>60</v>
      </c>
      <c r="C1115" s="235">
        <v>6.8</v>
      </c>
      <c r="D1115" s="253">
        <v>45178</v>
      </c>
      <c r="E1115" s="199" t="s">
        <v>8</v>
      </c>
      <c r="F1115" s="204">
        <f t="shared" si="115"/>
        <v>40.799999999999997</v>
      </c>
      <c r="G1115" s="190"/>
    </row>
    <row r="1116" spans="1:7" ht="15" customHeight="1" x14ac:dyDescent="0.25">
      <c r="A1116" s="190"/>
      <c r="B1116" s="234">
        <v>60</v>
      </c>
      <c r="C1116" s="235">
        <v>6.8</v>
      </c>
      <c r="D1116" s="253">
        <v>45185</v>
      </c>
      <c r="E1116" s="199" t="s">
        <v>8</v>
      </c>
      <c r="F1116" s="204">
        <f t="shared" ref="F1116:F1120" si="116">(C1116*B1116/10)</f>
        <v>40.799999999999997</v>
      </c>
      <c r="G1116" s="190"/>
    </row>
    <row r="1117" spans="1:7" ht="15" customHeight="1" x14ac:dyDescent="0.25">
      <c r="A1117" s="190"/>
      <c r="B1117" s="234">
        <v>60</v>
      </c>
      <c r="C1117" s="235">
        <v>6.8</v>
      </c>
      <c r="D1117" s="253">
        <v>45191</v>
      </c>
      <c r="E1117" s="199" t="s">
        <v>8</v>
      </c>
      <c r="F1117" s="204">
        <f t="shared" si="116"/>
        <v>40.799999999999997</v>
      </c>
      <c r="G1117" s="190"/>
    </row>
    <row r="1118" spans="1:7" ht="15" customHeight="1" x14ac:dyDescent="0.25">
      <c r="A1118" s="190"/>
      <c r="B1118" s="234">
        <v>60</v>
      </c>
      <c r="C1118" s="235">
        <v>6.8</v>
      </c>
      <c r="D1118" s="253">
        <v>45192</v>
      </c>
      <c r="E1118" s="199" t="s">
        <v>8</v>
      </c>
      <c r="F1118" s="204">
        <f t="shared" si="116"/>
        <v>40.799999999999997</v>
      </c>
      <c r="G1118" s="190"/>
    </row>
    <row r="1119" spans="1:7" ht="15" customHeight="1" x14ac:dyDescent="0.25">
      <c r="A1119" s="190"/>
      <c r="B1119" s="234">
        <v>60</v>
      </c>
      <c r="C1119" s="235">
        <v>6.8</v>
      </c>
      <c r="D1119" s="253">
        <v>45196</v>
      </c>
      <c r="E1119" s="199" t="s">
        <v>8</v>
      </c>
      <c r="F1119" s="204">
        <f t="shared" si="116"/>
        <v>40.799999999999997</v>
      </c>
      <c r="G1119" s="190"/>
    </row>
    <row r="1120" spans="1:7" ht="15" customHeight="1" x14ac:dyDescent="0.25">
      <c r="A1120" s="190"/>
      <c r="B1120" s="234">
        <v>60</v>
      </c>
      <c r="C1120" s="235">
        <v>6.8</v>
      </c>
      <c r="D1120" s="253">
        <v>45198</v>
      </c>
      <c r="E1120" s="199" t="s">
        <v>8</v>
      </c>
      <c r="F1120" s="204">
        <f t="shared" si="116"/>
        <v>40.799999999999997</v>
      </c>
      <c r="G1120" s="190"/>
    </row>
    <row r="1121" spans="1:7" ht="15" customHeight="1" x14ac:dyDescent="0.3">
      <c r="A1121" s="446" t="s">
        <v>1666</v>
      </c>
      <c r="B1121" s="446"/>
      <c r="C1121" s="446"/>
      <c r="D1121" s="446"/>
      <c r="E1121" s="446"/>
      <c r="F1121" s="446"/>
      <c r="G1121" s="347">
        <f>SUM(F1113:F1120)</f>
        <v>326.40000000000003</v>
      </c>
    </row>
    <row r="1122" spans="1:7" ht="15" customHeight="1" x14ac:dyDescent="0.25">
      <c r="A1122" s="190"/>
      <c r="B1122" s="234">
        <v>60</v>
      </c>
      <c r="C1122" s="235">
        <v>6.8</v>
      </c>
      <c r="D1122" s="253">
        <v>45201</v>
      </c>
      <c r="E1122" s="199" t="s">
        <v>8</v>
      </c>
      <c r="F1122" s="204">
        <f t="shared" ref="F1122:F1125" si="117">(C1122*B1122/10)</f>
        <v>40.799999999999997</v>
      </c>
      <c r="G1122" s="190"/>
    </row>
    <row r="1123" spans="1:7" ht="15" customHeight="1" x14ac:dyDescent="0.25">
      <c r="A1123" s="190"/>
      <c r="B1123" s="234">
        <v>60</v>
      </c>
      <c r="C1123" s="235">
        <v>6.8</v>
      </c>
      <c r="D1123" s="253">
        <v>45203</v>
      </c>
      <c r="E1123" s="199" t="s">
        <v>8</v>
      </c>
      <c r="F1123" s="204">
        <f t="shared" si="117"/>
        <v>40.799999999999997</v>
      </c>
      <c r="G1123" s="190"/>
    </row>
    <row r="1124" spans="1:7" ht="15" customHeight="1" x14ac:dyDescent="0.25">
      <c r="A1124" s="190"/>
      <c r="B1124" s="234">
        <v>60</v>
      </c>
      <c r="C1124" s="235">
        <v>6.8</v>
      </c>
      <c r="D1124" s="253">
        <v>45208</v>
      </c>
      <c r="E1124" s="199" t="s">
        <v>8</v>
      </c>
      <c r="F1124" s="204">
        <f t="shared" si="117"/>
        <v>40.799999999999997</v>
      </c>
      <c r="G1124" s="190"/>
    </row>
    <row r="1125" spans="1:7" ht="15" customHeight="1" x14ac:dyDescent="0.25">
      <c r="A1125" s="190"/>
      <c r="B1125" s="234">
        <v>60</v>
      </c>
      <c r="C1125" s="235">
        <v>6.8</v>
      </c>
      <c r="D1125" s="253">
        <v>45213</v>
      </c>
      <c r="E1125" s="199" t="s">
        <v>8</v>
      </c>
      <c r="F1125" s="204">
        <f t="shared" si="117"/>
        <v>40.799999999999997</v>
      </c>
      <c r="G1125" s="190"/>
    </row>
    <row r="1126" spans="1:7" ht="15" customHeight="1" x14ac:dyDescent="0.25">
      <c r="A1126" s="190"/>
      <c r="B1126" s="234">
        <v>60</v>
      </c>
      <c r="C1126" s="235">
        <v>6.5</v>
      </c>
      <c r="D1126" s="253">
        <v>45217</v>
      </c>
      <c r="E1126" s="199" t="s">
        <v>8</v>
      </c>
      <c r="F1126" s="204">
        <f t="shared" ref="F1126:F1127" si="118">(C1126*B1126/10)</f>
        <v>39</v>
      </c>
      <c r="G1126" s="190"/>
    </row>
    <row r="1127" spans="1:7" ht="15" customHeight="1" x14ac:dyDescent="0.25">
      <c r="A1127" s="190"/>
      <c r="B1127" s="234">
        <v>60</v>
      </c>
      <c r="C1127" s="235">
        <v>6.5</v>
      </c>
      <c r="D1127" s="253">
        <v>45219</v>
      </c>
      <c r="E1127" s="199" t="s">
        <v>8</v>
      </c>
      <c r="F1127" s="204">
        <f t="shared" si="118"/>
        <v>39</v>
      </c>
      <c r="G1127" s="190"/>
    </row>
    <row r="1128" spans="1:7" ht="15" customHeight="1" x14ac:dyDescent="0.25">
      <c r="A1128" s="190"/>
      <c r="B1128" s="234">
        <v>60</v>
      </c>
      <c r="C1128" s="235">
        <v>6.5</v>
      </c>
      <c r="D1128" s="253">
        <v>45230</v>
      </c>
      <c r="E1128" s="199" t="s">
        <v>8</v>
      </c>
      <c r="F1128" s="204">
        <f t="shared" ref="F1128" si="119">(C1128*B1128/10)</f>
        <v>39</v>
      </c>
      <c r="G1128" s="190"/>
    </row>
    <row r="1129" spans="1:7" ht="15" customHeight="1" x14ac:dyDescent="0.3">
      <c r="A1129" s="474" t="s">
        <v>1690</v>
      </c>
      <c r="B1129" s="474"/>
      <c r="C1129" s="474"/>
      <c r="D1129" s="474"/>
      <c r="E1129" s="474"/>
      <c r="F1129" s="474"/>
      <c r="G1129" s="347">
        <f>SUM(F1122:F1128)</f>
        <v>280.2</v>
      </c>
    </row>
    <row r="1130" spans="1:7" ht="15" customHeight="1" x14ac:dyDescent="0.25">
      <c r="A1130" s="190"/>
      <c r="B1130" s="234">
        <v>60</v>
      </c>
      <c r="C1130" s="235">
        <v>6.5</v>
      </c>
      <c r="D1130" s="253">
        <v>45231</v>
      </c>
      <c r="E1130" s="199" t="s">
        <v>8</v>
      </c>
      <c r="F1130" s="204">
        <f>(C1130*B1130/10)</f>
        <v>39</v>
      </c>
      <c r="G1130" s="190"/>
    </row>
    <row r="1131" spans="1:7" ht="15" customHeight="1" x14ac:dyDescent="0.25">
      <c r="A1131" s="190"/>
      <c r="B1131" s="234">
        <v>60</v>
      </c>
      <c r="C1131" s="235">
        <v>6.5</v>
      </c>
      <c r="D1131" s="253">
        <v>45232</v>
      </c>
      <c r="E1131" s="199" t="s">
        <v>8</v>
      </c>
      <c r="F1131" s="204">
        <f t="shared" ref="F1131:F1142" si="120">(C1131*B1131/10)</f>
        <v>39</v>
      </c>
      <c r="G1131" s="190"/>
    </row>
    <row r="1132" spans="1:7" ht="15" customHeight="1" x14ac:dyDescent="0.25">
      <c r="A1132" s="190"/>
      <c r="B1132" s="234">
        <v>60</v>
      </c>
      <c r="C1132" s="235">
        <v>6.5</v>
      </c>
      <c r="D1132" s="253">
        <v>45233</v>
      </c>
      <c r="E1132" s="199" t="s">
        <v>8</v>
      </c>
      <c r="F1132" s="204">
        <f t="shared" si="120"/>
        <v>39</v>
      </c>
      <c r="G1132" s="190"/>
    </row>
    <row r="1133" spans="1:7" ht="15" customHeight="1" x14ac:dyDescent="0.25">
      <c r="A1133" s="190"/>
      <c r="B1133" s="234">
        <v>60</v>
      </c>
      <c r="C1133" s="235">
        <v>6.5</v>
      </c>
      <c r="D1133" s="253">
        <v>45234</v>
      </c>
      <c r="E1133" s="199" t="s">
        <v>8</v>
      </c>
      <c r="F1133" s="204">
        <f t="shared" si="120"/>
        <v>39</v>
      </c>
      <c r="G1133" s="190"/>
    </row>
    <row r="1134" spans="1:7" ht="15" customHeight="1" x14ac:dyDescent="0.25">
      <c r="A1134" s="190"/>
      <c r="B1134" s="234">
        <v>60</v>
      </c>
      <c r="C1134" s="235">
        <v>6.5</v>
      </c>
      <c r="D1134" s="253">
        <v>45236</v>
      </c>
      <c r="E1134" s="199" t="s">
        <v>8</v>
      </c>
      <c r="F1134" s="204">
        <f t="shared" si="120"/>
        <v>39</v>
      </c>
      <c r="G1134" s="190"/>
    </row>
    <row r="1135" spans="1:7" ht="15" customHeight="1" x14ac:dyDescent="0.25">
      <c r="A1135" s="190"/>
      <c r="B1135" s="234">
        <v>60</v>
      </c>
      <c r="C1135" s="235">
        <v>6.5</v>
      </c>
      <c r="D1135" s="253">
        <v>45238</v>
      </c>
      <c r="E1135" s="199" t="s">
        <v>8</v>
      </c>
      <c r="F1135" s="204">
        <f t="shared" si="120"/>
        <v>39</v>
      </c>
      <c r="G1135" s="190"/>
    </row>
    <row r="1136" spans="1:7" ht="15" customHeight="1" x14ac:dyDescent="0.25">
      <c r="A1136" s="190"/>
      <c r="B1136" s="234">
        <v>60</v>
      </c>
      <c r="C1136" s="235">
        <v>6.5</v>
      </c>
      <c r="D1136" s="253">
        <v>45241</v>
      </c>
      <c r="E1136" s="199" t="s">
        <v>8</v>
      </c>
      <c r="F1136" s="204">
        <f t="shared" si="120"/>
        <v>39</v>
      </c>
      <c r="G1136" s="190"/>
    </row>
    <row r="1137" spans="1:7" s="483" customFormat="1" ht="15" customHeight="1" x14ac:dyDescent="0.25">
      <c r="A1137" s="190"/>
      <c r="B1137" s="234">
        <v>60</v>
      </c>
      <c r="C1137" s="235">
        <v>6.5</v>
      </c>
      <c r="D1137" s="253">
        <v>45245</v>
      </c>
      <c r="E1137" s="199" t="s">
        <v>8</v>
      </c>
      <c r="F1137" s="204">
        <f t="shared" si="120"/>
        <v>39</v>
      </c>
      <c r="G1137" s="190"/>
    </row>
    <row r="1138" spans="1:7" ht="15" customHeight="1" x14ac:dyDescent="0.25">
      <c r="A1138" s="190"/>
      <c r="B1138" s="234">
        <v>60</v>
      </c>
      <c r="C1138" s="235">
        <v>6.5</v>
      </c>
      <c r="D1138" s="253">
        <v>45247</v>
      </c>
      <c r="E1138" s="199" t="s">
        <v>8</v>
      </c>
      <c r="F1138" s="204">
        <f t="shared" si="120"/>
        <v>39</v>
      </c>
      <c r="G1138" s="190"/>
    </row>
    <row r="1139" spans="1:7" ht="15" customHeight="1" x14ac:dyDescent="0.25">
      <c r="A1139" s="190"/>
      <c r="B1139" s="234">
        <v>60</v>
      </c>
      <c r="C1139" s="235">
        <v>6.5</v>
      </c>
      <c r="D1139" s="253">
        <v>45254</v>
      </c>
      <c r="E1139" s="199" t="s">
        <v>8</v>
      </c>
      <c r="F1139" s="204">
        <f t="shared" si="120"/>
        <v>39</v>
      </c>
      <c r="G1139" s="190"/>
    </row>
    <row r="1140" spans="1:7" ht="15" customHeight="1" x14ac:dyDescent="0.25">
      <c r="A1140" s="190"/>
      <c r="B1140" s="234">
        <v>60</v>
      </c>
      <c r="C1140" s="235">
        <v>6.5</v>
      </c>
      <c r="D1140" s="253">
        <v>45257</v>
      </c>
      <c r="E1140" s="199" t="s">
        <v>8</v>
      </c>
      <c r="F1140" s="204">
        <f t="shared" si="120"/>
        <v>39</v>
      </c>
      <c r="G1140" s="190"/>
    </row>
    <row r="1141" spans="1:7" ht="15" customHeight="1" x14ac:dyDescent="0.25">
      <c r="A1141" s="190"/>
      <c r="B1141" s="234">
        <v>60</v>
      </c>
      <c r="C1141" s="235">
        <v>6.5</v>
      </c>
      <c r="D1141" s="253">
        <v>45258</v>
      </c>
      <c r="E1141" s="199" t="s">
        <v>8</v>
      </c>
      <c r="F1141" s="204">
        <f t="shared" si="120"/>
        <v>39</v>
      </c>
      <c r="G1141" s="190"/>
    </row>
    <row r="1142" spans="1:7" ht="15" customHeight="1" x14ac:dyDescent="0.25">
      <c r="A1142" s="190"/>
      <c r="B1142" s="234">
        <v>60</v>
      </c>
      <c r="C1142" s="235">
        <v>6.5</v>
      </c>
      <c r="D1142" s="253">
        <v>45259</v>
      </c>
      <c r="E1142" s="199" t="s">
        <v>8</v>
      </c>
      <c r="F1142" s="204">
        <f t="shared" si="120"/>
        <v>39</v>
      </c>
      <c r="G1142" s="190"/>
    </row>
    <row r="1143" spans="1:7" ht="15" customHeight="1" x14ac:dyDescent="0.3">
      <c r="A1143" s="478" t="s">
        <v>1701</v>
      </c>
      <c r="B1143" s="478"/>
      <c r="C1143" s="478"/>
      <c r="D1143" s="478"/>
      <c r="E1143" s="478"/>
      <c r="F1143" s="478"/>
      <c r="G1143" s="347">
        <f>SUM(F1130:F1142)</f>
        <v>507</v>
      </c>
    </row>
    <row r="1144" spans="1:7" ht="15" customHeight="1" x14ac:dyDescent="0.25">
      <c r="A1144" s="190"/>
      <c r="B1144" s="234">
        <v>60</v>
      </c>
      <c r="C1144" s="235">
        <v>6.5</v>
      </c>
      <c r="D1144" s="253">
        <v>45269</v>
      </c>
      <c r="E1144" s="199" t="s">
        <v>8</v>
      </c>
      <c r="F1144" s="204">
        <f t="shared" ref="F1144" si="121">(C1144*B1144/10)</f>
        <v>39</v>
      </c>
      <c r="G1144" s="190"/>
    </row>
    <row r="1145" spans="1:7" ht="15" customHeight="1" x14ac:dyDescent="0.25">
      <c r="A1145" s="190"/>
      <c r="B1145" s="234">
        <v>60</v>
      </c>
      <c r="C1145" s="235">
        <v>6.5</v>
      </c>
      <c r="D1145" s="253">
        <v>45276</v>
      </c>
      <c r="E1145" s="199" t="s">
        <v>8</v>
      </c>
      <c r="F1145" s="204">
        <f t="shared" ref="F1145" si="122">(C1145*B1145/10)</f>
        <v>39</v>
      </c>
      <c r="G1145" s="190"/>
    </row>
    <row r="1146" spans="1:7" ht="15" customHeight="1" x14ac:dyDescent="0.25">
      <c r="A1146" s="190"/>
      <c r="B1146" s="234">
        <v>60</v>
      </c>
      <c r="C1146" s="235">
        <v>6.5</v>
      </c>
      <c r="D1146" s="253">
        <v>45278</v>
      </c>
      <c r="E1146" s="199" t="s">
        <v>8</v>
      </c>
      <c r="F1146" s="204">
        <f t="shared" ref="F1146:F1148" si="123">(C1146*B1146/10)</f>
        <v>39</v>
      </c>
      <c r="G1146" s="190"/>
    </row>
    <row r="1147" spans="1:7" ht="15" customHeight="1" x14ac:dyDescent="0.25">
      <c r="A1147" s="190"/>
      <c r="B1147" s="234">
        <v>60</v>
      </c>
      <c r="C1147" s="235">
        <v>6.5</v>
      </c>
      <c r="D1147" s="253">
        <v>45280</v>
      </c>
      <c r="E1147" s="199" t="s">
        <v>8</v>
      </c>
      <c r="F1147" s="204">
        <f t="shared" si="123"/>
        <v>39</v>
      </c>
      <c r="G1147" s="190"/>
    </row>
    <row r="1148" spans="1:7" ht="15" customHeight="1" x14ac:dyDescent="0.25">
      <c r="A1148" s="190"/>
      <c r="B1148" s="234">
        <v>60</v>
      </c>
      <c r="C1148" s="235">
        <v>6.5</v>
      </c>
      <c r="D1148" s="253">
        <v>45283</v>
      </c>
      <c r="E1148" s="199" t="s">
        <v>8</v>
      </c>
      <c r="F1148" s="204">
        <f t="shared" si="123"/>
        <v>39</v>
      </c>
      <c r="G1148" s="190"/>
    </row>
    <row r="1149" spans="1:7" ht="15" customHeight="1" x14ac:dyDescent="0.25">
      <c r="A1149" s="190"/>
      <c r="B1149" s="234">
        <v>60</v>
      </c>
      <c r="C1149" s="235">
        <v>6.5</v>
      </c>
      <c r="D1149" s="253">
        <v>45290</v>
      </c>
      <c r="E1149" s="199" t="s">
        <v>8</v>
      </c>
      <c r="F1149" s="204">
        <f t="shared" ref="F1149" si="124">(C1149*B1149/10)</f>
        <v>39</v>
      </c>
      <c r="G1149" s="190"/>
    </row>
    <row r="1150" spans="1:7" ht="15" customHeight="1" x14ac:dyDescent="0.3">
      <c r="A1150" s="488" t="s">
        <v>1725</v>
      </c>
      <c r="B1150" s="488"/>
      <c r="C1150" s="488"/>
      <c r="D1150" s="488"/>
      <c r="E1150" s="488"/>
      <c r="F1150" s="488"/>
      <c r="G1150" s="347">
        <f>SUM(F1144:F1149)</f>
        <v>234</v>
      </c>
    </row>
    <row r="1151" spans="1:7" ht="15" customHeight="1" x14ac:dyDescent="0.25">
      <c r="A1151" s="190"/>
      <c r="B1151" s="234">
        <v>60</v>
      </c>
      <c r="C1151" s="235">
        <v>6.5</v>
      </c>
      <c r="D1151" s="253">
        <v>45297</v>
      </c>
      <c r="E1151" s="199" t="s">
        <v>8</v>
      </c>
      <c r="F1151" s="204">
        <f t="shared" ref="F1151" si="125">(C1151*B1151/10)</f>
        <v>39</v>
      </c>
      <c r="G1151" s="190"/>
    </row>
    <row r="1152" spans="1:7" ht="15" customHeight="1" x14ac:dyDescent="0.25">
      <c r="A1152" s="190"/>
      <c r="B1152" s="234">
        <v>60</v>
      </c>
      <c r="C1152" s="235">
        <v>6.5</v>
      </c>
      <c r="D1152" s="253">
        <v>45301</v>
      </c>
      <c r="E1152" s="199" t="s">
        <v>8</v>
      </c>
      <c r="F1152" s="204">
        <f t="shared" ref="F1152:F1154" si="126">(C1152*B1152/10)</f>
        <v>39</v>
      </c>
      <c r="G1152" s="190"/>
    </row>
    <row r="1153" spans="1:7" ht="15" customHeight="1" x14ac:dyDescent="0.25">
      <c r="A1153" s="190"/>
      <c r="B1153" s="234">
        <v>60</v>
      </c>
      <c r="C1153" s="235">
        <v>6.5</v>
      </c>
      <c r="D1153" s="253">
        <v>45304</v>
      </c>
      <c r="E1153" s="199" t="s">
        <v>8</v>
      </c>
      <c r="F1153" s="204">
        <f t="shared" si="126"/>
        <v>39</v>
      </c>
      <c r="G1153" s="190"/>
    </row>
    <row r="1154" spans="1:7" ht="15" customHeight="1" x14ac:dyDescent="0.25">
      <c r="A1154" s="190"/>
      <c r="B1154" s="234">
        <v>60</v>
      </c>
      <c r="C1154" s="235">
        <v>6.5</v>
      </c>
      <c r="D1154" s="253">
        <v>45306</v>
      </c>
      <c r="E1154" s="199" t="s">
        <v>8</v>
      </c>
      <c r="F1154" s="204">
        <f t="shared" si="126"/>
        <v>39</v>
      </c>
      <c r="G1154" s="190"/>
    </row>
    <row r="1155" spans="1:7" ht="15" customHeight="1" x14ac:dyDescent="0.3">
      <c r="A1155" s="492" t="s">
        <v>1748</v>
      </c>
      <c r="B1155" s="492"/>
      <c r="C1155" s="492"/>
      <c r="D1155" s="492"/>
      <c r="E1155" s="492"/>
      <c r="F1155" s="492"/>
      <c r="G1155" s="347">
        <f>SUM(F1151:F1154)</f>
        <v>156</v>
      </c>
    </row>
    <row r="1156" spans="1:7" ht="15" customHeight="1" x14ac:dyDescent="0.25">
      <c r="A1156" s="190"/>
      <c r="B1156" s="234">
        <v>60</v>
      </c>
      <c r="C1156" s="235">
        <v>6.5</v>
      </c>
      <c r="D1156" s="500">
        <v>45325</v>
      </c>
      <c r="E1156" s="199" t="s">
        <v>8</v>
      </c>
      <c r="F1156" s="204">
        <f t="shared" ref="F1156" si="127">(C1156*B1156/10)</f>
        <v>39</v>
      </c>
      <c r="G1156" s="190"/>
    </row>
    <row r="1157" spans="1:7" ht="15" customHeight="1" x14ac:dyDescent="0.25">
      <c r="A1157" s="190"/>
      <c r="B1157" s="234">
        <v>60</v>
      </c>
      <c r="C1157" s="235">
        <v>6.5</v>
      </c>
      <c r="D1157" s="500">
        <v>45329</v>
      </c>
      <c r="E1157" s="199" t="s">
        <v>8</v>
      </c>
      <c r="F1157" s="204">
        <f t="shared" ref="F1157:F1158" si="128">(C1157*B1157/10)</f>
        <v>39</v>
      </c>
      <c r="G1157" s="190"/>
    </row>
    <row r="1158" spans="1:7" ht="15" customHeight="1" x14ac:dyDescent="0.25">
      <c r="A1158" s="190"/>
      <c r="B1158" s="234">
        <v>60</v>
      </c>
      <c r="C1158" s="235">
        <v>6.5</v>
      </c>
      <c r="D1158" s="500">
        <v>45332</v>
      </c>
      <c r="E1158" s="199" t="s">
        <v>8</v>
      </c>
      <c r="F1158" s="204">
        <f t="shared" si="128"/>
        <v>39</v>
      </c>
      <c r="G1158" s="190"/>
    </row>
    <row r="1159" spans="1:7" ht="15" customHeight="1" x14ac:dyDescent="0.25">
      <c r="A1159" s="190"/>
      <c r="B1159" s="234">
        <v>60</v>
      </c>
      <c r="C1159" s="235">
        <v>6.5</v>
      </c>
      <c r="D1159" s="500">
        <v>45337</v>
      </c>
      <c r="E1159" s="199" t="s">
        <v>8</v>
      </c>
      <c r="F1159" s="204">
        <f t="shared" ref="F1159" si="129">(C1159*B1159/10)</f>
        <v>39</v>
      </c>
      <c r="G1159" s="190"/>
    </row>
    <row r="1160" spans="1:7" ht="15" customHeight="1" x14ac:dyDescent="0.3">
      <c r="A1160" s="495" t="s">
        <v>1751</v>
      </c>
      <c r="B1160" s="495"/>
      <c r="C1160" s="495"/>
      <c r="D1160" s="495"/>
      <c r="E1160" s="495"/>
      <c r="F1160" s="495"/>
      <c r="G1160" s="347">
        <f>SUM(F1156:F1159)</f>
        <v>156</v>
      </c>
    </row>
    <row r="1161" spans="1:7" ht="15" customHeight="1" x14ac:dyDescent="0.25">
      <c r="A1161" s="190"/>
      <c r="B1161" s="234">
        <v>60</v>
      </c>
      <c r="C1161" s="235">
        <v>6.5</v>
      </c>
      <c r="D1161" s="500">
        <v>45353</v>
      </c>
      <c r="E1161" s="199" t="s">
        <v>8</v>
      </c>
      <c r="F1161" s="204">
        <f t="shared" ref="F1161:F1164" si="130">(C1161*B1161/10)</f>
        <v>39</v>
      </c>
      <c r="G1161" s="190"/>
    </row>
    <row r="1162" spans="1:7" ht="15" customHeight="1" x14ac:dyDescent="0.25">
      <c r="A1162" s="190"/>
      <c r="B1162" s="234">
        <v>60</v>
      </c>
      <c r="C1162" s="235">
        <v>6.5</v>
      </c>
      <c r="D1162" s="500">
        <v>45357</v>
      </c>
      <c r="E1162" s="199" t="s">
        <v>8</v>
      </c>
      <c r="F1162" s="204">
        <f t="shared" si="130"/>
        <v>39</v>
      </c>
      <c r="G1162" s="190"/>
    </row>
    <row r="1163" spans="1:7" ht="15" customHeight="1" x14ac:dyDescent="0.25">
      <c r="A1163" s="190"/>
      <c r="B1163" s="234">
        <v>60</v>
      </c>
      <c r="C1163" s="235">
        <v>6.5</v>
      </c>
      <c r="D1163" s="500">
        <v>45360</v>
      </c>
      <c r="E1163" s="199" t="s">
        <v>8</v>
      </c>
      <c r="F1163" s="204">
        <f t="shared" si="130"/>
        <v>39</v>
      </c>
      <c r="G1163" s="190"/>
    </row>
    <row r="1164" spans="1:7" ht="15" customHeight="1" x14ac:dyDescent="0.25">
      <c r="A1164" s="190"/>
      <c r="B1164" s="234">
        <v>60</v>
      </c>
      <c r="C1164" s="235">
        <v>6.5</v>
      </c>
      <c r="D1164" s="500">
        <v>45362</v>
      </c>
      <c r="E1164" s="199" t="s">
        <v>8</v>
      </c>
      <c r="F1164" s="204">
        <f t="shared" si="130"/>
        <v>39</v>
      </c>
      <c r="G1164" s="190"/>
    </row>
    <row r="1165" spans="1:7" ht="15" customHeight="1" x14ac:dyDescent="0.25">
      <c r="A1165" s="190"/>
      <c r="B1165" s="234">
        <v>60</v>
      </c>
      <c r="C1165" s="235">
        <v>6.5</v>
      </c>
      <c r="D1165" s="253">
        <v>45367</v>
      </c>
      <c r="E1165" s="199" t="s">
        <v>8</v>
      </c>
      <c r="F1165" s="204">
        <f t="shared" ref="F1165:F1168" si="131">(C1165*B1165/10)</f>
        <v>39</v>
      </c>
      <c r="G1165" s="190"/>
    </row>
    <row r="1166" spans="1:7" ht="15" customHeight="1" x14ac:dyDescent="0.25">
      <c r="A1166" s="190"/>
      <c r="B1166" s="234">
        <v>60</v>
      </c>
      <c r="C1166" s="235">
        <v>6.5</v>
      </c>
      <c r="D1166" s="253">
        <v>45374</v>
      </c>
      <c r="E1166" s="199" t="s">
        <v>8</v>
      </c>
      <c r="F1166" s="204">
        <f t="shared" si="131"/>
        <v>39</v>
      </c>
      <c r="G1166" s="190"/>
    </row>
    <row r="1167" spans="1:7" ht="15" customHeight="1" x14ac:dyDescent="0.25">
      <c r="A1167" s="190"/>
      <c r="B1167" s="234">
        <v>60</v>
      </c>
      <c r="C1167" s="235">
        <v>6.5</v>
      </c>
      <c r="D1167" s="253">
        <v>45378</v>
      </c>
      <c r="E1167" s="199" t="s">
        <v>8</v>
      </c>
      <c r="F1167" s="204">
        <f t="shared" si="131"/>
        <v>39</v>
      </c>
      <c r="G1167" s="190"/>
    </row>
    <row r="1168" spans="1:7" ht="15" customHeight="1" x14ac:dyDescent="0.25">
      <c r="A1168" s="190"/>
      <c r="B1168" s="234">
        <v>60</v>
      </c>
      <c r="C1168" s="235">
        <v>6.5</v>
      </c>
      <c r="D1168" s="253">
        <v>45381</v>
      </c>
      <c r="E1168" s="199" t="s">
        <v>8</v>
      </c>
      <c r="F1168" s="204">
        <f t="shared" si="131"/>
        <v>39</v>
      </c>
      <c r="G1168" s="190"/>
    </row>
    <row r="1169" spans="1:7" ht="15" customHeight="1" x14ac:dyDescent="0.3">
      <c r="A1169" s="497" t="s">
        <v>1769</v>
      </c>
      <c r="B1169" s="497"/>
      <c r="C1169" s="497"/>
      <c r="D1169" s="497"/>
      <c r="E1169" s="497"/>
      <c r="F1169" s="497"/>
      <c r="G1169" s="347">
        <f>SUM(F1161:F1168)</f>
        <v>312</v>
      </c>
    </row>
    <row r="1170" spans="1:7" ht="15" customHeight="1" x14ac:dyDescent="0.25">
      <c r="A1170" s="190"/>
      <c r="B1170" s="234">
        <v>60</v>
      </c>
      <c r="C1170" s="235">
        <v>6.5</v>
      </c>
      <c r="D1170" s="500">
        <v>45388</v>
      </c>
      <c r="E1170" s="199" t="s">
        <v>8</v>
      </c>
      <c r="F1170" s="204">
        <f t="shared" ref="F1170:F1172" si="132">(C1170*B1170/10)</f>
        <v>39</v>
      </c>
      <c r="G1170" s="190"/>
    </row>
    <row r="1171" spans="1:7" ht="15" customHeight="1" x14ac:dyDescent="0.25">
      <c r="A1171" s="190"/>
      <c r="B1171" s="234">
        <v>60</v>
      </c>
      <c r="C1171" s="235">
        <v>6.5</v>
      </c>
      <c r="D1171" s="500">
        <v>45395</v>
      </c>
      <c r="E1171" s="199" t="s">
        <v>8</v>
      </c>
      <c r="F1171" s="204">
        <f t="shared" si="132"/>
        <v>39</v>
      </c>
      <c r="G1171" s="190"/>
    </row>
    <row r="1172" spans="1:7" ht="15" customHeight="1" x14ac:dyDescent="0.25">
      <c r="A1172" s="190"/>
      <c r="B1172" s="234">
        <v>60</v>
      </c>
      <c r="C1172" s="235">
        <v>6.5</v>
      </c>
      <c r="D1172" s="500">
        <v>45399</v>
      </c>
      <c r="E1172" s="199" t="s">
        <v>8</v>
      </c>
      <c r="F1172" s="204">
        <f t="shared" si="132"/>
        <v>39</v>
      </c>
      <c r="G1172" s="190"/>
    </row>
    <row r="1173" spans="1:7" ht="15" customHeight="1" x14ac:dyDescent="0.25">
      <c r="A1173" s="190"/>
      <c r="B1173" s="234">
        <v>60</v>
      </c>
      <c r="C1173" s="235">
        <v>6.5</v>
      </c>
      <c r="D1173" s="253">
        <v>45406</v>
      </c>
      <c r="E1173" s="199" t="s">
        <v>8</v>
      </c>
      <c r="F1173" s="204">
        <f t="shared" ref="F1173:F1174" si="133">(C1173*B1173/10)</f>
        <v>39</v>
      </c>
      <c r="G1173" s="190"/>
    </row>
    <row r="1174" spans="1:7" ht="15" customHeight="1" x14ac:dyDescent="0.25">
      <c r="A1174" s="190"/>
      <c r="B1174" s="234">
        <v>60</v>
      </c>
      <c r="C1174" s="235">
        <v>6.5</v>
      </c>
      <c r="D1174" s="253">
        <v>45409</v>
      </c>
      <c r="E1174" s="199" t="s">
        <v>8</v>
      </c>
      <c r="F1174" s="204">
        <f t="shared" si="133"/>
        <v>39</v>
      </c>
      <c r="G1174" s="190"/>
    </row>
    <row r="1175" spans="1:7" ht="15" customHeight="1" x14ac:dyDescent="0.25">
      <c r="A1175" s="190"/>
      <c r="B1175" s="234">
        <v>60</v>
      </c>
      <c r="C1175" s="235">
        <v>6.5</v>
      </c>
      <c r="D1175" s="253">
        <v>45412</v>
      </c>
      <c r="E1175" s="199" t="s">
        <v>8</v>
      </c>
      <c r="F1175" s="204">
        <f t="shared" ref="F1175" si="134">(C1175*B1175/10)</f>
        <v>39</v>
      </c>
      <c r="G1175" s="190"/>
    </row>
    <row r="1176" spans="1:7" ht="15" customHeight="1" x14ac:dyDescent="0.3">
      <c r="A1176" s="513" t="s">
        <v>1788</v>
      </c>
      <c r="B1176" s="513"/>
      <c r="C1176" s="513"/>
      <c r="D1176" s="513"/>
      <c r="E1176" s="513"/>
      <c r="F1176" s="513"/>
      <c r="G1176" s="347">
        <f>SUM(F1170:F1175)</f>
        <v>234</v>
      </c>
    </row>
    <row r="1177" spans="1:7" ht="15" customHeight="1" x14ac:dyDescent="0.25">
      <c r="A1177" s="190"/>
      <c r="B1177" s="234">
        <v>60</v>
      </c>
      <c r="C1177" s="235">
        <v>6.5</v>
      </c>
      <c r="D1177" s="500">
        <v>45416</v>
      </c>
      <c r="E1177" s="199" t="s">
        <v>8</v>
      </c>
      <c r="F1177" s="204">
        <f t="shared" ref="F1177:F1184" si="135">(C1177*B1177/10)</f>
        <v>39</v>
      </c>
      <c r="G1177" s="190"/>
    </row>
    <row r="1178" spans="1:7" ht="15" customHeight="1" x14ac:dyDescent="0.25">
      <c r="A1178" s="190"/>
      <c r="B1178" s="234">
        <v>60</v>
      </c>
      <c r="C1178" s="235">
        <v>6.5</v>
      </c>
      <c r="D1178" s="500">
        <v>45420</v>
      </c>
      <c r="E1178" s="199"/>
      <c r="F1178" s="204">
        <f t="shared" si="135"/>
        <v>39</v>
      </c>
      <c r="G1178" s="190"/>
    </row>
    <row r="1179" spans="1:7" ht="15" customHeight="1" x14ac:dyDescent="0.25">
      <c r="A1179" s="190"/>
      <c r="B1179" s="234">
        <v>60</v>
      </c>
      <c r="C1179" s="235">
        <v>6.5</v>
      </c>
      <c r="D1179" s="500">
        <v>45423</v>
      </c>
      <c r="E1179" s="199"/>
      <c r="F1179" s="204">
        <f t="shared" si="135"/>
        <v>39</v>
      </c>
      <c r="G1179" s="190"/>
    </row>
    <row r="1180" spans="1:7" ht="15" customHeight="1" x14ac:dyDescent="0.25">
      <c r="A1180" s="190"/>
      <c r="B1180" s="234">
        <v>60</v>
      </c>
      <c r="C1180" s="235">
        <v>6.5</v>
      </c>
      <c r="D1180" s="253">
        <v>45427</v>
      </c>
      <c r="E1180" s="199"/>
      <c r="F1180" s="204">
        <f t="shared" si="135"/>
        <v>39</v>
      </c>
      <c r="G1180" s="190"/>
    </row>
    <row r="1181" spans="1:7" ht="15" customHeight="1" x14ac:dyDescent="0.25">
      <c r="A1181" s="190"/>
      <c r="B1181" s="234">
        <v>60</v>
      </c>
      <c r="C1181" s="235">
        <v>6.5</v>
      </c>
      <c r="D1181" s="253">
        <v>45430</v>
      </c>
      <c r="E1181" s="199"/>
      <c r="F1181" s="204">
        <f t="shared" si="135"/>
        <v>39</v>
      </c>
      <c r="G1181" s="190"/>
    </row>
    <row r="1182" spans="1:7" ht="15" customHeight="1" x14ac:dyDescent="0.25">
      <c r="A1182" s="190"/>
      <c r="B1182" s="234">
        <v>60</v>
      </c>
      <c r="C1182" s="235">
        <v>6.5</v>
      </c>
      <c r="D1182" s="253">
        <v>45434</v>
      </c>
      <c r="E1182" s="199"/>
      <c r="F1182" s="204">
        <f t="shared" si="135"/>
        <v>39</v>
      </c>
      <c r="G1182" s="190"/>
    </row>
    <row r="1183" spans="1:7" s="522" customFormat="1" ht="15" customHeight="1" x14ac:dyDescent="0.25">
      <c r="A1183" s="190"/>
      <c r="B1183" s="234">
        <v>60</v>
      </c>
      <c r="C1183" s="235">
        <v>6.5</v>
      </c>
      <c r="D1183" s="253">
        <v>45437</v>
      </c>
      <c r="E1183" s="199"/>
      <c r="F1183" s="204">
        <f t="shared" si="135"/>
        <v>39</v>
      </c>
      <c r="G1183" s="190"/>
    </row>
    <row r="1184" spans="1:7" s="522" customFormat="1" ht="15" customHeight="1" x14ac:dyDescent="0.25">
      <c r="A1184" s="190"/>
      <c r="B1184" s="234">
        <v>60</v>
      </c>
      <c r="C1184" s="235">
        <v>6.5</v>
      </c>
      <c r="D1184" s="253">
        <v>45441</v>
      </c>
      <c r="E1184" s="199"/>
      <c r="F1184" s="204">
        <f t="shared" si="135"/>
        <v>39</v>
      </c>
      <c r="G1184" s="190"/>
    </row>
    <row r="1185" spans="1:7" ht="15" customHeight="1" x14ac:dyDescent="0.3">
      <c r="A1185" s="517" t="s">
        <v>1803</v>
      </c>
      <c r="B1185" s="517"/>
      <c r="C1185" s="517"/>
      <c r="D1185" s="517"/>
      <c r="E1185" s="517"/>
      <c r="F1185" s="517"/>
      <c r="G1185" s="347">
        <f>SUM(F1177:F1184)</f>
        <v>312</v>
      </c>
    </row>
    <row r="1186" spans="1:7" ht="15" customHeight="1" x14ac:dyDescent="0.25">
      <c r="A1186" s="190"/>
      <c r="B1186" s="234">
        <v>60</v>
      </c>
      <c r="C1186" s="235">
        <v>6.5</v>
      </c>
      <c r="D1186" s="500">
        <v>45447</v>
      </c>
      <c r="E1186" s="199" t="s">
        <v>8</v>
      </c>
      <c r="F1186" s="204">
        <f t="shared" ref="F1186:F1193" si="136">(C1186*B1186/10)</f>
        <v>39</v>
      </c>
      <c r="G1186" s="190"/>
    </row>
    <row r="1187" spans="1:7" ht="15" customHeight="1" x14ac:dyDescent="0.25">
      <c r="A1187" s="190"/>
      <c r="B1187" s="234">
        <v>60</v>
      </c>
      <c r="C1187" s="235">
        <v>6.5</v>
      </c>
      <c r="D1187" s="500">
        <v>45451</v>
      </c>
      <c r="E1187" s="199"/>
      <c r="F1187" s="204">
        <f t="shared" si="136"/>
        <v>39</v>
      </c>
      <c r="G1187" s="190"/>
    </row>
    <row r="1188" spans="1:7" ht="15" customHeight="1" x14ac:dyDescent="0.25">
      <c r="A1188" s="190"/>
      <c r="B1188" s="234">
        <v>60</v>
      </c>
      <c r="C1188" s="235">
        <v>6.5</v>
      </c>
      <c r="D1188" s="500">
        <v>45454</v>
      </c>
      <c r="E1188" s="199"/>
      <c r="F1188" s="204">
        <f t="shared" si="136"/>
        <v>39</v>
      </c>
      <c r="G1188" s="190"/>
    </row>
    <row r="1189" spans="1:7" ht="15" customHeight="1" x14ac:dyDescent="0.25">
      <c r="A1189" s="190"/>
      <c r="B1189" s="234">
        <v>60</v>
      </c>
      <c r="C1189" s="235">
        <v>6.5</v>
      </c>
      <c r="D1189" s="253">
        <v>45458</v>
      </c>
      <c r="E1189" s="199"/>
      <c r="F1189" s="204">
        <f t="shared" si="136"/>
        <v>39</v>
      </c>
      <c r="G1189" s="190"/>
    </row>
    <row r="1190" spans="1:7" ht="15" customHeight="1" x14ac:dyDescent="0.25">
      <c r="A1190" s="190"/>
      <c r="B1190" s="234">
        <v>60</v>
      </c>
      <c r="C1190" s="235">
        <v>6.5</v>
      </c>
      <c r="D1190" s="253">
        <v>45461</v>
      </c>
      <c r="E1190" s="199"/>
      <c r="F1190" s="204">
        <f t="shared" si="136"/>
        <v>39</v>
      </c>
      <c r="G1190" s="190"/>
    </row>
    <row r="1191" spans="1:7" ht="15" customHeight="1" x14ac:dyDescent="0.25">
      <c r="A1191" s="190"/>
      <c r="B1191" s="234">
        <v>60</v>
      </c>
      <c r="C1191" s="235">
        <v>6.5</v>
      </c>
      <c r="D1191" s="253">
        <v>45465</v>
      </c>
      <c r="E1191" s="199"/>
      <c r="F1191" s="204">
        <f t="shared" si="136"/>
        <v>39</v>
      </c>
      <c r="G1191" s="190"/>
    </row>
    <row r="1192" spans="1:7" ht="15" customHeight="1" x14ac:dyDescent="0.25">
      <c r="A1192" s="190"/>
      <c r="B1192" s="234">
        <v>60</v>
      </c>
      <c r="C1192" s="235">
        <v>6.5</v>
      </c>
      <c r="D1192" s="253">
        <v>45468</v>
      </c>
      <c r="E1192" s="199"/>
      <c r="F1192" s="204">
        <f t="shared" si="136"/>
        <v>39</v>
      </c>
      <c r="G1192" s="190"/>
    </row>
    <row r="1193" spans="1:7" ht="15" customHeight="1" x14ac:dyDescent="0.25">
      <c r="A1193" s="190"/>
      <c r="B1193" s="234">
        <v>60</v>
      </c>
      <c r="C1193" s="235">
        <v>6.5</v>
      </c>
      <c r="D1193" s="253">
        <v>45472</v>
      </c>
      <c r="E1193" s="199"/>
      <c r="F1193" s="204">
        <f t="shared" si="136"/>
        <v>39</v>
      </c>
      <c r="G1193" s="190"/>
    </row>
    <row r="1194" spans="1:7" ht="15" customHeight="1" x14ac:dyDescent="0.3">
      <c r="A1194" s="525" t="s">
        <v>1815</v>
      </c>
      <c r="B1194" s="525"/>
      <c r="C1194" s="525"/>
      <c r="D1194" s="525"/>
      <c r="E1194" s="525"/>
      <c r="F1194" s="525"/>
      <c r="G1194" s="347">
        <f>SUM(F1186:F1193)</f>
        <v>312</v>
      </c>
    </row>
    <row r="1195" spans="1:7" ht="15" customHeight="1" x14ac:dyDescent="0.25">
      <c r="A1195" s="190"/>
      <c r="B1195" s="234">
        <v>60</v>
      </c>
      <c r="C1195" s="235">
        <v>6.5</v>
      </c>
      <c r="D1195" s="500">
        <v>45479</v>
      </c>
      <c r="E1195" s="199" t="s">
        <v>8</v>
      </c>
      <c r="F1195" s="204">
        <f t="shared" ref="F1195:F1198" si="137">(C1195*B1195/10)</f>
        <v>39</v>
      </c>
      <c r="G1195" s="190"/>
    </row>
    <row r="1196" spans="1:7" ht="15" customHeight="1" x14ac:dyDescent="0.25">
      <c r="A1196" s="190"/>
      <c r="B1196" s="234">
        <v>60</v>
      </c>
      <c r="C1196" s="235">
        <v>6.5</v>
      </c>
      <c r="D1196" s="500">
        <v>45486</v>
      </c>
      <c r="E1196" s="199"/>
      <c r="F1196" s="204">
        <f t="shared" si="137"/>
        <v>39</v>
      </c>
      <c r="G1196" s="190"/>
    </row>
    <row r="1197" spans="1:7" ht="15" customHeight="1" x14ac:dyDescent="0.25">
      <c r="A1197" s="190"/>
      <c r="B1197" s="234">
        <v>60</v>
      </c>
      <c r="C1197" s="235">
        <v>6.5</v>
      </c>
      <c r="D1197" s="500">
        <v>45493</v>
      </c>
      <c r="E1197" s="199"/>
      <c r="F1197" s="204">
        <f t="shared" si="137"/>
        <v>39</v>
      </c>
      <c r="G1197" s="190"/>
    </row>
    <row r="1198" spans="1:7" ht="15" customHeight="1" x14ac:dyDescent="0.25">
      <c r="A1198" s="190"/>
      <c r="B1198" s="234">
        <v>60</v>
      </c>
      <c r="C1198" s="235">
        <v>6.5</v>
      </c>
      <c r="D1198" s="500">
        <v>45500</v>
      </c>
      <c r="E1198" s="199"/>
      <c r="F1198" s="204">
        <f t="shared" si="137"/>
        <v>39</v>
      </c>
      <c r="G1198" s="190"/>
    </row>
    <row r="1199" spans="1:7" ht="15" customHeight="1" x14ac:dyDescent="0.3">
      <c r="A1199" s="526" t="s">
        <v>1833</v>
      </c>
      <c r="B1199" s="526"/>
      <c r="C1199" s="526"/>
      <c r="D1199" s="526"/>
      <c r="E1199" s="526"/>
      <c r="F1199" s="526"/>
      <c r="G1199" s="347">
        <f>SUM(F1195:F1198)</f>
        <v>156</v>
      </c>
    </row>
    <row r="1200" spans="1:7" ht="15" customHeight="1" x14ac:dyDescent="0.25">
      <c r="A1200" s="190"/>
      <c r="B1200" s="234">
        <v>60</v>
      </c>
      <c r="C1200" s="235">
        <v>6.5</v>
      </c>
      <c r="D1200" s="500">
        <v>45507</v>
      </c>
      <c r="E1200" s="199" t="s">
        <v>8</v>
      </c>
      <c r="F1200" s="204">
        <f t="shared" ref="F1200:F1204" si="138">(C1200*B1200/10)</f>
        <v>39</v>
      </c>
      <c r="G1200" s="190"/>
    </row>
    <row r="1201" spans="1:7" ht="15" customHeight="1" x14ac:dyDescent="0.25">
      <c r="A1201" s="190"/>
      <c r="B1201" s="234">
        <v>60</v>
      </c>
      <c r="C1201" s="235">
        <v>6.5</v>
      </c>
      <c r="D1201" s="532">
        <v>45514</v>
      </c>
      <c r="E1201" s="199"/>
      <c r="F1201" s="204">
        <f t="shared" si="138"/>
        <v>39</v>
      </c>
      <c r="G1201" s="190"/>
    </row>
    <row r="1202" spans="1:7" ht="15" customHeight="1" x14ac:dyDescent="0.25">
      <c r="A1202" s="190"/>
      <c r="B1202" s="234">
        <v>60</v>
      </c>
      <c r="C1202" s="235">
        <v>6.5</v>
      </c>
      <c r="D1202" s="500">
        <v>45521</v>
      </c>
      <c r="E1202" s="199"/>
      <c r="F1202" s="204">
        <f t="shared" si="138"/>
        <v>39</v>
      </c>
      <c r="G1202" s="190"/>
    </row>
    <row r="1203" spans="1:7" ht="15" customHeight="1" x14ac:dyDescent="0.25">
      <c r="A1203" s="190"/>
      <c r="B1203" s="234">
        <v>60</v>
      </c>
      <c r="C1203" s="235">
        <v>6.5</v>
      </c>
      <c r="D1203" s="500">
        <v>45528</v>
      </c>
      <c r="E1203" s="199"/>
      <c r="F1203" s="204">
        <f t="shared" si="138"/>
        <v>39</v>
      </c>
      <c r="G1203" s="190"/>
    </row>
    <row r="1204" spans="1:7" ht="15" customHeight="1" x14ac:dyDescent="0.25">
      <c r="A1204" s="190"/>
      <c r="B1204" s="234">
        <v>60</v>
      </c>
      <c r="C1204" s="235">
        <v>6.5</v>
      </c>
      <c r="D1204" s="253">
        <v>45535</v>
      </c>
      <c r="E1204" s="199"/>
      <c r="F1204" s="204">
        <f t="shared" si="138"/>
        <v>39</v>
      </c>
      <c r="G1204" s="190"/>
    </row>
    <row r="1205" spans="1:7" ht="15" customHeight="1" x14ac:dyDescent="0.3">
      <c r="A1205" s="526" t="s">
        <v>1834</v>
      </c>
      <c r="B1205" s="526"/>
      <c r="C1205" s="526"/>
      <c r="D1205" s="526"/>
      <c r="E1205" s="526"/>
      <c r="F1205" s="526"/>
      <c r="G1205" s="347">
        <f>SUM(F1200:F1204)</f>
        <v>195</v>
      </c>
    </row>
    <row r="1206" spans="1:7" ht="15" customHeight="1" x14ac:dyDescent="0.25">
      <c r="A1206" s="190"/>
      <c r="B1206" s="234">
        <v>60</v>
      </c>
      <c r="C1206" s="235">
        <v>6.5</v>
      </c>
      <c r="D1206" s="500">
        <v>45542</v>
      </c>
      <c r="E1206" s="199" t="s">
        <v>8</v>
      </c>
      <c r="F1206" s="204">
        <f t="shared" ref="F1206:F1210" si="139">(C1206*B1206/10)</f>
        <v>39</v>
      </c>
      <c r="G1206" s="190"/>
    </row>
    <row r="1207" spans="1:7" ht="15" customHeight="1" x14ac:dyDescent="0.25">
      <c r="A1207" s="190"/>
      <c r="B1207" s="234">
        <v>60</v>
      </c>
      <c r="C1207" s="235">
        <v>6.5</v>
      </c>
      <c r="D1207" s="532">
        <v>45546</v>
      </c>
      <c r="E1207" s="199"/>
      <c r="F1207" s="204">
        <f t="shared" si="139"/>
        <v>39</v>
      </c>
      <c r="G1207" s="190"/>
    </row>
    <row r="1208" spans="1:7" ht="15" customHeight="1" x14ac:dyDescent="0.25">
      <c r="A1208" s="190"/>
      <c r="B1208" s="234">
        <v>60</v>
      </c>
      <c r="C1208" s="235">
        <v>6.5</v>
      </c>
      <c r="D1208" s="500">
        <v>45549</v>
      </c>
      <c r="E1208" s="199"/>
      <c r="F1208" s="204">
        <f t="shared" si="139"/>
        <v>39</v>
      </c>
      <c r="G1208" s="190"/>
    </row>
    <row r="1209" spans="1:7" ht="15" customHeight="1" x14ac:dyDescent="0.25">
      <c r="A1209" s="190"/>
      <c r="B1209" s="234">
        <v>60</v>
      </c>
      <c r="C1209" s="235">
        <v>6.5</v>
      </c>
      <c r="D1209" s="500">
        <v>45556</v>
      </c>
      <c r="E1209" s="199"/>
      <c r="F1209" s="204">
        <f t="shared" si="139"/>
        <v>39</v>
      </c>
      <c r="G1209" s="190"/>
    </row>
    <row r="1210" spans="1:7" ht="15" customHeight="1" x14ac:dyDescent="0.25">
      <c r="A1210" s="190"/>
      <c r="B1210" s="234">
        <v>60</v>
      </c>
      <c r="C1210" s="235">
        <v>6.5</v>
      </c>
      <c r="D1210" s="253">
        <v>45563</v>
      </c>
      <c r="E1210" s="199"/>
      <c r="F1210" s="204">
        <f t="shared" si="139"/>
        <v>39</v>
      </c>
      <c r="G1210" s="190"/>
    </row>
    <row r="1211" spans="1:7" ht="15" customHeight="1" x14ac:dyDescent="0.3">
      <c r="A1211" s="529" t="s">
        <v>1844</v>
      </c>
      <c r="B1211" s="529"/>
      <c r="C1211" s="529"/>
      <c r="D1211" s="529"/>
      <c r="E1211" s="529"/>
      <c r="F1211" s="529"/>
      <c r="G1211" s="347">
        <f>SUM(F1206:F1210)</f>
        <v>195</v>
      </c>
    </row>
    <row r="1212" spans="1:7" ht="15" customHeight="1" x14ac:dyDescent="0.25">
      <c r="A1212" s="190"/>
      <c r="B1212" s="234">
        <v>60</v>
      </c>
      <c r="C1212" s="235">
        <v>6.5</v>
      </c>
      <c r="D1212" s="500">
        <v>45570</v>
      </c>
      <c r="E1212" s="199" t="s">
        <v>8</v>
      </c>
      <c r="F1212" s="204">
        <f t="shared" ref="F1212:F1215" si="140">(C1212*B1212/10)</f>
        <v>39</v>
      </c>
      <c r="G1212" s="190"/>
    </row>
    <row r="1213" spans="1:7" ht="15" customHeight="1" x14ac:dyDescent="0.25">
      <c r="A1213" s="190"/>
      <c r="B1213" s="234">
        <v>60</v>
      </c>
      <c r="C1213" s="235">
        <v>6.5</v>
      </c>
      <c r="D1213" s="532">
        <v>45577</v>
      </c>
      <c r="E1213" s="199"/>
      <c r="F1213" s="204">
        <f t="shared" si="140"/>
        <v>39</v>
      </c>
      <c r="G1213" s="190"/>
    </row>
    <row r="1214" spans="1:7" ht="15" customHeight="1" x14ac:dyDescent="0.25">
      <c r="A1214" s="190"/>
      <c r="B1214" s="234">
        <v>60</v>
      </c>
      <c r="C1214" s="235">
        <v>6.5</v>
      </c>
      <c r="D1214" s="500">
        <v>45584</v>
      </c>
      <c r="E1214" s="199"/>
      <c r="F1214" s="204">
        <f t="shared" si="140"/>
        <v>39</v>
      </c>
      <c r="G1214" s="190"/>
    </row>
    <row r="1215" spans="1:7" ht="15" customHeight="1" x14ac:dyDescent="0.25">
      <c r="A1215" s="190"/>
      <c r="B1215" s="234">
        <v>60</v>
      </c>
      <c r="C1215" s="235">
        <v>6.5</v>
      </c>
      <c r="D1215" s="500">
        <v>45591</v>
      </c>
      <c r="E1215" s="199"/>
      <c r="F1215" s="204">
        <f t="shared" si="140"/>
        <v>39</v>
      </c>
      <c r="G1215" s="190"/>
    </row>
    <row r="1216" spans="1:7" ht="15" customHeight="1" x14ac:dyDescent="0.3">
      <c r="A1216" s="542" t="s">
        <v>1870</v>
      </c>
      <c r="B1216" s="542"/>
      <c r="C1216" s="542"/>
      <c r="D1216" s="542"/>
      <c r="E1216" s="542"/>
      <c r="F1216" s="542"/>
      <c r="G1216" s="347">
        <f>SUM(F1212:F1215)</f>
        <v>156</v>
      </c>
    </row>
    <row r="1217" spans="1:7" ht="15" customHeight="1" x14ac:dyDescent="0.25">
      <c r="A1217" s="190"/>
      <c r="B1217" s="234">
        <v>60</v>
      </c>
      <c r="C1217" s="235">
        <v>6.5</v>
      </c>
      <c r="D1217" s="500">
        <v>45598</v>
      </c>
      <c r="E1217" s="199" t="s">
        <v>8</v>
      </c>
      <c r="F1217" s="204">
        <f t="shared" ref="F1217:F1220" si="141">(C1217*B1217/10)</f>
        <v>39</v>
      </c>
      <c r="G1217" s="190"/>
    </row>
    <row r="1218" spans="1:7" ht="15" customHeight="1" x14ac:dyDescent="0.25">
      <c r="A1218" s="190"/>
      <c r="B1218" s="234">
        <v>60</v>
      </c>
      <c r="C1218" s="235">
        <v>6.5</v>
      </c>
      <c r="D1218" s="532">
        <v>45605</v>
      </c>
      <c r="E1218" s="199"/>
      <c r="F1218" s="204">
        <f t="shared" si="141"/>
        <v>39</v>
      </c>
      <c r="G1218" s="190"/>
    </row>
    <row r="1219" spans="1:7" ht="15" customHeight="1" x14ac:dyDescent="0.25">
      <c r="A1219" s="190"/>
      <c r="B1219" s="234">
        <v>60</v>
      </c>
      <c r="C1219" s="235">
        <v>6.5</v>
      </c>
      <c r="D1219" s="500">
        <v>45612</v>
      </c>
      <c r="E1219" s="199"/>
      <c r="F1219" s="204">
        <f t="shared" si="141"/>
        <v>39</v>
      </c>
      <c r="G1219" s="190"/>
    </row>
    <row r="1220" spans="1:7" ht="15" customHeight="1" x14ac:dyDescent="0.25">
      <c r="A1220" s="190"/>
      <c r="B1220" s="234">
        <v>60</v>
      </c>
      <c r="C1220" s="235">
        <v>6.5</v>
      </c>
      <c r="D1220" s="500">
        <v>45616</v>
      </c>
      <c r="E1220" s="199"/>
      <c r="F1220" s="204">
        <f t="shared" si="141"/>
        <v>39</v>
      </c>
      <c r="G1220" s="190"/>
    </row>
    <row r="1221" spans="1:7" ht="15" customHeight="1" x14ac:dyDescent="0.25">
      <c r="A1221" s="190"/>
      <c r="B1221" s="234">
        <v>60</v>
      </c>
      <c r="C1221" s="235">
        <v>6.5</v>
      </c>
      <c r="D1221" s="500">
        <v>45619</v>
      </c>
      <c r="E1221" s="199"/>
      <c r="F1221" s="204">
        <f t="shared" ref="F1221:F1222" si="142">(C1221*B1221/10)</f>
        <v>39</v>
      </c>
      <c r="G1221" s="190"/>
    </row>
    <row r="1222" spans="1:7" ht="15" customHeight="1" x14ac:dyDescent="0.25">
      <c r="A1222" s="190"/>
      <c r="B1222" s="234">
        <v>60</v>
      </c>
      <c r="C1222" s="235">
        <v>6.5</v>
      </c>
      <c r="D1222" s="500">
        <v>45626</v>
      </c>
      <c r="E1222" s="199"/>
      <c r="F1222" s="204">
        <f t="shared" si="142"/>
        <v>39</v>
      </c>
      <c r="G1222" s="190"/>
    </row>
    <row r="1223" spans="1:7" ht="15" customHeight="1" x14ac:dyDescent="0.3">
      <c r="A1223" s="542" t="s">
        <v>1871</v>
      </c>
      <c r="B1223" s="542"/>
      <c r="C1223" s="542"/>
      <c r="D1223" s="542"/>
      <c r="E1223" s="542"/>
      <c r="F1223" s="542"/>
      <c r="G1223" s="347">
        <f>SUM(F1217:F1222)</f>
        <v>234</v>
      </c>
    </row>
    <row r="1224" spans="1:7" ht="15" customHeight="1" x14ac:dyDescent="0.25">
      <c r="A1224" s="190"/>
      <c r="B1224" s="234">
        <v>60</v>
      </c>
      <c r="C1224" s="235">
        <v>6.5</v>
      </c>
      <c r="D1224" s="500">
        <v>45633</v>
      </c>
      <c r="E1224" s="199" t="s">
        <v>8</v>
      </c>
      <c r="F1224" s="204">
        <f t="shared" ref="F1224:F1227" si="143">(C1224*B1224/10)</f>
        <v>39</v>
      </c>
      <c r="G1224" s="190"/>
    </row>
    <row r="1225" spans="1:7" ht="15" customHeight="1" x14ac:dyDescent="0.25">
      <c r="A1225" s="190"/>
      <c r="B1225" s="234">
        <v>60</v>
      </c>
      <c r="C1225" s="235">
        <v>6.5</v>
      </c>
      <c r="D1225" s="500">
        <v>45640</v>
      </c>
      <c r="E1225" s="199"/>
      <c r="F1225" s="204">
        <f t="shared" si="143"/>
        <v>39</v>
      </c>
      <c r="G1225" s="190"/>
    </row>
    <row r="1226" spans="1:7" ht="15" customHeight="1" x14ac:dyDescent="0.25">
      <c r="A1226" s="190"/>
      <c r="B1226" s="234">
        <v>60</v>
      </c>
      <c r="C1226" s="235">
        <v>6.5</v>
      </c>
      <c r="D1226" s="500">
        <v>45642</v>
      </c>
      <c r="E1226" s="199"/>
      <c r="F1226" s="204">
        <f t="shared" si="143"/>
        <v>39</v>
      </c>
      <c r="G1226" s="190"/>
    </row>
    <row r="1227" spans="1:7" ht="15" customHeight="1" x14ac:dyDescent="0.25">
      <c r="A1227" s="190"/>
      <c r="B1227" s="234">
        <v>60</v>
      </c>
      <c r="C1227" s="235">
        <v>6.5</v>
      </c>
      <c r="D1227" s="500">
        <v>45647</v>
      </c>
      <c r="E1227" s="199"/>
      <c r="F1227" s="204">
        <f t="shared" si="143"/>
        <v>39</v>
      </c>
      <c r="G1227" s="190"/>
    </row>
    <row r="1228" spans="1:7" ht="15" customHeight="1" x14ac:dyDescent="0.25">
      <c r="A1228" s="190"/>
      <c r="B1228" s="234"/>
      <c r="C1228" s="235"/>
      <c r="D1228" s="500"/>
      <c r="E1228" s="199"/>
      <c r="F1228" s="204"/>
      <c r="G1228" s="190"/>
    </row>
    <row r="1229" spans="1:7" ht="15" customHeight="1" x14ac:dyDescent="0.25">
      <c r="A1229" s="190"/>
      <c r="B1229" s="234"/>
      <c r="C1229" s="235"/>
      <c r="D1229" s="500"/>
      <c r="E1229" s="199"/>
      <c r="F1229" s="204"/>
      <c r="G1229" s="190"/>
    </row>
    <row r="1230" spans="1:7" ht="15" customHeight="1" x14ac:dyDescent="0.3">
      <c r="A1230" s="544" t="s">
        <v>1885</v>
      </c>
      <c r="B1230" s="544"/>
      <c r="C1230" s="544"/>
      <c r="D1230" s="544"/>
      <c r="E1230" s="544"/>
      <c r="F1230" s="544"/>
      <c r="G1230" s="347">
        <f>SUM(F1224:F1229)</f>
        <v>156</v>
      </c>
    </row>
    <row r="1232" spans="1:7" ht="15" customHeight="1" x14ac:dyDescent="0.3">
      <c r="A1232" s="270" t="s">
        <v>109</v>
      </c>
      <c r="B1232" s="271"/>
      <c r="C1232" s="271"/>
      <c r="D1232" s="271"/>
      <c r="E1232" s="271"/>
      <c r="F1232" s="272">
        <f>SUM(F3:F1210)</f>
        <v>43523.330000000104</v>
      </c>
      <c r="G1232" s="273"/>
    </row>
  </sheetData>
  <mergeCells count="64">
    <mergeCell ref="A430:F430"/>
    <mergeCell ref="A440:F440"/>
    <mergeCell ref="A451:F451"/>
    <mergeCell ref="A461:F461"/>
    <mergeCell ref="A472:F472"/>
    <mergeCell ref="A482:F482"/>
    <mergeCell ref="A494:F494"/>
    <mergeCell ref="A502:F502"/>
    <mergeCell ref="A520:F520"/>
    <mergeCell ref="A538:F538"/>
    <mergeCell ref="A550:F550"/>
    <mergeCell ref="A557:F557"/>
    <mergeCell ref="A563:F563"/>
    <mergeCell ref="A575:F575"/>
    <mergeCell ref="A1:G1"/>
    <mergeCell ref="A12:F12"/>
    <mergeCell ref="A27:F27"/>
    <mergeCell ref="A34:F34"/>
    <mergeCell ref="A44:F44"/>
    <mergeCell ref="A50:F50"/>
    <mergeCell ref="A57:F57"/>
    <mergeCell ref="A63:F63"/>
    <mergeCell ref="A67:F67"/>
    <mergeCell ref="A78:F78"/>
    <mergeCell ref="A92:F92"/>
    <mergeCell ref="A108:F108"/>
    <mergeCell ref="A117:F117"/>
    <mergeCell ref="A126:F126"/>
    <mergeCell ref="A136:F136"/>
    <mergeCell ref="A140:F140"/>
    <mergeCell ref="A151:F151"/>
    <mergeCell ref="A160:F160"/>
    <mergeCell ref="A171:F171"/>
    <mergeCell ref="A182:F182"/>
    <mergeCell ref="A187:F187"/>
    <mergeCell ref="A193:F193"/>
    <mergeCell ref="A204:F204"/>
    <mergeCell ref="A221:F221"/>
    <mergeCell ref="A233:F233"/>
    <mergeCell ref="A245:F245"/>
    <mergeCell ref="A259:F259"/>
    <mergeCell ref="A273:F273"/>
    <mergeCell ref="A289:F289"/>
    <mergeCell ref="A299:F299"/>
    <mergeCell ref="A313:F313"/>
    <mergeCell ref="A326:F326"/>
    <mergeCell ref="A335:F335"/>
    <mergeCell ref="A341:F341"/>
    <mergeCell ref="A354:F354"/>
    <mergeCell ref="A366:F366"/>
    <mergeCell ref="A373:F373"/>
    <mergeCell ref="A379:F379"/>
    <mergeCell ref="A387:F387"/>
    <mergeCell ref="A401:F401"/>
    <mergeCell ref="A408:F408"/>
    <mergeCell ref="A416:F416"/>
    <mergeCell ref="A643:F643"/>
    <mergeCell ref="A648:F648"/>
    <mergeCell ref="A653:F653"/>
    <mergeCell ref="A590:F590"/>
    <mergeCell ref="A601:F601"/>
    <mergeCell ref="A613:F613"/>
    <mergeCell ref="A628:F628"/>
    <mergeCell ref="A638:F638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69696"/>
  </sheetPr>
  <dimension ref="A1:Z1180"/>
  <sheetViews>
    <sheetView zoomScale="104" zoomScaleNormal="104" workbookViewId="0">
      <pane ySplit="2" topLeftCell="A254" activePane="bottomLeft" state="frozen"/>
      <selection pane="bottomLeft" activeCell="I84" sqref="I84"/>
    </sheetView>
  </sheetViews>
  <sheetFormatPr defaultColWidth="14.453125" defaultRowHeight="15" customHeight="1" x14ac:dyDescent="0.25"/>
  <cols>
    <col min="1" max="1" width="22.36328125" customWidth="1"/>
    <col min="2" max="2" width="64.453125" customWidth="1"/>
    <col min="3" max="3" width="11.54296875" customWidth="1"/>
    <col min="4" max="4" width="17.453125" style="312" customWidth="1"/>
    <col min="5" max="5" width="13.36328125" customWidth="1"/>
    <col min="6" max="6" width="10.54296875" hidden="1" customWidth="1"/>
    <col min="7" max="7" width="16.54296875" customWidth="1"/>
    <col min="8" max="8" width="13.36328125" customWidth="1"/>
    <col min="9" max="9" width="11.54296875" customWidth="1"/>
    <col min="10" max="11" width="10.36328125" customWidth="1"/>
    <col min="12" max="26" width="8" customWidth="1"/>
  </cols>
  <sheetData>
    <row r="1" spans="1:8" ht="12.75" customHeight="1" x14ac:dyDescent="0.3">
      <c r="A1" s="615" t="s">
        <v>110</v>
      </c>
      <c r="B1" s="589"/>
      <c r="C1" s="589"/>
      <c r="D1" s="589"/>
      <c r="E1" s="589"/>
      <c r="F1" s="589"/>
      <c r="G1" s="589"/>
      <c r="H1" s="589"/>
    </row>
    <row r="2" spans="1:8" ht="12.75" customHeight="1" x14ac:dyDescent="0.3">
      <c r="A2" s="518" t="s">
        <v>1</v>
      </c>
      <c r="B2" s="518" t="s">
        <v>112</v>
      </c>
      <c r="C2" s="518" t="s">
        <v>113</v>
      </c>
      <c r="D2" s="519" t="s">
        <v>114</v>
      </c>
      <c r="E2" s="518" t="s">
        <v>4</v>
      </c>
      <c r="F2" s="518" t="s">
        <v>5</v>
      </c>
      <c r="G2" s="518" t="s">
        <v>115</v>
      </c>
      <c r="H2" s="518" t="s">
        <v>116</v>
      </c>
    </row>
    <row r="3" spans="1:8" s="473" customFormat="1" ht="12.75" customHeight="1" x14ac:dyDescent="0.3">
      <c r="A3" s="616" t="s">
        <v>1675</v>
      </c>
      <c r="B3" s="617"/>
      <c r="C3" s="617"/>
      <c r="D3" s="617"/>
      <c r="E3" s="617"/>
      <c r="F3" s="617"/>
      <c r="G3" s="617"/>
      <c r="H3" s="618"/>
    </row>
    <row r="4" spans="1:8" s="473" customFormat="1" ht="12.75" customHeight="1" x14ac:dyDescent="0.25">
      <c r="A4" s="3"/>
      <c r="B4" s="3" t="s">
        <v>212</v>
      </c>
      <c r="C4" s="3">
        <v>6</v>
      </c>
      <c r="D4" s="251">
        <v>40</v>
      </c>
      <c r="E4" s="6">
        <v>41790</v>
      </c>
      <c r="F4" s="3" t="s">
        <v>8</v>
      </c>
      <c r="G4" s="5">
        <f>(C4*D4)</f>
        <v>240</v>
      </c>
      <c r="H4" s="3"/>
    </row>
    <row r="5" spans="1:8" s="473" customFormat="1" ht="12.75" customHeight="1" x14ac:dyDescent="0.3">
      <c r="A5" s="593" t="s">
        <v>18</v>
      </c>
      <c r="B5" s="594"/>
      <c r="C5" s="594"/>
      <c r="D5" s="594"/>
      <c r="E5" s="594"/>
      <c r="F5" s="594"/>
      <c r="G5" s="595"/>
      <c r="H5" s="35">
        <f>SUM(G4)</f>
        <v>240</v>
      </c>
    </row>
    <row r="6" spans="1:8" s="473" customFormat="1" ht="12.75" customHeight="1" x14ac:dyDescent="0.3">
      <c r="A6" s="599" t="s">
        <v>213</v>
      </c>
      <c r="B6" s="600"/>
      <c r="C6" s="600"/>
      <c r="D6" s="600"/>
      <c r="E6" s="600"/>
      <c r="F6" s="600"/>
      <c r="G6" s="601"/>
      <c r="H6" s="54">
        <f>SUM(H4:H5)</f>
        <v>240</v>
      </c>
    </row>
    <row r="7" spans="1:8" s="473" customFormat="1" ht="12.75" customHeight="1" x14ac:dyDescent="0.3">
      <c r="A7" s="596" t="s">
        <v>214</v>
      </c>
      <c r="B7" s="597"/>
      <c r="C7" s="597"/>
      <c r="D7" s="597"/>
      <c r="E7" s="597"/>
      <c r="F7" s="597"/>
      <c r="G7" s="597"/>
      <c r="H7" s="598"/>
    </row>
    <row r="8" spans="1:8" s="473" customFormat="1" ht="12.75" customHeight="1" x14ac:dyDescent="0.25">
      <c r="A8" s="3"/>
      <c r="B8" s="3" t="s">
        <v>215</v>
      </c>
      <c r="C8" s="3">
        <v>2.5</v>
      </c>
      <c r="D8" s="251">
        <v>40</v>
      </c>
      <c r="E8" s="6">
        <v>41918</v>
      </c>
      <c r="F8" s="3" t="s">
        <v>8</v>
      </c>
      <c r="G8" s="5">
        <f>(C8*D8)</f>
        <v>100</v>
      </c>
      <c r="H8" s="3"/>
    </row>
    <row r="9" spans="1:8" s="473" customFormat="1" ht="12.75" customHeight="1" x14ac:dyDescent="0.25">
      <c r="A9" s="3"/>
      <c r="B9" s="3" t="s">
        <v>215</v>
      </c>
      <c r="C9" s="3">
        <v>1</v>
      </c>
      <c r="D9" s="251">
        <v>40</v>
      </c>
      <c r="E9" s="6">
        <v>41941</v>
      </c>
      <c r="F9" s="3" t="s">
        <v>10</v>
      </c>
      <c r="G9" s="5">
        <f>(C9*D9)</f>
        <v>40</v>
      </c>
      <c r="H9" s="3"/>
    </row>
    <row r="10" spans="1:8" s="473" customFormat="1" ht="12.75" customHeight="1" x14ac:dyDescent="0.25">
      <c r="A10" s="3"/>
      <c r="B10" s="3" t="s">
        <v>215</v>
      </c>
      <c r="C10" s="3">
        <v>1</v>
      </c>
      <c r="D10" s="251">
        <v>40</v>
      </c>
      <c r="E10" s="6">
        <v>41942</v>
      </c>
      <c r="F10" s="3" t="s">
        <v>10</v>
      </c>
      <c r="G10" s="5">
        <f>(C10*D10)</f>
        <v>40</v>
      </c>
      <c r="H10" s="3"/>
    </row>
    <row r="11" spans="1:8" s="473" customFormat="1" ht="12.75" customHeight="1" x14ac:dyDescent="0.3">
      <c r="A11" s="593" t="s">
        <v>23</v>
      </c>
      <c r="B11" s="594"/>
      <c r="C11" s="594"/>
      <c r="D11" s="594"/>
      <c r="E11" s="594"/>
      <c r="F11" s="594"/>
      <c r="G11" s="595"/>
      <c r="H11" s="55">
        <f>SUM(G8:G10)</f>
        <v>180</v>
      </c>
    </row>
    <row r="12" spans="1:8" s="473" customFormat="1" ht="12.75" customHeight="1" x14ac:dyDescent="0.3">
      <c r="A12" s="599" t="s">
        <v>216</v>
      </c>
      <c r="B12" s="600"/>
      <c r="C12" s="600"/>
      <c r="D12" s="600"/>
      <c r="E12" s="600"/>
      <c r="F12" s="600"/>
      <c r="G12" s="601"/>
      <c r="H12" s="57">
        <f>SUM(H8:H11)</f>
        <v>180</v>
      </c>
    </row>
    <row r="13" spans="1:8" s="473" customFormat="1" ht="12.75" customHeight="1" x14ac:dyDescent="0.3">
      <c r="A13" s="596" t="s">
        <v>217</v>
      </c>
      <c r="B13" s="597"/>
      <c r="C13" s="597"/>
      <c r="D13" s="597"/>
      <c r="E13" s="597"/>
      <c r="F13" s="597"/>
      <c r="G13" s="597"/>
      <c r="H13" s="598"/>
    </row>
    <row r="14" spans="1:8" s="473" customFormat="1" ht="12.75" customHeight="1" x14ac:dyDescent="0.25">
      <c r="A14" s="3"/>
      <c r="B14" s="3" t="s">
        <v>218</v>
      </c>
      <c r="C14" s="3">
        <v>1</v>
      </c>
      <c r="D14" s="251">
        <v>380</v>
      </c>
      <c r="E14" s="6">
        <v>41993</v>
      </c>
      <c r="F14" s="3" t="s">
        <v>10</v>
      </c>
      <c r="G14" s="5">
        <f>(C14*D14)</f>
        <v>380</v>
      </c>
      <c r="H14" s="3"/>
    </row>
    <row r="15" spans="1:8" s="473" customFormat="1" ht="12.75" customHeight="1" x14ac:dyDescent="0.3">
      <c r="A15" s="593" t="s">
        <v>25</v>
      </c>
      <c r="B15" s="594"/>
      <c r="C15" s="594"/>
      <c r="D15" s="594"/>
      <c r="E15" s="594"/>
      <c r="F15" s="594"/>
      <c r="G15" s="595"/>
      <c r="H15" s="55">
        <f>SUM(G14)</f>
        <v>380</v>
      </c>
    </row>
    <row r="16" spans="1:8" s="473" customFormat="1" ht="12.75" customHeight="1" x14ac:dyDescent="0.25">
      <c r="A16" s="3"/>
      <c r="B16" s="3" t="s">
        <v>219</v>
      </c>
      <c r="C16" s="3">
        <v>7</v>
      </c>
      <c r="D16" s="251">
        <v>40</v>
      </c>
      <c r="E16" s="6">
        <v>42024</v>
      </c>
      <c r="F16" s="3" t="s">
        <v>10</v>
      </c>
      <c r="G16" s="5">
        <f>(C16*D16)</f>
        <v>280</v>
      </c>
      <c r="H16" s="3"/>
    </row>
    <row r="17" spans="1:8" s="473" customFormat="1" ht="12.75" customHeight="1" x14ac:dyDescent="0.3">
      <c r="A17" s="593" t="s">
        <v>26</v>
      </c>
      <c r="B17" s="594"/>
      <c r="C17" s="594"/>
      <c r="D17" s="594"/>
      <c r="E17" s="594"/>
      <c r="F17" s="594"/>
      <c r="G17" s="595"/>
      <c r="H17" s="55">
        <f>SUM(G16)</f>
        <v>280</v>
      </c>
    </row>
    <row r="18" spans="1:8" s="473" customFormat="1" ht="12.75" customHeight="1" x14ac:dyDescent="0.25">
      <c r="A18" s="3"/>
      <c r="B18" s="3" t="s">
        <v>220</v>
      </c>
      <c r="C18" s="3">
        <v>1</v>
      </c>
      <c r="D18" s="251">
        <v>40</v>
      </c>
      <c r="E18" s="6">
        <v>42182</v>
      </c>
      <c r="F18" s="3" t="s">
        <v>8</v>
      </c>
      <c r="G18" s="5">
        <f>(C18*D18)</f>
        <v>40</v>
      </c>
      <c r="H18" s="3"/>
    </row>
    <row r="19" spans="1:8" s="473" customFormat="1" ht="12.75" customHeight="1" x14ac:dyDescent="0.25">
      <c r="A19" s="3"/>
      <c r="B19" s="3" t="s">
        <v>220</v>
      </c>
      <c r="C19" s="3">
        <v>1</v>
      </c>
      <c r="D19" s="251">
        <v>40</v>
      </c>
      <c r="E19" s="6">
        <v>42185</v>
      </c>
      <c r="F19" s="3" t="s">
        <v>8</v>
      </c>
      <c r="G19" s="5">
        <f>(C19*D19)</f>
        <v>40</v>
      </c>
      <c r="H19" s="3"/>
    </row>
    <row r="20" spans="1:8" s="473" customFormat="1" ht="12.75" customHeight="1" x14ac:dyDescent="0.3">
      <c r="A20" s="593" t="s">
        <v>33</v>
      </c>
      <c r="B20" s="594"/>
      <c r="C20" s="594"/>
      <c r="D20" s="594"/>
      <c r="E20" s="594"/>
      <c r="F20" s="594"/>
      <c r="G20" s="595"/>
      <c r="H20" s="55">
        <f>SUM(G18:G19)</f>
        <v>80</v>
      </c>
    </row>
    <row r="21" spans="1:8" s="473" customFormat="1" ht="12.75" customHeight="1" x14ac:dyDescent="0.25">
      <c r="A21" s="3"/>
      <c r="B21" s="3" t="s">
        <v>220</v>
      </c>
      <c r="C21" s="3">
        <v>1.5</v>
      </c>
      <c r="D21" s="251">
        <v>40</v>
      </c>
      <c r="E21" s="6">
        <v>42188</v>
      </c>
      <c r="F21" s="3" t="s">
        <v>8</v>
      </c>
      <c r="G21" s="5">
        <f>(C21*D21)</f>
        <v>60</v>
      </c>
      <c r="H21" s="3"/>
    </row>
    <row r="22" spans="1:8" s="473" customFormat="1" ht="12.75" customHeight="1" x14ac:dyDescent="0.25">
      <c r="A22" s="3"/>
      <c r="B22" s="3" t="s">
        <v>220</v>
      </c>
      <c r="C22" s="3">
        <v>1.5</v>
      </c>
      <c r="D22" s="251">
        <v>40</v>
      </c>
      <c r="E22" s="6">
        <v>42208</v>
      </c>
      <c r="F22" s="3" t="s">
        <v>8</v>
      </c>
      <c r="G22" s="5">
        <f>(C22*D22)</f>
        <v>60</v>
      </c>
      <c r="H22" s="3"/>
    </row>
    <row r="23" spans="1:8" s="473" customFormat="1" ht="12.75" customHeight="1" x14ac:dyDescent="0.3">
      <c r="A23" s="593" t="s">
        <v>34</v>
      </c>
      <c r="B23" s="594"/>
      <c r="C23" s="594"/>
      <c r="D23" s="594"/>
      <c r="E23" s="594"/>
      <c r="F23" s="594"/>
      <c r="G23" s="595"/>
      <c r="H23" s="55">
        <f>SUM(G21:G22)</f>
        <v>120</v>
      </c>
    </row>
    <row r="24" spans="1:8" s="473" customFormat="1" ht="12.75" customHeight="1" x14ac:dyDescent="0.25">
      <c r="A24" s="3"/>
      <c r="B24" s="3" t="s">
        <v>220</v>
      </c>
      <c r="C24" s="3">
        <v>1</v>
      </c>
      <c r="D24" s="251">
        <v>50</v>
      </c>
      <c r="E24" s="6">
        <v>42273</v>
      </c>
      <c r="F24" s="3" t="s">
        <v>8</v>
      </c>
      <c r="G24" s="5">
        <f>(C24*D24)</f>
        <v>50</v>
      </c>
      <c r="H24" s="3"/>
    </row>
    <row r="25" spans="1:8" s="473" customFormat="1" ht="12.75" customHeight="1" x14ac:dyDescent="0.25">
      <c r="A25" s="3"/>
      <c r="B25" s="3" t="s">
        <v>220</v>
      </c>
      <c r="C25" s="3">
        <v>2</v>
      </c>
      <c r="D25" s="251">
        <v>50</v>
      </c>
      <c r="E25" s="6">
        <v>42275</v>
      </c>
      <c r="F25" s="3" t="s">
        <v>8</v>
      </c>
      <c r="G25" s="5">
        <f>(C25*D25)</f>
        <v>100</v>
      </c>
      <c r="H25" s="3"/>
    </row>
    <row r="26" spans="1:8" s="473" customFormat="1" ht="12.75" customHeight="1" x14ac:dyDescent="0.25">
      <c r="A26" s="3"/>
      <c r="B26" s="3" t="s">
        <v>220</v>
      </c>
      <c r="C26" s="3">
        <v>1</v>
      </c>
      <c r="D26" s="251">
        <v>50</v>
      </c>
      <c r="E26" s="6">
        <v>42277</v>
      </c>
      <c r="F26" s="3" t="s">
        <v>8</v>
      </c>
      <c r="G26" s="5">
        <f>(C26*D26)</f>
        <v>50</v>
      </c>
      <c r="H26" s="3"/>
    </row>
    <row r="27" spans="1:8" s="473" customFormat="1" ht="12.75" customHeight="1" x14ac:dyDescent="0.3">
      <c r="A27" s="593" t="s">
        <v>36</v>
      </c>
      <c r="B27" s="594"/>
      <c r="C27" s="594"/>
      <c r="D27" s="594"/>
      <c r="E27" s="594"/>
      <c r="F27" s="594"/>
      <c r="G27" s="595"/>
      <c r="H27" s="55">
        <f>SUM(G24:G26)</f>
        <v>200</v>
      </c>
    </row>
    <row r="28" spans="1:8" s="473" customFormat="1" ht="12.75" customHeight="1" x14ac:dyDescent="0.25">
      <c r="A28" s="3"/>
      <c r="B28" s="3" t="s">
        <v>220</v>
      </c>
      <c r="C28" s="3">
        <v>1</v>
      </c>
      <c r="D28" s="251">
        <v>50</v>
      </c>
      <c r="E28" s="6">
        <v>42278</v>
      </c>
      <c r="F28" s="3" t="s">
        <v>8</v>
      </c>
      <c r="G28" s="5">
        <f t="shared" ref="G28:G36" si="0">(C28*D28)</f>
        <v>50</v>
      </c>
      <c r="H28" s="3"/>
    </row>
    <row r="29" spans="1:8" s="473" customFormat="1" ht="12.75" customHeight="1" x14ac:dyDescent="0.25">
      <c r="A29" s="3"/>
      <c r="B29" s="3" t="s">
        <v>220</v>
      </c>
      <c r="C29" s="3">
        <v>1</v>
      </c>
      <c r="D29" s="251">
        <v>50</v>
      </c>
      <c r="E29" s="6">
        <v>42279</v>
      </c>
      <c r="F29" s="3" t="s">
        <v>8</v>
      </c>
      <c r="G29" s="5">
        <f t="shared" si="0"/>
        <v>50</v>
      </c>
      <c r="H29" s="3"/>
    </row>
    <row r="30" spans="1:8" s="473" customFormat="1" ht="12.75" customHeight="1" x14ac:dyDescent="0.25">
      <c r="A30" s="3"/>
      <c r="B30" s="3" t="s">
        <v>220</v>
      </c>
      <c r="C30" s="3">
        <v>1</v>
      </c>
      <c r="D30" s="251">
        <v>50</v>
      </c>
      <c r="E30" s="6">
        <v>42280</v>
      </c>
      <c r="F30" s="3" t="s">
        <v>8</v>
      </c>
      <c r="G30" s="5">
        <f t="shared" si="0"/>
        <v>50</v>
      </c>
      <c r="H30" s="3"/>
    </row>
    <row r="31" spans="1:8" s="473" customFormat="1" ht="12.75" customHeight="1" x14ac:dyDescent="0.25">
      <c r="A31" s="3"/>
      <c r="B31" s="3" t="s">
        <v>220</v>
      </c>
      <c r="C31" s="3">
        <v>0.5</v>
      </c>
      <c r="D31" s="251">
        <v>50</v>
      </c>
      <c r="E31" s="6">
        <v>42282</v>
      </c>
      <c r="F31" s="3" t="s">
        <v>8</v>
      </c>
      <c r="G31" s="5">
        <f t="shared" si="0"/>
        <v>25</v>
      </c>
      <c r="H31" s="3"/>
    </row>
    <row r="32" spans="1:8" s="473" customFormat="1" ht="12.75" customHeight="1" x14ac:dyDescent="0.25">
      <c r="A32" s="3"/>
      <c r="B32" s="3" t="s">
        <v>220</v>
      </c>
      <c r="C32" s="3">
        <v>0.5</v>
      </c>
      <c r="D32" s="251">
        <v>50</v>
      </c>
      <c r="E32" s="6">
        <v>42283</v>
      </c>
      <c r="F32" s="3" t="s">
        <v>8</v>
      </c>
      <c r="G32" s="5">
        <f t="shared" si="0"/>
        <v>25</v>
      </c>
      <c r="H32" s="3"/>
    </row>
    <row r="33" spans="1:8" s="473" customFormat="1" ht="12.75" customHeight="1" x14ac:dyDescent="0.25">
      <c r="A33" s="3"/>
      <c r="B33" s="3" t="s">
        <v>220</v>
      </c>
      <c r="C33" s="3">
        <v>1</v>
      </c>
      <c r="D33" s="251">
        <v>50</v>
      </c>
      <c r="E33" s="6">
        <v>42285</v>
      </c>
      <c r="F33" s="3" t="s">
        <v>8</v>
      </c>
      <c r="G33" s="5">
        <f t="shared" si="0"/>
        <v>50</v>
      </c>
      <c r="H33" s="3"/>
    </row>
    <row r="34" spans="1:8" s="473" customFormat="1" ht="12.75" customHeight="1" x14ac:dyDescent="0.25">
      <c r="A34" s="3"/>
      <c r="B34" s="3" t="s">
        <v>220</v>
      </c>
      <c r="C34" s="3">
        <v>1</v>
      </c>
      <c r="D34" s="251">
        <v>60</v>
      </c>
      <c r="E34" s="6">
        <v>42286</v>
      </c>
      <c r="F34" s="3" t="s">
        <v>8</v>
      </c>
      <c r="G34" s="5">
        <f t="shared" si="0"/>
        <v>60</v>
      </c>
      <c r="H34" s="3"/>
    </row>
    <row r="35" spans="1:8" s="473" customFormat="1" ht="12.75" customHeight="1" x14ac:dyDescent="0.25">
      <c r="A35" s="3"/>
      <c r="B35" s="3" t="s">
        <v>220</v>
      </c>
      <c r="C35" s="3">
        <v>1.5</v>
      </c>
      <c r="D35" s="251">
        <v>60</v>
      </c>
      <c r="E35" s="6">
        <v>42287</v>
      </c>
      <c r="F35" s="3" t="s">
        <v>8</v>
      </c>
      <c r="G35" s="5">
        <f t="shared" si="0"/>
        <v>90</v>
      </c>
      <c r="H35" s="3"/>
    </row>
    <row r="36" spans="1:8" s="473" customFormat="1" ht="12.75" customHeight="1" x14ac:dyDescent="0.25">
      <c r="A36" s="3"/>
      <c r="B36" s="3" t="s">
        <v>220</v>
      </c>
      <c r="C36" s="3">
        <v>1</v>
      </c>
      <c r="D36" s="251">
        <v>60</v>
      </c>
      <c r="E36" s="6">
        <v>42289</v>
      </c>
      <c r="F36" s="3" t="s">
        <v>8</v>
      </c>
      <c r="G36" s="5">
        <f t="shared" si="0"/>
        <v>60</v>
      </c>
      <c r="H36" s="3"/>
    </row>
    <row r="37" spans="1:8" s="473" customFormat="1" ht="12.75" customHeight="1" x14ac:dyDescent="0.3">
      <c r="A37" s="593" t="s">
        <v>37</v>
      </c>
      <c r="B37" s="594"/>
      <c r="C37" s="594"/>
      <c r="D37" s="594"/>
      <c r="E37" s="594"/>
      <c r="F37" s="594"/>
      <c r="G37" s="595"/>
      <c r="H37" s="55">
        <f>SUM(G28:G36)</f>
        <v>460</v>
      </c>
    </row>
    <row r="38" spans="1:8" s="473" customFormat="1" ht="12.75" customHeight="1" x14ac:dyDescent="0.25">
      <c r="A38" s="3"/>
      <c r="B38" s="41" t="s">
        <v>221</v>
      </c>
      <c r="C38" s="39">
        <v>1</v>
      </c>
      <c r="D38" s="310">
        <v>70</v>
      </c>
      <c r="E38" s="42">
        <v>42339</v>
      </c>
      <c r="F38" s="3" t="s">
        <v>8</v>
      </c>
      <c r="G38" s="5">
        <f>(C38*D38)</f>
        <v>70</v>
      </c>
      <c r="H38" s="14"/>
    </row>
    <row r="39" spans="1:8" s="473" customFormat="1" ht="12.75" customHeight="1" x14ac:dyDescent="0.25">
      <c r="A39" s="3"/>
      <c r="B39" s="41" t="s">
        <v>221</v>
      </c>
      <c r="C39" s="39">
        <v>1</v>
      </c>
      <c r="D39" s="310">
        <v>50</v>
      </c>
      <c r="E39" s="42">
        <v>42344</v>
      </c>
      <c r="F39" s="3" t="s">
        <v>8</v>
      </c>
      <c r="G39" s="5">
        <f>(C39*D39)</f>
        <v>50</v>
      </c>
      <c r="H39" s="14"/>
    </row>
    <row r="40" spans="1:8" s="473" customFormat="1" ht="12.75" customHeight="1" x14ac:dyDescent="0.25">
      <c r="A40" s="3"/>
      <c r="B40" s="3" t="s">
        <v>222</v>
      </c>
      <c r="C40" s="3">
        <v>3</v>
      </c>
      <c r="D40" s="251">
        <v>40</v>
      </c>
      <c r="E40" s="10">
        <v>42348</v>
      </c>
      <c r="F40" s="3" t="s">
        <v>8</v>
      </c>
      <c r="G40" s="5">
        <f>(C40*D40)</f>
        <v>120</v>
      </c>
      <c r="H40" s="3"/>
    </row>
    <row r="41" spans="1:8" s="473" customFormat="1" ht="12.75" customHeight="1" x14ac:dyDescent="0.3">
      <c r="A41" s="593" t="s">
        <v>39</v>
      </c>
      <c r="B41" s="594"/>
      <c r="C41" s="594"/>
      <c r="D41" s="594"/>
      <c r="E41" s="594"/>
      <c r="F41" s="594"/>
      <c r="G41" s="595"/>
      <c r="H41" s="55">
        <f>SUM(G38:G40)</f>
        <v>240</v>
      </c>
    </row>
    <row r="42" spans="1:8" s="473" customFormat="1" ht="12.75" customHeight="1" x14ac:dyDescent="0.25">
      <c r="A42" s="3"/>
      <c r="B42" s="3" t="s">
        <v>222</v>
      </c>
      <c r="C42" s="39">
        <v>3</v>
      </c>
      <c r="D42" s="251">
        <v>40</v>
      </c>
      <c r="E42" s="10">
        <v>42539</v>
      </c>
      <c r="F42" s="3" t="s">
        <v>8</v>
      </c>
      <c r="G42" s="5">
        <f>(C42*D42)</f>
        <v>120</v>
      </c>
      <c r="H42" s="14"/>
    </row>
    <row r="43" spans="1:8" s="473" customFormat="1" ht="12.75" customHeight="1" x14ac:dyDescent="0.25">
      <c r="A43" s="3"/>
      <c r="B43" s="3"/>
      <c r="C43" s="39"/>
      <c r="D43" s="251"/>
      <c r="E43" s="10"/>
      <c r="F43" s="3"/>
      <c r="G43" s="5"/>
      <c r="H43" s="14"/>
    </row>
    <row r="44" spans="1:8" s="473" customFormat="1" ht="12.75" customHeight="1" x14ac:dyDescent="0.25">
      <c r="A44" s="3"/>
      <c r="B44" s="59"/>
      <c r="C44" s="39"/>
      <c r="D44" s="310"/>
      <c r="E44" s="59"/>
      <c r="F44" s="59"/>
      <c r="G44" s="59"/>
      <c r="H44" s="14"/>
    </row>
    <row r="45" spans="1:8" s="473" customFormat="1" ht="12.75" customHeight="1" x14ac:dyDescent="0.3">
      <c r="A45" s="593" t="s">
        <v>45</v>
      </c>
      <c r="B45" s="594"/>
      <c r="C45" s="594"/>
      <c r="D45" s="594"/>
      <c r="E45" s="594"/>
      <c r="F45" s="594"/>
      <c r="G45" s="595"/>
      <c r="H45" s="55">
        <f>SUM(G42:G44)</f>
        <v>120</v>
      </c>
    </row>
    <row r="46" spans="1:8" s="473" customFormat="1" ht="12.75" customHeight="1" x14ac:dyDescent="0.25">
      <c r="A46" s="3"/>
      <c r="B46" s="3" t="s">
        <v>223</v>
      </c>
      <c r="C46" s="39">
        <v>5</v>
      </c>
      <c r="D46" s="310">
        <v>40</v>
      </c>
      <c r="E46" s="21">
        <v>42553</v>
      </c>
      <c r="F46" s="3" t="s">
        <v>8</v>
      </c>
      <c r="G46" s="5">
        <f>(C46*D46)</f>
        <v>200</v>
      </c>
      <c r="H46" s="14"/>
    </row>
    <row r="47" spans="1:8" s="473" customFormat="1" ht="12.75" customHeight="1" x14ac:dyDescent="0.3">
      <c r="A47" s="593" t="s">
        <v>47</v>
      </c>
      <c r="B47" s="594"/>
      <c r="C47" s="594"/>
      <c r="D47" s="594"/>
      <c r="E47" s="594"/>
      <c r="F47" s="594"/>
      <c r="G47" s="595"/>
      <c r="H47" s="55">
        <f>SUM(G44:G46)</f>
        <v>200</v>
      </c>
    </row>
    <row r="48" spans="1:8" s="473" customFormat="1" ht="12.75" customHeight="1" x14ac:dyDescent="0.25">
      <c r="A48" s="3"/>
      <c r="B48" s="3" t="s">
        <v>220</v>
      </c>
      <c r="C48" s="3">
        <v>2</v>
      </c>
      <c r="D48" s="251">
        <v>50</v>
      </c>
      <c r="E48" s="6">
        <v>42829</v>
      </c>
      <c r="F48" s="3" t="s">
        <v>8</v>
      </c>
      <c r="G48" s="5">
        <f>(C48*D48)</f>
        <v>100</v>
      </c>
      <c r="H48" s="3"/>
    </row>
    <row r="49" spans="1:8" s="473" customFormat="1" ht="12.75" customHeight="1" x14ac:dyDescent="0.25">
      <c r="A49" s="3"/>
      <c r="B49" s="3" t="s">
        <v>220</v>
      </c>
      <c r="C49" s="3">
        <v>2</v>
      </c>
      <c r="D49" s="251">
        <v>50</v>
      </c>
      <c r="E49" s="6">
        <v>42830</v>
      </c>
      <c r="F49" s="3" t="s">
        <v>8</v>
      </c>
      <c r="G49" s="5">
        <f>(C49*D49)</f>
        <v>100</v>
      </c>
      <c r="H49" s="3"/>
    </row>
    <row r="50" spans="1:8" s="473" customFormat="1" ht="12.75" customHeight="1" x14ac:dyDescent="0.25">
      <c r="A50" s="3"/>
      <c r="B50" s="3" t="s">
        <v>220</v>
      </c>
      <c r="C50" s="3">
        <v>2</v>
      </c>
      <c r="D50" s="251">
        <v>50</v>
      </c>
      <c r="E50" s="6">
        <v>42842</v>
      </c>
      <c r="F50" s="3" t="s">
        <v>8</v>
      </c>
      <c r="G50" s="5">
        <f>(C50*D50)</f>
        <v>100</v>
      </c>
      <c r="H50" s="3"/>
    </row>
    <row r="51" spans="1:8" s="473" customFormat="1" ht="12.75" customHeight="1" x14ac:dyDescent="0.25">
      <c r="A51" s="3"/>
      <c r="B51" s="3" t="s">
        <v>220</v>
      </c>
      <c r="C51" s="3">
        <v>2</v>
      </c>
      <c r="D51" s="251">
        <v>50</v>
      </c>
      <c r="E51" s="6">
        <v>42852</v>
      </c>
      <c r="F51" s="3" t="s">
        <v>8</v>
      </c>
      <c r="G51" s="5">
        <f>(C51*D51)</f>
        <v>100</v>
      </c>
      <c r="H51" s="3"/>
    </row>
    <row r="52" spans="1:8" s="473" customFormat="1" ht="12.75" customHeight="1" x14ac:dyDescent="0.3">
      <c r="A52" s="593" t="s">
        <v>57</v>
      </c>
      <c r="B52" s="594"/>
      <c r="C52" s="594"/>
      <c r="D52" s="594"/>
      <c r="E52" s="594"/>
      <c r="F52" s="594"/>
      <c r="G52" s="595"/>
      <c r="H52" s="55">
        <f>SUM(G48:G51)</f>
        <v>400</v>
      </c>
    </row>
    <row r="53" spans="1:8" s="473" customFormat="1" ht="12.75" customHeight="1" x14ac:dyDescent="0.25">
      <c r="A53" s="3"/>
      <c r="B53" s="3" t="s">
        <v>220</v>
      </c>
      <c r="C53" s="3">
        <v>2</v>
      </c>
      <c r="D53" s="251">
        <v>50</v>
      </c>
      <c r="E53" s="6">
        <v>42859</v>
      </c>
      <c r="F53" s="3" t="s">
        <v>8</v>
      </c>
      <c r="G53" s="5">
        <f>(C53*D53)</f>
        <v>100</v>
      </c>
      <c r="H53" s="3"/>
    </row>
    <row r="54" spans="1:8" s="473" customFormat="1" ht="12.75" customHeight="1" x14ac:dyDescent="0.25">
      <c r="A54" s="3"/>
      <c r="B54" s="3" t="s">
        <v>220</v>
      </c>
      <c r="C54" s="3">
        <v>2</v>
      </c>
      <c r="D54" s="251">
        <v>50</v>
      </c>
      <c r="E54" s="6">
        <v>42863</v>
      </c>
      <c r="F54" s="3" t="s">
        <v>8</v>
      </c>
      <c r="G54" s="5">
        <f>(C54*D54)</f>
        <v>100</v>
      </c>
      <c r="H54" s="3"/>
    </row>
    <row r="55" spans="1:8" s="473" customFormat="1" ht="12.75" customHeight="1" x14ac:dyDescent="0.25">
      <c r="A55" s="3"/>
      <c r="B55" s="3" t="s">
        <v>220</v>
      </c>
      <c r="C55" s="3">
        <v>2</v>
      </c>
      <c r="D55" s="251">
        <v>50</v>
      </c>
      <c r="E55" s="6">
        <v>42870</v>
      </c>
      <c r="F55" s="3" t="s">
        <v>8</v>
      </c>
      <c r="G55" s="5">
        <f>(C55*D55)</f>
        <v>100</v>
      </c>
      <c r="H55" s="3"/>
    </row>
    <row r="56" spans="1:8" s="473" customFormat="1" ht="12.75" customHeight="1" x14ac:dyDescent="0.25">
      <c r="A56" s="43"/>
      <c r="B56" s="15"/>
      <c r="C56" s="15"/>
      <c r="D56" s="311"/>
      <c r="E56" s="61"/>
      <c r="F56" s="15"/>
      <c r="G56" s="62"/>
      <c r="H56" s="3"/>
    </row>
    <row r="57" spans="1:8" s="473" customFormat="1" ht="12.75" customHeight="1" x14ac:dyDescent="0.3">
      <c r="A57" s="593" t="s">
        <v>58</v>
      </c>
      <c r="B57" s="594"/>
      <c r="C57" s="594"/>
      <c r="D57" s="594"/>
      <c r="E57" s="594"/>
      <c r="F57" s="594"/>
      <c r="G57" s="595"/>
      <c r="H57" s="55">
        <f>SUM(G53:G55)</f>
        <v>300</v>
      </c>
    </row>
    <row r="58" spans="1:8" s="473" customFormat="1" ht="12.75" customHeight="1" x14ac:dyDescent="0.3">
      <c r="A58" s="599" t="s">
        <v>224</v>
      </c>
      <c r="B58" s="600"/>
      <c r="C58" s="600"/>
      <c r="D58" s="600"/>
      <c r="E58" s="600"/>
      <c r="F58" s="600"/>
      <c r="G58" s="601"/>
      <c r="H58" s="53">
        <f>SUM(H14:H57)</f>
        <v>2780</v>
      </c>
    </row>
    <row r="59" spans="1:8" s="473" customFormat="1" ht="12.75" customHeight="1" x14ac:dyDescent="0.3">
      <c r="A59" s="596" t="s">
        <v>225</v>
      </c>
      <c r="B59" s="597"/>
      <c r="C59" s="597"/>
      <c r="D59" s="597"/>
      <c r="E59" s="597"/>
      <c r="F59" s="597"/>
      <c r="G59" s="597"/>
      <c r="H59" s="598"/>
    </row>
    <row r="60" spans="1:8" s="473" customFormat="1" ht="12.75" customHeight="1" x14ac:dyDescent="0.25">
      <c r="A60" s="3"/>
      <c r="B60" s="3" t="s">
        <v>226</v>
      </c>
      <c r="C60" s="3">
        <v>3</v>
      </c>
      <c r="D60" s="251">
        <v>40</v>
      </c>
      <c r="E60" s="6">
        <v>42033</v>
      </c>
      <c r="F60" s="3" t="s">
        <v>10</v>
      </c>
      <c r="G60" s="5">
        <f>(C60*D60)</f>
        <v>120</v>
      </c>
      <c r="H60" s="3"/>
    </row>
    <row r="61" spans="1:8" s="473" customFormat="1" ht="12.75" customHeight="1" x14ac:dyDescent="0.3">
      <c r="A61" s="593" t="s">
        <v>26</v>
      </c>
      <c r="B61" s="594"/>
      <c r="C61" s="594"/>
      <c r="D61" s="594"/>
      <c r="E61" s="594"/>
      <c r="F61" s="594"/>
      <c r="G61" s="595"/>
      <c r="H61" s="55">
        <f>SUM(G60)</f>
        <v>120</v>
      </c>
    </row>
    <row r="62" spans="1:8" s="473" customFormat="1" ht="12.75" customHeight="1" x14ac:dyDescent="0.25">
      <c r="A62" s="3"/>
      <c r="B62" s="3" t="s">
        <v>226</v>
      </c>
      <c r="C62" s="3">
        <v>1.5</v>
      </c>
      <c r="D62" s="251">
        <v>40</v>
      </c>
      <c r="E62" s="6">
        <v>42040</v>
      </c>
      <c r="F62" s="3" t="s">
        <v>8</v>
      </c>
      <c r="G62" s="5">
        <f>(C62*D62)</f>
        <v>60</v>
      </c>
      <c r="H62" s="3"/>
    </row>
    <row r="63" spans="1:8" s="473" customFormat="1" ht="12.75" customHeight="1" x14ac:dyDescent="0.3">
      <c r="A63" s="593" t="s">
        <v>27</v>
      </c>
      <c r="B63" s="594"/>
      <c r="C63" s="594"/>
      <c r="D63" s="594"/>
      <c r="E63" s="594"/>
      <c r="F63" s="594"/>
      <c r="G63" s="595"/>
      <c r="H63" s="55">
        <f>SUM(G62)</f>
        <v>60</v>
      </c>
    </row>
    <row r="64" spans="1:8" s="473" customFormat="1" ht="12.75" customHeight="1" x14ac:dyDescent="0.25">
      <c r="A64" s="3"/>
      <c r="B64" s="3" t="s">
        <v>226</v>
      </c>
      <c r="C64" s="3">
        <v>2</v>
      </c>
      <c r="D64" s="251">
        <v>40</v>
      </c>
      <c r="E64" s="6">
        <v>42217</v>
      </c>
      <c r="F64" s="3" t="s">
        <v>32</v>
      </c>
      <c r="G64" s="5">
        <f>(C64*D64)</f>
        <v>80</v>
      </c>
      <c r="H64" s="3"/>
    </row>
    <row r="65" spans="1:8" s="473" customFormat="1" ht="12.75" customHeight="1" x14ac:dyDescent="0.3">
      <c r="A65" s="593" t="s">
        <v>35</v>
      </c>
      <c r="B65" s="594"/>
      <c r="C65" s="594"/>
      <c r="D65" s="594"/>
      <c r="E65" s="594"/>
      <c r="F65" s="594"/>
      <c r="G65" s="595"/>
      <c r="H65" s="55">
        <f>SUM(G64)</f>
        <v>80</v>
      </c>
    </row>
    <row r="66" spans="1:8" s="473" customFormat="1" ht="12.75" customHeight="1" x14ac:dyDescent="0.25">
      <c r="A66" s="3"/>
      <c r="B66" s="3" t="s">
        <v>227</v>
      </c>
      <c r="C66" s="3">
        <v>1</v>
      </c>
      <c r="D66" s="251">
        <v>40</v>
      </c>
      <c r="E66" s="6">
        <v>42278</v>
      </c>
      <c r="F66" s="3" t="s">
        <v>8</v>
      </c>
      <c r="G66" s="5">
        <f>(C66*D66)</f>
        <v>40</v>
      </c>
      <c r="H66" s="3"/>
    </row>
    <row r="67" spans="1:8" s="473" customFormat="1" ht="12.75" customHeight="1" x14ac:dyDescent="0.25">
      <c r="A67" s="3"/>
      <c r="B67" s="3" t="s">
        <v>227</v>
      </c>
      <c r="C67" s="3">
        <v>1</v>
      </c>
      <c r="D67" s="251">
        <v>40</v>
      </c>
      <c r="E67" s="6">
        <v>42279</v>
      </c>
      <c r="F67" s="3" t="s">
        <v>8</v>
      </c>
      <c r="G67" s="5">
        <f>(C67*D67)</f>
        <v>40</v>
      </c>
      <c r="H67" s="3"/>
    </row>
    <row r="68" spans="1:8" s="473" customFormat="1" ht="12.75" customHeight="1" x14ac:dyDescent="0.25">
      <c r="A68" s="3"/>
      <c r="B68" s="3" t="s">
        <v>227</v>
      </c>
      <c r="C68" s="3">
        <v>1</v>
      </c>
      <c r="D68" s="251">
        <v>40</v>
      </c>
      <c r="E68" s="6">
        <v>42280</v>
      </c>
      <c r="F68" s="3" t="s">
        <v>8</v>
      </c>
      <c r="G68" s="5">
        <f>(C68*D68)</f>
        <v>40</v>
      </c>
      <c r="H68" s="3"/>
    </row>
    <row r="69" spans="1:8" s="473" customFormat="1" ht="12.75" customHeight="1" x14ac:dyDescent="0.25">
      <c r="A69" s="3"/>
      <c r="B69" s="3" t="s">
        <v>227</v>
      </c>
      <c r="C69" s="3">
        <v>1</v>
      </c>
      <c r="D69" s="251">
        <v>40</v>
      </c>
      <c r="E69" s="6">
        <v>42285</v>
      </c>
      <c r="F69" s="3"/>
      <c r="G69" s="5">
        <f>(C69*D69)</f>
        <v>40</v>
      </c>
      <c r="H69" s="3"/>
    </row>
    <row r="70" spans="1:8" s="473" customFormat="1" ht="12.75" customHeight="1" x14ac:dyDescent="0.25">
      <c r="A70" s="3"/>
      <c r="B70" s="3" t="s">
        <v>227</v>
      </c>
      <c r="C70" s="3">
        <v>1</v>
      </c>
      <c r="D70" s="251">
        <v>50</v>
      </c>
      <c r="E70" s="6">
        <v>42286</v>
      </c>
      <c r="F70" s="3"/>
      <c r="G70" s="5">
        <f>(C70*D70)</f>
        <v>50</v>
      </c>
      <c r="H70" s="3"/>
    </row>
    <row r="71" spans="1:8" s="473" customFormat="1" ht="12.75" customHeight="1" x14ac:dyDescent="0.3">
      <c r="A71" s="593" t="s">
        <v>37</v>
      </c>
      <c r="B71" s="594"/>
      <c r="C71" s="594"/>
      <c r="D71" s="594"/>
      <c r="E71" s="594"/>
      <c r="F71" s="594"/>
      <c r="G71" s="595"/>
      <c r="H71" s="55">
        <f>SUM(G66:G70)</f>
        <v>210</v>
      </c>
    </row>
    <row r="72" spans="1:8" s="473" customFormat="1" ht="12.75" customHeight="1" x14ac:dyDescent="0.25">
      <c r="A72" s="3"/>
      <c r="B72" s="3" t="s">
        <v>226</v>
      </c>
      <c r="C72" s="3">
        <v>2</v>
      </c>
      <c r="D72" s="251">
        <v>40</v>
      </c>
      <c r="E72" s="42">
        <v>42539</v>
      </c>
      <c r="F72" s="3" t="s">
        <v>8</v>
      </c>
      <c r="G72" s="5">
        <f>(C72*D72)</f>
        <v>80</v>
      </c>
      <c r="H72" s="14"/>
    </row>
    <row r="73" spans="1:8" s="473" customFormat="1" ht="12.75" customHeight="1" x14ac:dyDescent="0.25">
      <c r="A73" s="3"/>
      <c r="B73" s="59"/>
      <c r="C73" s="59"/>
      <c r="D73" s="310"/>
      <c r="E73" s="59"/>
      <c r="F73" s="59"/>
      <c r="G73" s="59"/>
      <c r="H73" s="14"/>
    </row>
    <row r="74" spans="1:8" s="473" customFormat="1" ht="12.75" customHeight="1" x14ac:dyDescent="0.25">
      <c r="A74" s="3"/>
      <c r="B74" s="20"/>
      <c r="C74" s="59"/>
      <c r="D74" s="310"/>
      <c r="E74" s="59"/>
      <c r="F74" s="59"/>
      <c r="G74" s="59"/>
      <c r="H74" s="14"/>
    </row>
    <row r="75" spans="1:8" s="473" customFormat="1" ht="12.75" customHeight="1" x14ac:dyDescent="0.3">
      <c r="A75" s="593" t="s">
        <v>45</v>
      </c>
      <c r="B75" s="594"/>
      <c r="C75" s="594"/>
      <c r="D75" s="594"/>
      <c r="E75" s="594"/>
      <c r="F75" s="594"/>
      <c r="G75" s="595"/>
      <c r="H75" s="55">
        <f>SUM(G72:G74)</f>
        <v>80</v>
      </c>
    </row>
    <row r="76" spans="1:8" s="473" customFormat="1" ht="12.75" customHeight="1" x14ac:dyDescent="0.3">
      <c r="A76" s="599" t="s">
        <v>228</v>
      </c>
      <c r="B76" s="600"/>
      <c r="C76" s="600"/>
      <c r="D76" s="600"/>
      <c r="E76" s="600"/>
      <c r="F76" s="600"/>
      <c r="G76" s="601"/>
      <c r="H76" s="53">
        <f>SUM(H60:H75)</f>
        <v>550</v>
      </c>
    </row>
    <row r="77" spans="1:8" s="473" customFormat="1" ht="12.75" customHeight="1" x14ac:dyDescent="0.3">
      <c r="A77" s="596" t="s">
        <v>229</v>
      </c>
      <c r="B77" s="597"/>
      <c r="C77" s="597"/>
      <c r="D77" s="597"/>
      <c r="E77" s="597"/>
      <c r="F77" s="597"/>
      <c r="G77" s="597"/>
      <c r="H77" s="598"/>
    </row>
    <row r="78" spans="1:8" s="473" customFormat="1" ht="12.75" customHeight="1" x14ac:dyDescent="0.25">
      <c r="A78" s="3"/>
      <c r="B78" s="3" t="s">
        <v>230</v>
      </c>
      <c r="C78" s="3">
        <v>1</v>
      </c>
      <c r="D78" s="251">
        <v>120</v>
      </c>
      <c r="E78" s="6">
        <v>41999</v>
      </c>
      <c r="F78" s="3" t="s">
        <v>10</v>
      </c>
      <c r="G78" s="5">
        <f>(C78*D78)</f>
        <v>120</v>
      </c>
      <c r="H78" s="3"/>
    </row>
    <row r="79" spans="1:8" s="473" customFormat="1" ht="12.75" customHeight="1" x14ac:dyDescent="0.3">
      <c r="A79" s="593" t="s">
        <v>25</v>
      </c>
      <c r="B79" s="594"/>
      <c r="C79" s="594"/>
      <c r="D79" s="594"/>
      <c r="E79" s="594"/>
      <c r="F79" s="594"/>
      <c r="G79" s="595"/>
      <c r="H79" s="55">
        <f>SUM(G78)</f>
        <v>120</v>
      </c>
    </row>
    <row r="80" spans="1:8" s="473" customFormat="1" ht="12.75" customHeight="1" x14ac:dyDescent="0.25">
      <c r="A80" s="3"/>
      <c r="B80" s="3" t="s">
        <v>231</v>
      </c>
      <c r="C80" s="3">
        <v>2</v>
      </c>
      <c r="D80" s="251">
        <v>35</v>
      </c>
      <c r="E80" s="6">
        <v>42200</v>
      </c>
      <c r="F80" s="3" t="s">
        <v>10</v>
      </c>
      <c r="G80" s="5">
        <f>(C80*D80)</f>
        <v>70</v>
      </c>
      <c r="H80" s="3"/>
    </row>
    <row r="81" spans="1:8" s="473" customFormat="1" ht="12.75" customHeight="1" x14ac:dyDescent="0.25">
      <c r="A81" s="3"/>
      <c r="B81" s="3" t="s">
        <v>232</v>
      </c>
      <c r="C81" s="3">
        <v>3.5</v>
      </c>
      <c r="D81" s="251">
        <v>40</v>
      </c>
      <c r="E81" s="6">
        <v>42205</v>
      </c>
      <c r="F81" s="3" t="s">
        <v>10</v>
      </c>
      <c r="G81" s="5">
        <f>(C81*D81)</f>
        <v>140</v>
      </c>
      <c r="H81" s="3"/>
    </row>
    <row r="82" spans="1:8" s="473" customFormat="1" ht="12.75" customHeight="1" x14ac:dyDescent="0.25">
      <c r="A82" s="3"/>
      <c r="B82" s="3" t="s">
        <v>233</v>
      </c>
      <c r="C82" s="3">
        <v>1</v>
      </c>
      <c r="D82" s="251">
        <v>50</v>
      </c>
      <c r="E82" s="6">
        <v>42216</v>
      </c>
      <c r="F82" s="3" t="s">
        <v>10</v>
      </c>
      <c r="G82" s="5">
        <f>(C82*D82)</f>
        <v>50</v>
      </c>
      <c r="H82" s="3"/>
    </row>
    <row r="83" spans="1:8" s="473" customFormat="1" ht="12.75" customHeight="1" x14ac:dyDescent="0.3">
      <c r="A83" s="593" t="s">
        <v>34</v>
      </c>
      <c r="B83" s="594"/>
      <c r="C83" s="594"/>
      <c r="D83" s="594"/>
      <c r="E83" s="594"/>
      <c r="F83" s="594"/>
      <c r="G83" s="595"/>
      <c r="H83" s="55">
        <f>SUM(G80:G82)</f>
        <v>260</v>
      </c>
    </row>
    <row r="84" spans="1:8" s="473" customFormat="1" ht="12.75" customHeight="1" x14ac:dyDescent="0.25">
      <c r="A84" s="3"/>
      <c r="B84" s="3" t="s">
        <v>232</v>
      </c>
      <c r="C84" s="3">
        <v>1</v>
      </c>
      <c r="D84" s="251">
        <v>40</v>
      </c>
      <c r="E84" s="6">
        <v>42217</v>
      </c>
      <c r="F84" s="3" t="s">
        <v>10</v>
      </c>
      <c r="G84" s="5">
        <f>(C84*D84)</f>
        <v>40</v>
      </c>
      <c r="H84" s="3"/>
    </row>
    <row r="85" spans="1:8" s="473" customFormat="1" ht="12.75" customHeight="1" x14ac:dyDescent="0.3">
      <c r="A85" s="593" t="s">
        <v>35</v>
      </c>
      <c r="B85" s="594"/>
      <c r="C85" s="594"/>
      <c r="D85" s="594"/>
      <c r="E85" s="594"/>
      <c r="F85" s="594"/>
      <c r="G85" s="595"/>
      <c r="H85" s="55">
        <f>SUM(G84)</f>
        <v>40</v>
      </c>
    </row>
    <row r="86" spans="1:8" s="473" customFormat="1" ht="12.75" customHeight="1" x14ac:dyDescent="0.25">
      <c r="A86" s="3"/>
      <c r="B86" s="3" t="s">
        <v>234</v>
      </c>
      <c r="C86" s="3">
        <v>1</v>
      </c>
      <c r="D86" s="251">
        <v>40</v>
      </c>
      <c r="E86" s="6">
        <v>42269</v>
      </c>
      <c r="F86" s="3" t="s">
        <v>8</v>
      </c>
      <c r="G86" s="5">
        <f>(C86*D86)</f>
        <v>40</v>
      </c>
      <c r="H86" s="3"/>
    </row>
    <row r="87" spans="1:8" s="473" customFormat="1" ht="12.75" customHeight="1" x14ac:dyDescent="0.25">
      <c r="A87" s="3"/>
      <c r="B87" s="3" t="s">
        <v>235</v>
      </c>
      <c r="C87" s="3">
        <v>2</v>
      </c>
      <c r="D87" s="251">
        <v>40</v>
      </c>
      <c r="E87" s="6">
        <v>42270</v>
      </c>
      <c r="F87" s="3" t="s">
        <v>10</v>
      </c>
      <c r="G87" s="5">
        <f>(C87*D87)</f>
        <v>80</v>
      </c>
      <c r="H87" s="3"/>
    </row>
    <row r="88" spans="1:8" s="473" customFormat="1" ht="12.75" customHeight="1" x14ac:dyDescent="0.25">
      <c r="A88" s="3"/>
      <c r="B88" s="3" t="s">
        <v>236</v>
      </c>
      <c r="C88" s="3">
        <v>1</v>
      </c>
      <c r="D88" s="251">
        <v>40</v>
      </c>
      <c r="E88" s="6">
        <v>42271</v>
      </c>
      <c r="F88" s="3" t="s">
        <v>8</v>
      </c>
      <c r="G88" s="5">
        <f>(C88*D88)</f>
        <v>40</v>
      </c>
      <c r="H88" s="3"/>
    </row>
    <row r="89" spans="1:8" s="473" customFormat="1" ht="12.75" customHeight="1" x14ac:dyDescent="0.25">
      <c r="A89" s="3"/>
      <c r="B89" s="3" t="s">
        <v>237</v>
      </c>
      <c r="C89" s="3">
        <v>1</v>
      </c>
      <c r="D89" s="251">
        <v>40</v>
      </c>
      <c r="E89" s="6">
        <v>42275</v>
      </c>
      <c r="F89" s="3" t="s">
        <v>8</v>
      </c>
      <c r="G89" s="5">
        <f>(C89*D89)</f>
        <v>40</v>
      </c>
      <c r="H89" s="3"/>
    </row>
    <row r="90" spans="1:8" s="473" customFormat="1" ht="12.75" customHeight="1" x14ac:dyDescent="0.25">
      <c r="A90" s="3"/>
      <c r="B90" s="3" t="s">
        <v>237</v>
      </c>
      <c r="C90" s="3">
        <v>2</v>
      </c>
      <c r="D90" s="251">
        <v>40</v>
      </c>
      <c r="E90" s="6">
        <v>42276</v>
      </c>
      <c r="F90" s="3" t="s">
        <v>8</v>
      </c>
      <c r="G90" s="5">
        <f>(C90*D90)</f>
        <v>80</v>
      </c>
      <c r="H90" s="3"/>
    </row>
    <row r="91" spans="1:8" s="473" customFormat="1" ht="12.75" customHeight="1" x14ac:dyDescent="0.3">
      <c r="A91" s="593" t="s">
        <v>36</v>
      </c>
      <c r="B91" s="594"/>
      <c r="C91" s="594"/>
      <c r="D91" s="594"/>
      <c r="E91" s="594"/>
      <c r="F91" s="594"/>
      <c r="G91" s="595"/>
      <c r="H91" s="55">
        <f>SUM(G86:G90)</f>
        <v>280</v>
      </c>
    </row>
    <row r="92" spans="1:8" s="473" customFormat="1" ht="12.75" customHeight="1" x14ac:dyDescent="0.25">
      <c r="A92" s="3"/>
      <c r="B92" s="3" t="s">
        <v>238</v>
      </c>
      <c r="C92" s="3">
        <v>2</v>
      </c>
      <c r="D92" s="251">
        <v>40</v>
      </c>
      <c r="E92" s="6">
        <v>42366</v>
      </c>
      <c r="F92" s="3" t="s">
        <v>8</v>
      </c>
      <c r="G92" s="5">
        <f>(C92*D92)</f>
        <v>80</v>
      </c>
      <c r="H92" s="3"/>
    </row>
    <row r="93" spans="1:8" s="473" customFormat="1" ht="12.75" customHeight="1" x14ac:dyDescent="0.25">
      <c r="A93" s="3"/>
      <c r="B93" s="3" t="s">
        <v>239</v>
      </c>
      <c r="C93" s="3">
        <v>1</v>
      </c>
      <c r="D93" s="251">
        <v>40</v>
      </c>
      <c r="E93" s="6">
        <v>42368</v>
      </c>
      <c r="F93" s="3" t="s">
        <v>8</v>
      </c>
      <c r="G93" s="5">
        <f>(C93*D93)</f>
        <v>40</v>
      </c>
      <c r="H93" s="3"/>
    </row>
    <row r="94" spans="1:8" s="473" customFormat="1" ht="12.75" customHeight="1" x14ac:dyDescent="0.3">
      <c r="A94" s="593" t="s">
        <v>39</v>
      </c>
      <c r="B94" s="594"/>
      <c r="C94" s="594"/>
      <c r="D94" s="594"/>
      <c r="E94" s="594"/>
      <c r="F94" s="594"/>
      <c r="G94" s="595"/>
      <c r="H94" s="55">
        <f>SUM(G92:G93)</f>
        <v>120</v>
      </c>
    </row>
    <row r="95" spans="1:8" s="473" customFormat="1" ht="12.75" customHeight="1" x14ac:dyDescent="0.25">
      <c r="A95" s="3"/>
      <c r="B95" s="41" t="s">
        <v>240</v>
      </c>
      <c r="C95" s="39">
        <v>4</v>
      </c>
      <c r="D95" s="310">
        <v>40</v>
      </c>
      <c r="E95" s="42">
        <v>42383</v>
      </c>
      <c r="F95" s="3" t="s">
        <v>8</v>
      </c>
      <c r="G95" s="5">
        <f>(C95*D95)</f>
        <v>160</v>
      </c>
      <c r="H95" s="14"/>
    </row>
    <row r="96" spans="1:8" s="473" customFormat="1" ht="12.75" customHeight="1" x14ac:dyDescent="0.3">
      <c r="A96" s="593" t="s">
        <v>40</v>
      </c>
      <c r="B96" s="594"/>
      <c r="C96" s="594"/>
      <c r="D96" s="594"/>
      <c r="E96" s="594"/>
      <c r="F96" s="594"/>
      <c r="G96" s="595"/>
      <c r="H96" s="55">
        <f>SUM(G95)</f>
        <v>160</v>
      </c>
    </row>
    <row r="97" spans="1:8" s="473" customFormat="1" ht="12.75" customHeight="1" x14ac:dyDescent="0.3">
      <c r="A97" s="599" t="s">
        <v>241</v>
      </c>
      <c r="B97" s="600"/>
      <c r="C97" s="600"/>
      <c r="D97" s="600"/>
      <c r="E97" s="600"/>
      <c r="F97" s="600"/>
      <c r="G97" s="601"/>
      <c r="H97" s="53">
        <f>SUM(H78:H96)</f>
        <v>980</v>
      </c>
    </row>
    <row r="98" spans="1:8" s="473" customFormat="1" ht="12.75" customHeight="1" x14ac:dyDescent="0.3">
      <c r="A98" s="596" t="s">
        <v>242</v>
      </c>
      <c r="B98" s="597"/>
      <c r="C98" s="597"/>
      <c r="D98" s="597"/>
      <c r="E98" s="597"/>
      <c r="F98" s="597"/>
      <c r="G98" s="597"/>
      <c r="H98" s="598"/>
    </row>
    <row r="99" spans="1:8" s="473" customFormat="1" ht="12.75" customHeight="1" x14ac:dyDescent="0.25">
      <c r="A99" s="3"/>
      <c r="B99" s="3" t="s">
        <v>243</v>
      </c>
      <c r="C99" s="3">
        <v>1.5</v>
      </c>
      <c r="D99" s="251">
        <v>40</v>
      </c>
      <c r="E99" s="6">
        <v>41724</v>
      </c>
      <c r="F99" s="3" t="s">
        <v>10</v>
      </c>
      <c r="G99" s="5">
        <f>(C99*D99)</f>
        <v>60</v>
      </c>
      <c r="H99" s="3"/>
    </row>
    <row r="100" spans="1:8" s="473" customFormat="1" ht="12.75" customHeight="1" x14ac:dyDescent="0.3">
      <c r="A100" s="593" t="s">
        <v>244</v>
      </c>
      <c r="B100" s="594"/>
      <c r="C100" s="594"/>
      <c r="D100" s="594"/>
      <c r="E100" s="594"/>
      <c r="F100" s="594"/>
      <c r="G100" s="595"/>
      <c r="H100" s="55">
        <f>SUM(G99)</f>
        <v>60</v>
      </c>
    </row>
    <row r="101" spans="1:8" s="473" customFormat="1" ht="12.75" customHeight="1" x14ac:dyDescent="0.25">
      <c r="A101" s="3"/>
      <c r="B101" s="3" t="s">
        <v>243</v>
      </c>
      <c r="C101" s="3">
        <v>1</v>
      </c>
      <c r="D101" s="251">
        <v>40</v>
      </c>
      <c r="E101" s="6">
        <v>41760</v>
      </c>
      <c r="F101" s="3" t="s">
        <v>8</v>
      </c>
      <c r="G101" s="5">
        <f>(C101*D101)</f>
        <v>40</v>
      </c>
      <c r="H101" s="3"/>
    </row>
    <row r="102" spans="1:8" s="473" customFormat="1" ht="12.75" customHeight="1" x14ac:dyDescent="0.25">
      <c r="A102" s="3"/>
      <c r="B102" s="3" t="s">
        <v>245</v>
      </c>
      <c r="C102" s="3">
        <v>9.5</v>
      </c>
      <c r="D102" s="251">
        <v>40</v>
      </c>
      <c r="E102" s="6">
        <v>41783</v>
      </c>
      <c r="F102" s="3" t="s">
        <v>10</v>
      </c>
      <c r="G102" s="5">
        <f>(C102*D102)</f>
        <v>380</v>
      </c>
      <c r="H102" s="3"/>
    </row>
    <row r="103" spans="1:8" s="473" customFormat="1" ht="12.75" customHeight="1" x14ac:dyDescent="0.3">
      <c r="A103" s="593" t="s">
        <v>18</v>
      </c>
      <c r="B103" s="594"/>
      <c r="C103" s="594"/>
      <c r="D103" s="594"/>
      <c r="E103" s="594"/>
      <c r="F103" s="594"/>
      <c r="G103" s="595"/>
      <c r="H103" s="55">
        <f>SUM(G101:G102)</f>
        <v>420</v>
      </c>
    </row>
    <row r="104" spans="1:8" s="473" customFormat="1" ht="12.75" customHeight="1" x14ac:dyDescent="0.25">
      <c r="A104" s="3"/>
      <c r="B104" s="3" t="s">
        <v>246</v>
      </c>
      <c r="C104" s="3">
        <v>2</v>
      </c>
      <c r="D104" s="251">
        <v>40</v>
      </c>
      <c r="E104" s="6">
        <v>41867</v>
      </c>
      <c r="F104" s="3" t="s">
        <v>10</v>
      </c>
      <c r="G104" s="5">
        <f>(C104*D104)</f>
        <v>80</v>
      </c>
      <c r="H104" s="3"/>
    </row>
    <row r="105" spans="1:8" s="473" customFormat="1" ht="12.75" customHeight="1" x14ac:dyDescent="0.3">
      <c r="A105" s="593" t="s">
        <v>21</v>
      </c>
      <c r="B105" s="594"/>
      <c r="C105" s="594"/>
      <c r="D105" s="594"/>
      <c r="E105" s="594"/>
      <c r="F105" s="594"/>
      <c r="G105" s="595"/>
      <c r="H105" s="55">
        <f>SUM(G104)</f>
        <v>80</v>
      </c>
    </row>
    <row r="106" spans="1:8" s="473" customFormat="1" ht="12.75" customHeight="1" x14ac:dyDescent="0.3">
      <c r="A106" s="614" t="s">
        <v>247</v>
      </c>
      <c r="B106" s="580"/>
      <c r="C106" s="580"/>
      <c r="D106" s="580"/>
      <c r="E106" s="580"/>
      <c r="F106" s="580"/>
      <c r="G106" s="581"/>
      <c r="H106" s="53">
        <f>SUM(H99:H105)</f>
        <v>560</v>
      </c>
    </row>
    <row r="107" spans="1:8" s="473" customFormat="1" ht="12.75" customHeight="1" x14ac:dyDescent="0.3">
      <c r="A107" s="596" t="s">
        <v>111</v>
      </c>
      <c r="B107" s="597"/>
      <c r="C107" s="597"/>
      <c r="D107" s="597"/>
      <c r="E107" s="597"/>
      <c r="F107" s="597"/>
      <c r="G107" s="597"/>
      <c r="H107" s="598"/>
    </row>
    <row r="108" spans="1:8" ht="12.75" customHeight="1" x14ac:dyDescent="0.25">
      <c r="A108" s="158"/>
      <c r="B108" s="158" t="s">
        <v>117</v>
      </c>
      <c r="C108" s="158">
        <v>12.5</v>
      </c>
      <c r="D108" s="251">
        <v>40</v>
      </c>
      <c r="E108" s="159">
        <v>41790</v>
      </c>
      <c r="F108" s="158" t="s">
        <v>10</v>
      </c>
      <c r="G108" s="167">
        <f>(C108*D108)</f>
        <v>500</v>
      </c>
      <c r="H108" s="158"/>
    </row>
    <row r="109" spans="1:8" ht="12.75" customHeight="1" x14ac:dyDescent="0.3">
      <c r="A109" s="593" t="s">
        <v>18</v>
      </c>
      <c r="B109" s="594"/>
      <c r="C109" s="594"/>
      <c r="D109" s="594"/>
      <c r="E109" s="594"/>
      <c r="F109" s="594"/>
      <c r="G109" s="595"/>
      <c r="H109" s="35">
        <f>SUM(G108)</f>
        <v>500</v>
      </c>
    </row>
    <row r="110" spans="1:8" ht="12.75" customHeight="1" x14ac:dyDescent="0.25">
      <c r="A110" s="158"/>
      <c r="B110" s="158" t="s">
        <v>118</v>
      </c>
      <c r="C110" s="158">
        <v>1</v>
      </c>
      <c r="D110" s="251">
        <v>40</v>
      </c>
      <c r="E110" s="159">
        <v>41798</v>
      </c>
      <c r="F110" s="158" t="s">
        <v>8</v>
      </c>
      <c r="G110" s="167">
        <f>(C110*D110)</f>
        <v>40</v>
      </c>
      <c r="H110" s="158"/>
    </row>
    <row r="111" spans="1:8" ht="12.75" customHeight="1" x14ac:dyDescent="0.25">
      <c r="A111" s="158"/>
      <c r="B111" s="158" t="s">
        <v>119</v>
      </c>
      <c r="C111" s="158">
        <v>8.5</v>
      </c>
      <c r="D111" s="251">
        <v>40</v>
      </c>
      <c r="E111" s="159">
        <v>41805</v>
      </c>
      <c r="F111" s="158" t="s">
        <v>10</v>
      </c>
      <c r="G111" s="167">
        <f>(C111*D111)</f>
        <v>340</v>
      </c>
      <c r="H111" s="158"/>
    </row>
    <row r="112" spans="1:8" ht="12.75" customHeight="1" x14ac:dyDescent="0.3">
      <c r="A112" s="593" t="s">
        <v>19</v>
      </c>
      <c r="B112" s="594"/>
      <c r="C112" s="594"/>
      <c r="D112" s="594"/>
      <c r="E112" s="594"/>
      <c r="F112" s="594"/>
      <c r="G112" s="595"/>
      <c r="H112" s="35">
        <f>SUM(G110:G111)</f>
        <v>380</v>
      </c>
    </row>
    <row r="113" spans="1:9" ht="12.75" customHeight="1" x14ac:dyDescent="0.25">
      <c r="A113" s="158"/>
      <c r="B113" s="158" t="s">
        <v>120</v>
      </c>
      <c r="C113" s="158">
        <v>1</v>
      </c>
      <c r="D113" s="251">
        <v>1000</v>
      </c>
      <c r="E113" s="159">
        <v>41829</v>
      </c>
      <c r="F113" s="158" t="s">
        <v>8</v>
      </c>
      <c r="G113" s="167">
        <f>(C113*D113)</f>
        <v>1000</v>
      </c>
      <c r="H113" s="158"/>
    </row>
    <row r="114" spans="1:9" ht="12.75" customHeight="1" x14ac:dyDescent="0.3">
      <c r="A114" s="593" t="s">
        <v>20</v>
      </c>
      <c r="B114" s="594"/>
      <c r="C114" s="594"/>
      <c r="D114" s="594"/>
      <c r="E114" s="594"/>
      <c r="F114" s="594"/>
      <c r="G114" s="595"/>
      <c r="H114" s="35">
        <f>SUM(G113)</f>
        <v>1000</v>
      </c>
    </row>
    <row r="115" spans="1:9" ht="12.75" customHeight="1" x14ac:dyDescent="0.25">
      <c r="A115" s="158"/>
      <c r="B115" s="158" t="s">
        <v>121</v>
      </c>
      <c r="C115" s="158">
        <v>4.5</v>
      </c>
      <c r="D115" s="251">
        <v>40</v>
      </c>
      <c r="E115" s="159">
        <v>41937</v>
      </c>
      <c r="F115" s="158" t="s">
        <v>10</v>
      </c>
      <c r="G115" s="167">
        <f>(C115*D115)</f>
        <v>180</v>
      </c>
      <c r="H115" s="158"/>
    </row>
    <row r="116" spans="1:9" ht="12.75" customHeight="1" x14ac:dyDescent="0.3">
      <c r="A116" s="593" t="s">
        <v>23</v>
      </c>
      <c r="B116" s="594"/>
      <c r="C116" s="594"/>
      <c r="D116" s="594"/>
      <c r="E116" s="594"/>
      <c r="F116" s="594"/>
      <c r="G116" s="595"/>
      <c r="H116" s="35">
        <f>SUM(G115)</f>
        <v>180</v>
      </c>
    </row>
    <row r="117" spans="1:9" ht="12.75" customHeight="1" x14ac:dyDescent="0.25">
      <c r="A117" s="158"/>
      <c r="B117" s="158" t="s">
        <v>122</v>
      </c>
      <c r="C117" s="158">
        <v>1</v>
      </c>
      <c r="D117" s="251">
        <v>50</v>
      </c>
      <c r="E117" s="159">
        <v>42073</v>
      </c>
      <c r="F117" s="158" t="s">
        <v>10</v>
      </c>
      <c r="G117" s="167">
        <f>(C117*D117)</f>
        <v>50</v>
      </c>
      <c r="H117" s="158"/>
    </row>
    <row r="118" spans="1:9" ht="12.75" customHeight="1" x14ac:dyDescent="0.25">
      <c r="A118" s="158"/>
      <c r="B118" s="158" t="s">
        <v>123</v>
      </c>
      <c r="C118" s="158">
        <v>7.5</v>
      </c>
      <c r="D118" s="251">
        <v>40</v>
      </c>
      <c r="E118" s="159">
        <v>42078</v>
      </c>
      <c r="F118" s="158" t="s">
        <v>10</v>
      </c>
      <c r="G118" s="167">
        <f>(C118*D118)</f>
        <v>300</v>
      </c>
      <c r="H118" s="158"/>
    </row>
    <row r="119" spans="1:9" ht="12.75" customHeight="1" x14ac:dyDescent="0.25">
      <c r="A119" s="158"/>
      <c r="B119" s="158" t="s">
        <v>124</v>
      </c>
      <c r="C119" s="158">
        <v>3</v>
      </c>
      <c r="D119" s="251">
        <v>40</v>
      </c>
      <c r="E119" s="159">
        <v>42078</v>
      </c>
      <c r="F119" s="158" t="s">
        <v>10</v>
      </c>
      <c r="G119" s="167">
        <f>(C119*D119)</f>
        <v>120</v>
      </c>
      <c r="H119" s="158"/>
    </row>
    <row r="120" spans="1:9" ht="12.75" customHeight="1" x14ac:dyDescent="0.3">
      <c r="A120" s="36" t="s">
        <v>29</v>
      </c>
      <c r="B120" s="37"/>
      <c r="C120" s="37"/>
      <c r="D120" s="304"/>
      <c r="E120" s="37"/>
      <c r="F120" s="37"/>
      <c r="G120" s="38"/>
      <c r="H120" s="35">
        <f>SUM(G117:G119)</f>
        <v>470</v>
      </c>
    </row>
    <row r="121" spans="1:9" ht="12.75" customHeight="1" x14ac:dyDescent="0.25">
      <c r="A121" s="158"/>
      <c r="B121" s="158" t="s">
        <v>124</v>
      </c>
      <c r="C121" s="158">
        <v>5</v>
      </c>
      <c r="D121" s="251">
        <v>40</v>
      </c>
      <c r="E121" s="159">
        <v>42095</v>
      </c>
      <c r="F121" s="158" t="s">
        <v>10</v>
      </c>
      <c r="G121" s="167">
        <f>(C121*D121)</f>
        <v>200</v>
      </c>
      <c r="H121" s="158"/>
      <c r="I121" s="9"/>
    </row>
    <row r="122" spans="1:9" ht="12.75" customHeight="1" x14ac:dyDescent="0.3">
      <c r="A122" s="593" t="s">
        <v>30</v>
      </c>
      <c r="B122" s="594"/>
      <c r="C122" s="594"/>
      <c r="D122" s="594"/>
      <c r="E122" s="594"/>
      <c r="F122" s="594"/>
      <c r="G122" s="595"/>
      <c r="H122" s="35">
        <f>SUM(G121)</f>
        <v>200</v>
      </c>
      <c r="I122" s="403"/>
    </row>
    <row r="123" spans="1:9" ht="12.75" customHeight="1" x14ac:dyDescent="0.25">
      <c r="A123" s="158"/>
      <c r="B123" s="158" t="s">
        <v>125</v>
      </c>
      <c r="C123" s="158">
        <v>4</v>
      </c>
      <c r="D123" s="251">
        <v>40</v>
      </c>
      <c r="E123" s="159">
        <v>42170</v>
      </c>
      <c r="F123" s="158" t="s">
        <v>10</v>
      </c>
      <c r="G123" s="167">
        <f>(C123*D123)</f>
        <v>160</v>
      </c>
      <c r="H123" s="158"/>
      <c r="I123" s="403"/>
    </row>
    <row r="124" spans="1:9" ht="12.75" customHeight="1" x14ac:dyDescent="0.3">
      <c r="A124" s="593" t="s">
        <v>33</v>
      </c>
      <c r="B124" s="594"/>
      <c r="C124" s="594"/>
      <c r="D124" s="594"/>
      <c r="E124" s="594"/>
      <c r="F124" s="594"/>
      <c r="G124" s="595"/>
      <c r="H124" s="35">
        <f>SUM(G123)</f>
        <v>160</v>
      </c>
      <c r="I124" s="403"/>
    </row>
    <row r="125" spans="1:9" ht="12.75" customHeight="1" x14ac:dyDescent="0.25">
      <c r="A125" s="158"/>
      <c r="B125" s="158" t="s">
        <v>126</v>
      </c>
      <c r="C125" s="158">
        <v>0.5</v>
      </c>
      <c r="D125" s="251">
        <v>50</v>
      </c>
      <c r="E125" s="159">
        <v>42189</v>
      </c>
      <c r="F125" s="158" t="s">
        <v>10</v>
      </c>
      <c r="G125" s="167">
        <f t="shared" ref="G125:G131" si="1">(C125*D125)</f>
        <v>25</v>
      </c>
      <c r="H125" s="158"/>
      <c r="I125" s="403"/>
    </row>
    <row r="126" spans="1:9" ht="12.75" customHeight="1" x14ac:dyDescent="0.25">
      <c r="A126" s="158"/>
      <c r="B126" s="158" t="s">
        <v>127</v>
      </c>
      <c r="C126" s="158">
        <v>1</v>
      </c>
      <c r="D126" s="251">
        <v>185</v>
      </c>
      <c r="E126" s="159">
        <v>42189</v>
      </c>
      <c r="F126" s="158" t="s">
        <v>8</v>
      </c>
      <c r="G126" s="167">
        <f t="shared" si="1"/>
        <v>185</v>
      </c>
      <c r="H126" s="158"/>
      <c r="I126" s="403"/>
    </row>
    <row r="127" spans="1:9" ht="12.75" customHeight="1" x14ac:dyDescent="0.25">
      <c r="A127" s="158"/>
      <c r="B127" s="158" t="s">
        <v>126</v>
      </c>
      <c r="C127" s="158">
        <v>1</v>
      </c>
      <c r="D127" s="251">
        <v>40</v>
      </c>
      <c r="E127" s="159">
        <v>42199</v>
      </c>
      <c r="F127" s="158" t="s">
        <v>10</v>
      </c>
      <c r="G127" s="167">
        <f t="shared" si="1"/>
        <v>40</v>
      </c>
      <c r="H127" s="158"/>
      <c r="I127" s="403"/>
    </row>
    <row r="128" spans="1:9" ht="12.75" customHeight="1" x14ac:dyDescent="0.25">
      <c r="A128" s="158"/>
      <c r="B128" s="158" t="s">
        <v>127</v>
      </c>
      <c r="C128" s="158">
        <v>1</v>
      </c>
      <c r="D128" s="251">
        <v>125</v>
      </c>
      <c r="E128" s="159">
        <v>42199</v>
      </c>
      <c r="F128" s="158" t="s">
        <v>8</v>
      </c>
      <c r="G128" s="167">
        <f t="shared" si="1"/>
        <v>125</v>
      </c>
      <c r="H128" s="158"/>
      <c r="I128" s="403"/>
    </row>
    <row r="129" spans="1:9" ht="12.75" customHeight="1" x14ac:dyDescent="0.25">
      <c r="A129" s="158"/>
      <c r="B129" s="158" t="s">
        <v>128</v>
      </c>
      <c r="C129" s="158">
        <v>4</v>
      </c>
      <c r="D129" s="251">
        <v>40</v>
      </c>
      <c r="E129" s="159">
        <v>42205</v>
      </c>
      <c r="F129" s="158" t="s">
        <v>10</v>
      </c>
      <c r="G129" s="167">
        <f t="shared" si="1"/>
        <v>160</v>
      </c>
      <c r="H129" s="158"/>
      <c r="I129" s="403"/>
    </row>
    <row r="130" spans="1:9" ht="12.75" customHeight="1" x14ac:dyDescent="0.25">
      <c r="A130" s="158"/>
      <c r="B130" s="158" t="s">
        <v>127</v>
      </c>
      <c r="C130" s="158">
        <v>1</v>
      </c>
      <c r="D130" s="251">
        <v>290</v>
      </c>
      <c r="E130" s="159">
        <v>42213</v>
      </c>
      <c r="F130" s="158" t="s">
        <v>10</v>
      </c>
      <c r="G130" s="167">
        <f t="shared" si="1"/>
        <v>290</v>
      </c>
      <c r="H130" s="158"/>
      <c r="I130" s="403"/>
    </row>
    <row r="131" spans="1:9" ht="12.75" customHeight="1" x14ac:dyDescent="0.25">
      <c r="A131" s="158"/>
      <c r="B131" s="158" t="s">
        <v>126</v>
      </c>
      <c r="C131" s="158">
        <v>1</v>
      </c>
      <c r="D131" s="251">
        <v>80</v>
      </c>
      <c r="E131" s="159">
        <v>42213</v>
      </c>
      <c r="F131" s="158" t="s">
        <v>8</v>
      </c>
      <c r="G131" s="167">
        <f t="shared" si="1"/>
        <v>80</v>
      </c>
      <c r="H131" s="158"/>
      <c r="I131" s="403"/>
    </row>
    <row r="132" spans="1:9" ht="12.75" customHeight="1" x14ac:dyDescent="0.3">
      <c r="A132" s="593" t="s">
        <v>34</v>
      </c>
      <c r="B132" s="594"/>
      <c r="C132" s="594"/>
      <c r="D132" s="594"/>
      <c r="E132" s="594"/>
      <c r="F132" s="594"/>
      <c r="G132" s="595"/>
      <c r="H132" s="35">
        <f>SUM(G125:G131)</f>
        <v>905</v>
      </c>
      <c r="I132" s="403"/>
    </row>
    <row r="133" spans="1:9" ht="12.75" customHeight="1" x14ac:dyDescent="0.25">
      <c r="A133" s="158"/>
      <c r="B133" s="158" t="s">
        <v>127</v>
      </c>
      <c r="C133" s="158">
        <v>1</v>
      </c>
      <c r="D133" s="251">
        <v>300</v>
      </c>
      <c r="E133" s="159">
        <v>42235</v>
      </c>
      <c r="F133" s="158" t="s">
        <v>8</v>
      </c>
      <c r="G133" s="167">
        <f>(C133*D133)</f>
        <v>300</v>
      </c>
      <c r="H133" s="158"/>
      <c r="I133" s="403"/>
    </row>
    <row r="134" spans="1:9" ht="12.75" customHeight="1" x14ac:dyDescent="0.25">
      <c r="A134" s="158"/>
      <c r="B134" s="158" t="s">
        <v>126</v>
      </c>
      <c r="C134" s="158">
        <v>1</v>
      </c>
      <c r="D134" s="251">
        <v>80</v>
      </c>
      <c r="E134" s="159">
        <v>42235</v>
      </c>
      <c r="F134" s="158" t="s">
        <v>8</v>
      </c>
      <c r="G134" s="167">
        <f>(C134*D134)</f>
        <v>80</v>
      </c>
      <c r="H134" s="158"/>
      <c r="I134" s="403"/>
    </row>
    <row r="135" spans="1:9" ht="12.75" customHeight="1" x14ac:dyDescent="0.3">
      <c r="A135" s="593" t="s">
        <v>35</v>
      </c>
      <c r="B135" s="594"/>
      <c r="C135" s="594"/>
      <c r="D135" s="594"/>
      <c r="E135" s="594"/>
      <c r="F135" s="594"/>
      <c r="G135" s="595"/>
      <c r="H135" s="35">
        <f>SUM(G133:G134)</f>
        <v>380</v>
      </c>
      <c r="I135" s="403"/>
    </row>
    <row r="136" spans="1:9" ht="12.75" customHeight="1" x14ac:dyDescent="0.25">
      <c r="A136" s="158"/>
      <c r="B136" s="158" t="s">
        <v>127</v>
      </c>
      <c r="C136" s="158">
        <v>1</v>
      </c>
      <c r="D136" s="251">
        <v>356</v>
      </c>
      <c r="E136" s="159">
        <v>42257</v>
      </c>
      <c r="F136" s="158" t="s">
        <v>8</v>
      </c>
      <c r="G136" s="167">
        <f>(C136*D136)</f>
        <v>356</v>
      </c>
      <c r="H136" s="158"/>
      <c r="I136" s="403"/>
    </row>
    <row r="137" spans="1:9" ht="12.75" customHeight="1" x14ac:dyDescent="0.25">
      <c r="A137" s="158"/>
      <c r="B137" s="158" t="s">
        <v>126</v>
      </c>
      <c r="C137" s="158">
        <v>1</v>
      </c>
      <c r="D137" s="251">
        <v>100</v>
      </c>
      <c r="E137" s="159">
        <v>42257</v>
      </c>
      <c r="F137" s="158" t="s">
        <v>8</v>
      </c>
      <c r="G137" s="167">
        <f>(C137*D137)</f>
        <v>100</v>
      </c>
      <c r="H137" s="158"/>
    </row>
    <row r="138" spans="1:9" ht="12.75" customHeight="1" x14ac:dyDescent="0.25">
      <c r="A138" s="158"/>
      <c r="B138" s="158" t="s">
        <v>127</v>
      </c>
      <c r="C138" s="158">
        <v>1</v>
      </c>
      <c r="D138" s="251">
        <v>350</v>
      </c>
      <c r="E138" s="159">
        <v>42270</v>
      </c>
      <c r="F138" s="158" t="s">
        <v>8</v>
      </c>
      <c r="G138" s="167">
        <f>(C138*D138)</f>
        <v>350</v>
      </c>
      <c r="H138" s="158"/>
    </row>
    <row r="139" spans="1:9" ht="12.75" customHeight="1" x14ac:dyDescent="0.25">
      <c r="A139" s="158"/>
      <c r="B139" s="158" t="s">
        <v>126</v>
      </c>
      <c r="C139" s="158">
        <v>3</v>
      </c>
      <c r="D139" s="251">
        <v>50</v>
      </c>
      <c r="E139" s="159">
        <v>42270</v>
      </c>
      <c r="F139" s="158" t="s">
        <v>8</v>
      </c>
      <c r="G139" s="167">
        <f>(C139*D139)</f>
        <v>150</v>
      </c>
      <c r="H139" s="158"/>
    </row>
    <row r="140" spans="1:9" ht="12.75" customHeight="1" x14ac:dyDescent="0.25">
      <c r="A140" s="158"/>
      <c r="B140" s="158" t="s">
        <v>129</v>
      </c>
      <c r="C140" s="158">
        <v>1</v>
      </c>
      <c r="D140" s="251">
        <v>40</v>
      </c>
      <c r="E140" s="159">
        <v>42272</v>
      </c>
      <c r="F140" s="158" t="s">
        <v>8</v>
      </c>
      <c r="G140" s="167">
        <f>(C140*D140)</f>
        <v>40</v>
      </c>
      <c r="H140" s="158"/>
    </row>
    <row r="141" spans="1:9" ht="12.75" customHeight="1" x14ac:dyDescent="0.3">
      <c r="A141" s="593" t="s">
        <v>36</v>
      </c>
      <c r="B141" s="594"/>
      <c r="C141" s="594"/>
      <c r="D141" s="594"/>
      <c r="E141" s="594"/>
      <c r="F141" s="594"/>
      <c r="G141" s="595"/>
      <c r="H141" s="35">
        <f>SUM(G136:G140)</f>
        <v>996</v>
      </c>
    </row>
    <row r="142" spans="1:9" ht="12.75" customHeight="1" x14ac:dyDescent="0.25">
      <c r="A142" s="158"/>
      <c r="B142" s="158" t="s">
        <v>126</v>
      </c>
      <c r="C142" s="158">
        <v>2</v>
      </c>
      <c r="D142" s="251">
        <v>50</v>
      </c>
      <c r="E142" s="159">
        <v>42283</v>
      </c>
      <c r="F142" s="158" t="s">
        <v>8</v>
      </c>
      <c r="G142" s="167">
        <f>(C142*D142)</f>
        <v>100</v>
      </c>
      <c r="H142" s="158"/>
    </row>
    <row r="143" spans="1:9" ht="12.75" customHeight="1" x14ac:dyDescent="0.25">
      <c r="A143" s="158"/>
      <c r="B143" s="158" t="s">
        <v>127</v>
      </c>
      <c r="C143" s="158">
        <v>1</v>
      </c>
      <c r="D143" s="251">
        <v>422</v>
      </c>
      <c r="E143" s="159">
        <v>42283</v>
      </c>
      <c r="F143" s="158" t="s">
        <v>8</v>
      </c>
      <c r="G143" s="167">
        <f>(C143*D143)</f>
        <v>422</v>
      </c>
      <c r="H143" s="158"/>
    </row>
    <row r="144" spans="1:9" ht="12.75" customHeight="1" x14ac:dyDescent="0.25">
      <c r="A144" s="158"/>
      <c r="B144" s="158" t="s">
        <v>126</v>
      </c>
      <c r="C144" s="158">
        <v>2</v>
      </c>
      <c r="D144" s="251">
        <v>40</v>
      </c>
      <c r="E144" s="159">
        <v>42301</v>
      </c>
      <c r="F144" s="158" t="s">
        <v>8</v>
      </c>
      <c r="G144" s="167">
        <f>(C144*D144)</f>
        <v>80</v>
      </c>
      <c r="H144" s="158"/>
    </row>
    <row r="145" spans="1:8" ht="12.75" customHeight="1" x14ac:dyDescent="0.25">
      <c r="A145" s="158"/>
      <c r="B145" s="158" t="s">
        <v>127</v>
      </c>
      <c r="C145" s="158">
        <v>1</v>
      </c>
      <c r="D145" s="251">
        <v>200</v>
      </c>
      <c r="E145" s="159">
        <v>42301</v>
      </c>
      <c r="F145" s="158" t="s">
        <v>8</v>
      </c>
      <c r="G145" s="167">
        <f>(C145*D145)</f>
        <v>200</v>
      </c>
      <c r="H145" s="158"/>
    </row>
    <row r="146" spans="1:8" ht="12.75" customHeight="1" x14ac:dyDescent="0.3">
      <c r="A146" s="593" t="s">
        <v>37</v>
      </c>
      <c r="B146" s="594"/>
      <c r="C146" s="594"/>
      <c r="D146" s="594"/>
      <c r="E146" s="594"/>
      <c r="F146" s="594"/>
      <c r="G146" s="595"/>
      <c r="H146" s="35">
        <f>SUM(G142:G145)</f>
        <v>802</v>
      </c>
    </row>
    <row r="147" spans="1:8" ht="12.75" customHeight="1" x14ac:dyDescent="0.25">
      <c r="A147" s="158"/>
      <c r="B147" s="158" t="s">
        <v>128</v>
      </c>
      <c r="C147" s="158">
        <v>10.5</v>
      </c>
      <c r="D147" s="251">
        <v>40</v>
      </c>
      <c r="E147" s="159">
        <v>42314</v>
      </c>
      <c r="F147" s="158" t="s">
        <v>10</v>
      </c>
      <c r="G147" s="167">
        <f>(C147*D147)</f>
        <v>420</v>
      </c>
      <c r="H147" s="158"/>
    </row>
    <row r="148" spans="1:8" ht="12.75" customHeight="1" x14ac:dyDescent="0.25">
      <c r="A148" s="158"/>
      <c r="B148" s="158" t="s">
        <v>126</v>
      </c>
      <c r="C148" s="158">
        <v>2</v>
      </c>
      <c r="D148" s="251">
        <v>50</v>
      </c>
      <c r="E148" s="159">
        <v>42322</v>
      </c>
      <c r="F148" s="158" t="s">
        <v>8</v>
      </c>
      <c r="G148" s="167">
        <f>(C148*D148)</f>
        <v>100</v>
      </c>
      <c r="H148" s="158"/>
    </row>
    <row r="149" spans="1:8" ht="12.75" customHeight="1" x14ac:dyDescent="0.25">
      <c r="A149" s="158"/>
      <c r="B149" s="158" t="s">
        <v>127</v>
      </c>
      <c r="C149" s="158">
        <v>1</v>
      </c>
      <c r="D149" s="251">
        <v>330</v>
      </c>
      <c r="E149" s="159">
        <v>42322</v>
      </c>
      <c r="F149" s="158" t="s">
        <v>8</v>
      </c>
      <c r="G149" s="167">
        <f>(C149*D149)</f>
        <v>330</v>
      </c>
      <c r="H149" s="158"/>
    </row>
    <row r="150" spans="1:8" ht="12.75" customHeight="1" x14ac:dyDescent="0.25">
      <c r="A150" s="158"/>
      <c r="B150" s="158" t="s">
        <v>130</v>
      </c>
      <c r="C150" s="158">
        <v>7</v>
      </c>
      <c r="D150" s="251">
        <v>40</v>
      </c>
      <c r="E150" s="159">
        <v>42329</v>
      </c>
      <c r="F150" s="158" t="s">
        <v>10</v>
      </c>
      <c r="G150" s="167">
        <f>(C150*D150)</f>
        <v>280</v>
      </c>
      <c r="H150" s="158"/>
    </row>
    <row r="151" spans="1:8" ht="12.75" customHeight="1" x14ac:dyDescent="0.3">
      <c r="A151" s="593" t="s">
        <v>38</v>
      </c>
      <c r="B151" s="594"/>
      <c r="C151" s="594"/>
      <c r="D151" s="594"/>
      <c r="E151" s="594"/>
      <c r="F151" s="594"/>
      <c r="G151" s="595"/>
      <c r="H151" s="35">
        <f>SUM(G147:G150)</f>
        <v>1130</v>
      </c>
    </row>
    <row r="152" spans="1:8" ht="12.75" customHeight="1" x14ac:dyDescent="0.25">
      <c r="A152" s="158"/>
      <c r="B152" s="158" t="s">
        <v>126</v>
      </c>
      <c r="C152" s="158">
        <v>3</v>
      </c>
      <c r="D152" s="251">
        <v>50</v>
      </c>
      <c r="E152" s="159">
        <v>42346</v>
      </c>
      <c r="F152" s="158" t="s">
        <v>8</v>
      </c>
      <c r="G152" s="167">
        <f>(C152*D152)</f>
        <v>150</v>
      </c>
      <c r="H152" s="158"/>
    </row>
    <row r="153" spans="1:8" ht="12.75" customHeight="1" x14ac:dyDescent="0.25">
      <c r="A153" s="158"/>
      <c r="B153" s="158" t="s">
        <v>127</v>
      </c>
      <c r="C153" s="158">
        <v>1</v>
      </c>
      <c r="D153" s="251">
        <v>300</v>
      </c>
      <c r="E153" s="159">
        <v>42346</v>
      </c>
      <c r="F153" s="158" t="s">
        <v>8</v>
      </c>
      <c r="G153" s="167">
        <f>(C153*D153)</f>
        <v>300</v>
      </c>
      <c r="H153" s="158"/>
    </row>
    <row r="154" spans="1:8" ht="12.75" customHeight="1" x14ac:dyDescent="0.25">
      <c r="A154" s="158"/>
      <c r="B154" s="158" t="s">
        <v>127</v>
      </c>
      <c r="C154" s="158">
        <v>1</v>
      </c>
      <c r="D154" s="251">
        <v>95</v>
      </c>
      <c r="E154" s="159">
        <v>42364</v>
      </c>
      <c r="F154" s="158" t="s">
        <v>8</v>
      </c>
      <c r="G154" s="167">
        <f>(C154*D154)</f>
        <v>95</v>
      </c>
      <c r="H154" s="158"/>
    </row>
    <row r="155" spans="1:8" ht="12.75" customHeight="1" x14ac:dyDescent="0.25">
      <c r="A155" s="158"/>
      <c r="B155" s="158" t="s">
        <v>126</v>
      </c>
      <c r="C155" s="158">
        <v>2</v>
      </c>
      <c r="D155" s="251">
        <v>50</v>
      </c>
      <c r="E155" s="159">
        <v>42368</v>
      </c>
      <c r="F155" s="158" t="s">
        <v>8</v>
      </c>
      <c r="G155" s="167">
        <f>(C155*D155)</f>
        <v>100</v>
      </c>
      <c r="H155" s="158"/>
    </row>
    <row r="156" spans="1:8" ht="12.75" customHeight="1" x14ac:dyDescent="0.25">
      <c r="A156" s="158"/>
      <c r="B156" s="158" t="s">
        <v>127</v>
      </c>
      <c r="C156" s="158">
        <v>1</v>
      </c>
      <c r="D156" s="251">
        <v>290</v>
      </c>
      <c r="E156" s="159">
        <v>42368</v>
      </c>
      <c r="F156" s="158" t="s">
        <v>8</v>
      </c>
      <c r="G156" s="167">
        <f>(C156*D156)</f>
        <v>290</v>
      </c>
      <c r="H156" s="158"/>
    </row>
    <row r="157" spans="1:8" ht="12.75" customHeight="1" x14ac:dyDescent="0.3">
      <c r="A157" s="593" t="s">
        <v>39</v>
      </c>
      <c r="B157" s="594"/>
      <c r="C157" s="594"/>
      <c r="D157" s="594"/>
      <c r="E157" s="594"/>
      <c r="F157" s="594"/>
      <c r="G157" s="595"/>
      <c r="H157" s="35">
        <f>SUM(G152:G156)</f>
        <v>935</v>
      </c>
    </row>
    <row r="158" spans="1:8" ht="12.75" customHeight="1" x14ac:dyDescent="0.25">
      <c r="A158" s="158"/>
      <c r="B158" s="158" t="s">
        <v>126</v>
      </c>
      <c r="C158" s="118">
        <v>2</v>
      </c>
      <c r="D158" s="305">
        <v>50</v>
      </c>
      <c r="E158" s="21">
        <v>42392</v>
      </c>
      <c r="F158" s="158" t="s">
        <v>8</v>
      </c>
      <c r="G158" s="167">
        <f>(C158*D158)</f>
        <v>100</v>
      </c>
      <c r="H158" s="14"/>
    </row>
    <row r="159" spans="1:8" ht="12.75" customHeight="1" x14ac:dyDescent="0.25">
      <c r="A159" s="158"/>
      <c r="B159" s="121" t="s">
        <v>131</v>
      </c>
      <c r="C159" s="118">
        <v>1</v>
      </c>
      <c r="D159" s="305">
        <v>360</v>
      </c>
      <c r="E159" s="120">
        <v>42395</v>
      </c>
      <c r="F159" s="158" t="s">
        <v>8</v>
      </c>
      <c r="G159" s="40">
        <f>(C159*D159)</f>
        <v>360</v>
      </c>
      <c r="H159" s="14"/>
    </row>
    <row r="160" spans="1:8" ht="12.75" customHeight="1" x14ac:dyDescent="0.3">
      <c r="A160" s="593" t="s">
        <v>40</v>
      </c>
      <c r="B160" s="594"/>
      <c r="C160" s="594"/>
      <c r="D160" s="594"/>
      <c r="E160" s="594"/>
      <c r="F160" s="594"/>
      <c r="G160" s="595"/>
      <c r="H160" s="35">
        <f>SUM(G158:G159)</f>
        <v>460</v>
      </c>
    </row>
    <row r="161" spans="1:8" ht="12.75" customHeight="1" x14ac:dyDescent="0.25">
      <c r="A161" s="158"/>
      <c r="B161" s="158" t="s">
        <v>126</v>
      </c>
      <c r="C161" s="118">
        <v>3</v>
      </c>
      <c r="D161" s="305">
        <v>40</v>
      </c>
      <c r="E161" s="21">
        <v>42406</v>
      </c>
      <c r="F161" s="158" t="s">
        <v>8</v>
      </c>
      <c r="G161" s="167">
        <f t="shared" ref="G161:G166" si="2">(C161*D161)</f>
        <v>120</v>
      </c>
      <c r="H161" s="14"/>
    </row>
    <row r="162" spans="1:8" ht="12.75" customHeight="1" x14ac:dyDescent="0.25">
      <c r="A162" s="158"/>
      <c r="B162" s="121" t="s">
        <v>132</v>
      </c>
      <c r="C162" s="118">
        <v>1</v>
      </c>
      <c r="D162" s="305">
        <v>300</v>
      </c>
      <c r="E162" s="120">
        <v>42406</v>
      </c>
      <c r="F162" s="158" t="s">
        <v>8</v>
      </c>
      <c r="G162" s="40">
        <f t="shared" si="2"/>
        <v>300</v>
      </c>
      <c r="H162" s="14"/>
    </row>
    <row r="163" spans="1:8" ht="12.75" customHeight="1" x14ac:dyDescent="0.25">
      <c r="A163" s="158"/>
      <c r="B163" s="158" t="s">
        <v>128</v>
      </c>
      <c r="C163" s="118">
        <v>1</v>
      </c>
      <c r="D163" s="305">
        <v>320</v>
      </c>
      <c r="E163" s="159">
        <v>42406</v>
      </c>
      <c r="F163" s="158" t="s">
        <v>8</v>
      </c>
      <c r="G163" s="40">
        <f t="shared" si="2"/>
        <v>320</v>
      </c>
      <c r="H163" s="14"/>
    </row>
    <row r="164" spans="1:8" ht="12.75" customHeight="1" x14ac:dyDescent="0.25">
      <c r="A164" s="158"/>
      <c r="B164" s="158" t="s">
        <v>128</v>
      </c>
      <c r="C164" s="118">
        <v>10</v>
      </c>
      <c r="D164" s="305">
        <v>40</v>
      </c>
      <c r="E164" s="159">
        <v>42413</v>
      </c>
      <c r="F164" s="158" t="s">
        <v>8</v>
      </c>
      <c r="G164" s="40">
        <f t="shared" si="2"/>
        <v>400</v>
      </c>
      <c r="H164" s="14"/>
    </row>
    <row r="165" spans="1:8" ht="12.75" customHeight="1" x14ac:dyDescent="0.25">
      <c r="A165" s="158"/>
      <c r="B165" s="158" t="s">
        <v>128</v>
      </c>
      <c r="C165" s="118">
        <v>12.5</v>
      </c>
      <c r="D165" s="305">
        <v>40</v>
      </c>
      <c r="E165" s="159">
        <v>42419</v>
      </c>
      <c r="F165" s="158" t="s">
        <v>8</v>
      </c>
      <c r="G165" s="40">
        <f t="shared" si="2"/>
        <v>500</v>
      </c>
      <c r="H165" s="14"/>
    </row>
    <row r="166" spans="1:8" ht="12.75" customHeight="1" x14ac:dyDescent="0.25">
      <c r="A166" s="158"/>
      <c r="B166" s="158" t="s">
        <v>133</v>
      </c>
      <c r="C166" s="118">
        <v>12</v>
      </c>
      <c r="D166" s="305">
        <v>40</v>
      </c>
      <c r="E166" s="159">
        <v>42427</v>
      </c>
      <c r="F166" s="158" t="s">
        <v>8</v>
      </c>
      <c r="G166" s="40">
        <f t="shared" si="2"/>
        <v>480</v>
      </c>
      <c r="H166" s="158"/>
    </row>
    <row r="167" spans="1:8" ht="12.75" customHeight="1" x14ac:dyDescent="0.3">
      <c r="A167" s="593" t="s">
        <v>41</v>
      </c>
      <c r="B167" s="594"/>
      <c r="C167" s="594"/>
      <c r="D167" s="594"/>
      <c r="E167" s="594"/>
      <c r="F167" s="594"/>
      <c r="G167" s="595"/>
      <c r="H167" s="35">
        <f>SUM(G161:G166)</f>
        <v>2120</v>
      </c>
    </row>
    <row r="168" spans="1:8" ht="12.75" customHeight="1" x14ac:dyDescent="0.25">
      <c r="A168" s="158"/>
      <c r="B168" s="158" t="s">
        <v>126</v>
      </c>
      <c r="C168" s="118">
        <v>3</v>
      </c>
      <c r="D168" s="305">
        <v>40</v>
      </c>
      <c r="E168" s="159">
        <v>42430</v>
      </c>
      <c r="F168" s="158" t="s">
        <v>8</v>
      </c>
      <c r="G168" s="40">
        <f t="shared" ref="G168:G173" si="3">(C168*D168)</f>
        <v>120</v>
      </c>
      <c r="H168" s="14"/>
    </row>
    <row r="169" spans="1:8" ht="12.75" customHeight="1" x14ac:dyDescent="0.25">
      <c r="A169" s="158"/>
      <c r="B169" s="121" t="s">
        <v>134</v>
      </c>
      <c r="C169" s="118">
        <v>1</v>
      </c>
      <c r="D169" s="305">
        <v>250</v>
      </c>
      <c r="E169" s="159">
        <v>42430</v>
      </c>
      <c r="F169" s="158" t="s">
        <v>8</v>
      </c>
      <c r="G169" s="40">
        <f t="shared" si="3"/>
        <v>250</v>
      </c>
      <c r="H169" s="14"/>
    </row>
    <row r="170" spans="1:8" ht="12.75" customHeight="1" x14ac:dyDescent="0.25">
      <c r="A170" s="158"/>
      <c r="B170" s="121" t="s">
        <v>135</v>
      </c>
      <c r="C170" s="118">
        <v>3.5</v>
      </c>
      <c r="D170" s="305">
        <v>40</v>
      </c>
      <c r="E170" s="159">
        <v>42431</v>
      </c>
      <c r="F170" s="158" t="s">
        <v>8</v>
      </c>
      <c r="G170" s="40">
        <f t="shared" si="3"/>
        <v>140</v>
      </c>
      <c r="H170" s="14"/>
    </row>
    <row r="171" spans="1:8" ht="12.75" customHeight="1" x14ac:dyDescent="0.25">
      <c r="A171" s="158"/>
      <c r="B171" s="121" t="s">
        <v>135</v>
      </c>
      <c r="C171" s="118">
        <v>4</v>
      </c>
      <c r="D171" s="305">
        <v>40</v>
      </c>
      <c r="E171" s="159">
        <v>42441</v>
      </c>
      <c r="F171" s="158" t="s">
        <v>8</v>
      </c>
      <c r="G171" s="40">
        <f t="shared" si="3"/>
        <v>160</v>
      </c>
      <c r="H171" s="14"/>
    </row>
    <row r="172" spans="1:8" ht="12.75" customHeight="1" x14ac:dyDescent="0.25">
      <c r="A172" s="158"/>
      <c r="B172" s="121" t="s">
        <v>128</v>
      </c>
      <c r="C172" s="118">
        <v>3</v>
      </c>
      <c r="D172" s="305">
        <v>40</v>
      </c>
      <c r="E172" s="159">
        <v>42453</v>
      </c>
      <c r="F172" s="158" t="s">
        <v>10</v>
      </c>
      <c r="G172" s="40">
        <f t="shared" si="3"/>
        <v>120</v>
      </c>
      <c r="H172" s="14"/>
    </row>
    <row r="173" spans="1:8" ht="12.75" customHeight="1" x14ac:dyDescent="0.25">
      <c r="A173" s="158"/>
      <c r="B173" s="121" t="s">
        <v>136</v>
      </c>
      <c r="C173" s="158">
        <v>1</v>
      </c>
      <c r="D173" s="251">
        <v>60</v>
      </c>
      <c r="E173" s="159">
        <v>42453</v>
      </c>
      <c r="F173" s="158" t="s">
        <v>10</v>
      </c>
      <c r="G173" s="40">
        <f t="shared" si="3"/>
        <v>60</v>
      </c>
      <c r="H173" s="14"/>
    </row>
    <row r="174" spans="1:8" ht="12.75" customHeight="1" x14ac:dyDescent="0.3">
      <c r="A174" s="593" t="s">
        <v>42</v>
      </c>
      <c r="B174" s="594"/>
      <c r="C174" s="594"/>
      <c r="D174" s="594"/>
      <c r="E174" s="594"/>
      <c r="F174" s="594"/>
      <c r="G174" s="595"/>
      <c r="H174" s="35">
        <f>SUM(G168:G173)</f>
        <v>850</v>
      </c>
    </row>
    <row r="175" spans="1:8" ht="12.75" customHeight="1" x14ac:dyDescent="0.25">
      <c r="A175" s="158"/>
      <c r="B175" s="158" t="s">
        <v>128</v>
      </c>
      <c r="C175" s="158">
        <v>4</v>
      </c>
      <c r="D175" s="251">
        <v>40</v>
      </c>
      <c r="E175" s="159">
        <v>42462</v>
      </c>
      <c r="F175" s="158" t="s">
        <v>8</v>
      </c>
      <c r="G175" s="40">
        <f>(C175*D175)</f>
        <v>160</v>
      </c>
      <c r="H175" s="158"/>
    </row>
    <row r="176" spans="1:8" ht="12.75" customHeight="1" x14ac:dyDescent="0.25">
      <c r="A176" s="158"/>
      <c r="B176" s="158" t="s">
        <v>128</v>
      </c>
      <c r="C176" s="158">
        <v>4.5</v>
      </c>
      <c r="D176" s="251">
        <v>40</v>
      </c>
      <c r="E176" s="159">
        <v>42468</v>
      </c>
      <c r="F176" s="158" t="s">
        <v>8</v>
      </c>
      <c r="G176" s="40">
        <f>(C176*D176)</f>
        <v>180</v>
      </c>
      <c r="H176" s="158"/>
    </row>
    <row r="177" spans="1:8" ht="12.75" customHeight="1" x14ac:dyDescent="0.25">
      <c r="A177" s="158"/>
      <c r="B177" s="158" t="s">
        <v>137</v>
      </c>
      <c r="C177" s="158">
        <v>1</v>
      </c>
      <c r="D177" s="251">
        <v>291</v>
      </c>
      <c r="E177" s="159">
        <v>42474</v>
      </c>
      <c r="F177" s="158" t="s">
        <v>8</v>
      </c>
      <c r="G177" s="167">
        <f>(C177*D177)</f>
        <v>291</v>
      </c>
      <c r="H177" s="158"/>
    </row>
    <row r="178" spans="1:8" ht="12.75" customHeight="1" x14ac:dyDescent="0.25">
      <c r="A178" s="158"/>
      <c r="B178" s="158" t="s">
        <v>128</v>
      </c>
      <c r="C178" s="158">
        <v>7.5</v>
      </c>
      <c r="D178" s="251">
        <v>40</v>
      </c>
      <c r="E178" s="159">
        <v>42476</v>
      </c>
      <c r="F178" s="158" t="s">
        <v>8</v>
      </c>
      <c r="G178" s="167">
        <f>(C178*D178)</f>
        <v>300</v>
      </c>
      <c r="H178" s="158"/>
    </row>
    <row r="179" spans="1:8" ht="12.75" customHeight="1" x14ac:dyDescent="0.3">
      <c r="A179" s="593" t="s">
        <v>43</v>
      </c>
      <c r="B179" s="594"/>
      <c r="C179" s="594"/>
      <c r="D179" s="594"/>
      <c r="E179" s="594"/>
      <c r="F179" s="594"/>
      <c r="G179" s="595"/>
      <c r="H179" s="35">
        <f>SUM(G175:G178)</f>
        <v>931</v>
      </c>
    </row>
    <row r="180" spans="1:8" ht="12.75" customHeight="1" x14ac:dyDescent="0.25">
      <c r="A180" s="158"/>
      <c r="B180" s="158" t="s">
        <v>138</v>
      </c>
      <c r="C180" s="158">
        <v>1</v>
      </c>
      <c r="D180" s="251">
        <v>291</v>
      </c>
      <c r="E180" s="159">
        <v>42496</v>
      </c>
      <c r="F180" s="158" t="s">
        <v>8</v>
      </c>
      <c r="G180" s="167">
        <f t="shared" ref="G180:G185" si="4">(C180*D180)</f>
        <v>291</v>
      </c>
      <c r="H180" s="158"/>
    </row>
    <row r="181" spans="1:8" ht="12.75" customHeight="1" x14ac:dyDescent="0.25">
      <c r="A181" s="158"/>
      <c r="B181" s="158" t="s">
        <v>126</v>
      </c>
      <c r="C181" s="158">
        <v>2</v>
      </c>
      <c r="D181" s="251">
        <v>40</v>
      </c>
      <c r="E181" s="159">
        <v>42496</v>
      </c>
      <c r="F181" s="158" t="s">
        <v>8</v>
      </c>
      <c r="G181" s="167">
        <f t="shared" si="4"/>
        <v>80</v>
      </c>
      <c r="H181" s="158"/>
    </row>
    <row r="182" spans="1:8" ht="12.75" customHeight="1" x14ac:dyDescent="0.25">
      <c r="A182" s="158"/>
      <c r="B182" s="158" t="s">
        <v>139</v>
      </c>
      <c r="C182" s="158">
        <v>3</v>
      </c>
      <c r="D182" s="251">
        <v>40</v>
      </c>
      <c r="E182" s="159">
        <v>42507</v>
      </c>
      <c r="F182" s="158" t="s">
        <v>8</v>
      </c>
      <c r="G182" s="167">
        <f t="shared" si="4"/>
        <v>120</v>
      </c>
      <c r="H182" s="158"/>
    </row>
    <row r="183" spans="1:8" ht="12.75" customHeight="1" x14ac:dyDescent="0.25">
      <c r="A183" s="158"/>
      <c r="B183" s="158" t="s">
        <v>140</v>
      </c>
      <c r="C183" s="158">
        <v>1</v>
      </c>
      <c r="D183" s="251">
        <v>230</v>
      </c>
      <c r="E183" s="159">
        <v>42515</v>
      </c>
      <c r="F183" s="158" t="s">
        <v>8</v>
      </c>
      <c r="G183" s="167">
        <f t="shared" si="4"/>
        <v>230</v>
      </c>
      <c r="H183" s="158"/>
    </row>
    <row r="184" spans="1:8" ht="12.75" customHeight="1" x14ac:dyDescent="0.25">
      <c r="A184" s="158"/>
      <c r="B184" s="158" t="s">
        <v>126</v>
      </c>
      <c r="C184" s="158">
        <v>1</v>
      </c>
      <c r="D184" s="251">
        <v>50</v>
      </c>
      <c r="E184" s="159">
        <v>42515</v>
      </c>
      <c r="F184" s="158" t="s">
        <v>8</v>
      </c>
      <c r="G184" s="167">
        <f t="shared" si="4"/>
        <v>50</v>
      </c>
      <c r="H184" s="158"/>
    </row>
    <row r="185" spans="1:8" ht="12.75" customHeight="1" x14ac:dyDescent="0.25">
      <c r="A185" s="158"/>
      <c r="B185" s="158" t="s">
        <v>141</v>
      </c>
      <c r="C185" s="158">
        <v>3</v>
      </c>
      <c r="D185" s="251">
        <v>50</v>
      </c>
      <c r="E185" s="159">
        <v>42516</v>
      </c>
      <c r="F185" s="158" t="s">
        <v>8</v>
      </c>
      <c r="G185" s="167">
        <f t="shared" si="4"/>
        <v>150</v>
      </c>
      <c r="H185" s="158"/>
    </row>
    <row r="186" spans="1:8" ht="12.75" customHeight="1" x14ac:dyDescent="0.3">
      <c r="A186" s="593" t="s">
        <v>44</v>
      </c>
      <c r="B186" s="594"/>
      <c r="C186" s="594"/>
      <c r="D186" s="594"/>
      <c r="E186" s="594"/>
      <c r="F186" s="594"/>
      <c r="G186" s="595"/>
      <c r="H186" s="35">
        <f>SUM(G180:G185)</f>
        <v>921</v>
      </c>
    </row>
    <row r="187" spans="1:8" ht="12.75" customHeight="1" x14ac:dyDescent="0.25">
      <c r="A187" s="158"/>
      <c r="B187" s="158" t="s">
        <v>141</v>
      </c>
      <c r="C187" s="158">
        <v>6</v>
      </c>
      <c r="D187" s="251">
        <v>40</v>
      </c>
      <c r="E187" s="159">
        <v>42532</v>
      </c>
      <c r="F187" s="158" t="s">
        <v>8</v>
      </c>
      <c r="G187" s="167">
        <f>(C187*D187)</f>
        <v>240</v>
      </c>
      <c r="H187" s="158"/>
    </row>
    <row r="188" spans="1:8" ht="12.75" customHeight="1" x14ac:dyDescent="0.25">
      <c r="A188" s="158"/>
      <c r="B188" s="158" t="s">
        <v>142</v>
      </c>
      <c r="C188" s="158">
        <v>1</v>
      </c>
      <c r="D188" s="251">
        <v>200</v>
      </c>
      <c r="E188" s="159">
        <v>42538</v>
      </c>
      <c r="F188" s="158" t="s">
        <v>8</v>
      </c>
      <c r="G188" s="167">
        <f>(C188*D188)</f>
        <v>200</v>
      </c>
      <c r="H188" s="158"/>
    </row>
    <row r="189" spans="1:8" ht="12.75" customHeight="1" x14ac:dyDescent="0.25">
      <c r="A189" s="158"/>
      <c r="B189" s="158" t="s">
        <v>141</v>
      </c>
      <c r="C189" s="158">
        <v>12</v>
      </c>
      <c r="D189" s="251">
        <v>40</v>
      </c>
      <c r="E189" s="159">
        <v>42544</v>
      </c>
      <c r="F189" s="158" t="s">
        <v>8</v>
      </c>
      <c r="G189" s="167">
        <f>(C189*D189)</f>
        <v>480</v>
      </c>
      <c r="H189" s="158"/>
    </row>
    <row r="190" spans="1:8" ht="12.75" customHeight="1" x14ac:dyDescent="0.3">
      <c r="A190" s="593" t="s">
        <v>45</v>
      </c>
      <c r="B190" s="594"/>
      <c r="C190" s="594"/>
      <c r="D190" s="594"/>
      <c r="E190" s="594"/>
      <c r="F190" s="594"/>
      <c r="G190" s="595"/>
      <c r="H190" s="35">
        <f>SUM(G187:G189)</f>
        <v>920</v>
      </c>
    </row>
    <row r="191" spans="1:8" ht="12.75" customHeight="1" x14ac:dyDescent="0.25">
      <c r="A191" s="158"/>
      <c r="B191" s="158" t="s">
        <v>141</v>
      </c>
      <c r="C191" s="158">
        <v>5.5</v>
      </c>
      <c r="D191" s="251">
        <v>40</v>
      </c>
      <c r="E191" s="159">
        <v>42559</v>
      </c>
      <c r="F191" s="158" t="s">
        <v>8</v>
      </c>
      <c r="G191" s="167">
        <f>(C191*D191)</f>
        <v>220</v>
      </c>
      <c r="H191" s="158"/>
    </row>
    <row r="192" spans="1:8" ht="12.75" customHeight="1" x14ac:dyDescent="0.25">
      <c r="A192" s="158"/>
      <c r="B192" s="158" t="s">
        <v>143</v>
      </c>
      <c r="C192" s="158">
        <v>1</v>
      </c>
      <c r="D192" s="251">
        <v>270</v>
      </c>
      <c r="E192" s="159">
        <v>42560</v>
      </c>
      <c r="F192" s="158" t="s">
        <v>8</v>
      </c>
      <c r="G192" s="167">
        <f>(C192*D192)</f>
        <v>270</v>
      </c>
      <c r="H192" s="158"/>
    </row>
    <row r="193" spans="1:8" ht="12.75" customHeight="1" x14ac:dyDescent="0.25">
      <c r="A193" s="158"/>
      <c r="B193" s="158" t="s">
        <v>141</v>
      </c>
      <c r="C193" s="158">
        <f>'       DIARIAS'!B370:G370</f>
        <v>5.5</v>
      </c>
      <c r="D193" s="251">
        <v>40</v>
      </c>
      <c r="E193" s="159">
        <v>42567</v>
      </c>
      <c r="F193" s="158" t="s">
        <v>8</v>
      </c>
      <c r="G193" s="167">
        <f>(C193*D193)</f>
        <v>220</v>
      </c>
      <c r="H193" s="158"/>
    </row>
    <row r="194" spans="1:8" ht="12.75" customHeight="1" x14ac:dyDescent="0.25">
      <c r="A194" s="158"/>
      <c r="B194" s="158" t="s">
        <v>141</v>
      </c>
      <c r="C194" s="158">
        <v>4</v>
      </c>
      <c r="D194" s="251">
        <v>40</v>
      </c>
      <c r="E194" s="159">
        <v>42581</v>
      </c>
      <c r="F194" s="158" t="s">
        <v>8</v>
      </c>
      <c r="G194" s="167">
        <f>(C194*D194)</f>
        <v>160</v>
      </c>
      <c r="H194" s="158"/>
    </row>
    <row r="195" spans="1:8" ht="12.75" customHeight="1" x14ac:dyDescent="0.3">
      <c r="A195" s="593" t="s">
        <v>47</v>
      </c>
      <c r="B195" s="594"/>
      <c r="C195" s="594"/>
      <c r="D195" s="594"/>
      <c r="E195" s="594"/>
      <c r="F195" s="594"/>
      <c r="G195" s="595"/>
      <c r="H195" s="35">
        <f>SUM(G191:G194)</f>
        <v>870</v>
      </c>
    </row>
    <row r="196" spans="1:8" ht="12.75" customHeight="1" x14ac:dyDescent="0.25">
      <c r="A196" s="158"/>
      <c r="B196" s="158" t="s">
        <v>144</v>
      </c>
      <c r="C196" s="158">
        <v>1</v>
      </c>
      <c r="D196" s="251">
        <v>400</v>
      </c>
      <c r="E196" s="159">
        <v>42585</v>
      </c>
      <c r="F196" s="158" t="s">
        <v>8</v>
      </c>
      <c r="G196" s="167">
        <f>(C196*D196)</f>
        <v>400</v>
      </c>
      <c r="H196" s="158"/>
    </row>
    <row r="197" spans="1:8" ht="12.75" customHeight="1" x14ac:dyDescent="0.25">
      <c r="A197" s="158"/>
      <c r="B197" s="158" t="s">
        <v>141</v>
      </c>
      <c r="C197" s="158">
        <v>4</v>
      </c>
      <c r="D197" s="251">
        <v>40</v>
      </c>
      <c r="E197" s="159">
        <v>42594</v>
      </c>
      <c r="F197" s="158" t="s">
        <v>10</v>
      </c>
      <c r="G197" s="167">
        <f>(C197*D197)</f>
        <v>160</v>
      </c>
      <c r="H197" s="158"/>
    </row>
    <row r="198" spans="1:8" ht="12.75" customHeight="1" x14ac:dyDescent="0.25">
      <c r="A198" s="158"/>
      <c r="B198" s="158" t="s">
        <v>141</v>
      </c>
      <c r="C198" s="158">
        <v>3</v>
      </c>
      <c r="D198" s="251">
        <v>40</v>
      </c>
      <c r="E198" s="159">
        <v>42601</v>
      </c>
      <c r="F198" s="158" t="s">
        <v>8</v>
      </c>
      <c r="G198" s="167">
        <f>(C198*D198)</f>
        <v>120</v>
      </c>
      <c r="H198" s="158"/>
    </row>
    <row r="199" spans="1:8" ht="12.75" customHeight="1" x14ac:dyDescent="0.25">
      <c r="A199" s="158"/>
      <c r="B199" s="158" t="s">
        <v>145</v>
      </c>
      <c r="C199" s="158">
        <v>1</v>
      </c>
      <c r="D199" s="251">
        <v>525</v>
      </c>
      <c r="E199" s="159">
        <v>42607</v>
      </c>
      <c r="F199" s="158" t="s">
        <v>8</v>
      </c>
      <c r="G199" s="167">
        <f>(C199*D199)</f>
        <v>525</v>
      </c>
      <c r="H199" s="158"/>
    </row>
    <row r="200" spans="1:8" ht="12.75" customHeight="1" x14ac:dyDescent="0.25">
      <c r="A200" s="158"/>
      <c r="B200" s="158" t="s">
        <v>146</v>
      </c>
      <c r="C200" s="158">
        <v>4</v>
      </c>
      <c r="D200" s="251">
        <v>40</v>
      </c>
      <c r="E200" s="159">
        <v>42611</v>
      </c>
      <c r="F200" s="158" t="s">
        <v>8</v>
      </c>
      <c r="G200" s="167">
        <f>(C200*D200)</f>
        <v>160</v>
      </c>
      <c r="H200" s="158"/>
    </row>
    <row r="201" spans="1:8" ht="12.75" customHeight="1" x14ac:dyDescent="0.3">
      <c r="A201" s="593" t="s">
        <v>48</v>
      </c>
      <c r="B201" s="594"/>
      <c r="C201" s="594"/>
      <c r="D201" s="594"/>
      <c r="E201" s="594"/>
      <c r="F201" s="594"/>
      <c r="G201" s="595"/>
      <c r="H201" s="35">
        <f>SUM(G196:G200)</f>
        <v>1365</v>
      </c>
    </row>
    <row r="202" spans="1:8" ht="12.75" customHeight="1" x14ac:dyDescent="0.25">
      <c r="A202" s="158"/>
      <c r="B202" s="158" t="s">
        <v>147</v>
      </c>
      <c r="C202" s="158">
        <v>4.5</v>
      </c>
      <c r="D202" s="251">
        <v>40</v>
      </c>
      <c r="E202" s="159">
        <v>42611</v>
      </c>
      <c r="F202" s="158" t="s">
        <v>8</v>
      </c>
      <c r="G202" s="167">
        <f>(C202*D202)</f>
        <v>180</v>
      </c>
      <c r="H202" s="158"/>
    </row>
    <row r="203" spans="1:8" ht="12.75" customHeight="1" x14ac:dyDescent="0.25">
      <c r="A203" s="158"/>
      <c r="B203" s="158" t="s">
        <v>148</v>
      </c>
      <c r="C203" s="158">
        <v>4</v>
      </c>
      <c r="D203" s="251">
        <v>40</v>
      </c>
      <c r="E203" s="159">
        <v>42629</v>
      </c>
      <c r="F203" s="158" t="s">
        <v>8</v>
      </c>
      <c r="G203" s="167">
        <f>(C203*D203)</f>
        <v>160</v>
      </c>
      <c r="H203" s="158"/>
    </row>
    <row r="204" spans="1:8" ht="12.75" customHeight="1" x14ac:dyDescent="0.25">
      <c r="A204" s="158"/>
      <c r="B204" s="158" t="s">
        <v>149</v>
      </c>
      <c r="C204" s="158">
        <v>1</v>
      </c>
      <c r="D204" s="251">
        <v>360</v>
      </c>
      <c r="E204" s="159">
        <v>42629</v>
      </c>
      <c r="F204" s="158" t="s">
        <v>8</v>
      </c>
      <c r="G204" s="167">
        <f>(C204*D204)</f>
        <v>360</v>
      </c>
      <c r="H204" s="158"/>
    </row>
    <row r="205" spans="1:8" ht="12.75" customHeight="1" x14ac:dyDescent="0.25">
      <c r="A205" s="158"/>
      <c r="B205" s="158" t="s">
        <v>150</v>
      </c>
      <c r="C205" s="158">
        <v>1</v>
      </c>
      <c r="D205" s="251">
        <v>330</v>
      </c>
      <c r="E205" s="159">
        <v>42634</v>
      </c>
      <c r="F205" s="158" t="s">
        <v>8</v>
      </c>
      <c r="G205" s="167">
        <f>(C205*D205)</f>
        <v>330</v>
      </c>
      <c r="H205" s="158"/>
    </row>
    <row r="206" spans="1:8" ht="12.75" customHeight="1" x14ac:dyDescent="0.25">
      <c r="A206" s="158"/>
      <c r="B206" s="158" t="s">
        <v>141</v>
      </c>
      <c r="C206" s="158">
        <v>4.5</v>
      </c>
      <c r="D206" s="251">
        <v>40</v>
      </c>
      <c r="E206" s="159">
        <v>42640</v>
      </c>
      <c r="F206" s="158" t="s">
        <v>8</v>
      </c>
      <c r="G206" s="167">
        <f>(C206*D206)</f>
        <v>180</v>
      </c>
      <c r="H206" s="158"/>
    </row>
    <row r="207" spans="1:8" ht="12.75" customHeight="1" x14ac:dyDescent="0.3">
      <c r="A207" s="593" t="s">
        <v>49</v>
      </c>
      <c r="B207" s="594"/>
      <c r="C207" s="594"/>
      <c r="D207" s="594"/>
      <c r="E207" s="594"/>
      <c r="F207" s="594"/>
      <c r="G207" s="595"/>
      <c r="H207" s="35">
        <f>SUM(G202:G206)</f>
        <v>1210</v>
      </c>
    </row>
    <row r="208" spans="1:8" ht="12.75" customHeight="1" x14ac:dyDescent="0.3">
      <c r="A208" s="158"/>
      <c r="B208" s="158" t="s">
        <v>151</v>
      </c>
      <c r="C208" s="158">
        <v>1</v>
      </c>
      <c r="D208" s="251">
        <v>500</v>
      </c>
      <c r="E208" s="159">
        <v>42650</v>
      </c>
      <c r="F208" s="158" t="s">
        <v>8</v>
      </c>
      <c r="G208" s="167">
        <f>(C208*D208)</f>
        <v>500</v>
      </c>
      <c r="H208" s="19"/>
    </row>
    <row r="209" spans="1:8" ht="12.75" customHeight="1" x14ac:dyDescent="0.3">
      <c r="A209" s="158"/>
      <c r="B209" s="158" t="s">
        <v>152</v>
      </c>
      <c r="C209" s="158">
        <v>1</v>
      </c>
      <c r="D209" s="251">
        <v>300</v>
      </c>
      <c r="E209" s="159">
        <v>42658</v>
      </c>
      <c r="F209" s="158" t="s">
        <v>8</v>
      </c>
      <c r="G209" s="167">
        <f>(C209*D209)</f>
        <v>300</v>
      </c>
      <c r="H209" s="19"/>
    </row>
    <row r="210" spans="1:8" ht="12.75" customHeight="1" x14ac:dyDescent="0.3">
      <c r="A210" s="158"/>
      <c r="B210" s="158" t="s">
        <v>128</v>
      </c>
      <c r="C210" s="158">
        <v>2.5</v>
      </c>
      <c r="D210" s="251">
        <v>40</v>
      </c>
      <c r="E210" s="159">
        <v>42658</v>
      </c>
      <c r="F210" s="158" t="s">
        <v>8</v>
      </c>
      <c r="G210" s="167">
        <f>(C210*D210)</f>
        <v>100</v>
      </c>
      <c r="H210" s="19"/>
    </row>
    <row r="211" spans="1:8" ht="12.75" customHeight="1" x14ac:dyDescent="0.3">
      <c r="A211" s="158"/>
      <c r="B211" s="158" t="s">
        <v>128</v>
      </c>
      <c r="C211" s="158">
        <v>2</v>
      </c>
      <c r="D211" s="251">
        <v>40</v>
      </c>
      <c r="E211" s="159">
        <v>42665</v>
      </c>
      <c r="F211" s="158" t="s">
        <v>8</v>
      </c>
      <c r="G211" s="167">
        <f>(C211*D211)</f>
        <v>80</v>
      </c>
      <c r="H211" s="19"/>
    </row>
    <row r="212" spans="1:8" ht="12.75" customHeight="1" x14ac:dyDescent="0.3">
      <c r="A212" s="158"/>
      <c r="B212" s="158" t="s">
        <v>133</v>
      </c>
      <c r="C212" s="158">
        <v>8</v>
      </c>
      <c r="D212" s="251">
        <v>40</v>
      </c>
      <c r="E212" s="159">
        <v>42672</v>
      </c>
      <c r="F212" s="158" t="s">
        <v>8</v>
      </c>
      <c r="G212" s="167">
        <f>(C212*D212)</f>
        <v>320</v>
      </c>
      <c r="H212" s="19"/>
    </row>
    <row r="213" spans="1:8" ht="12.75" customHeight="1" x14ac:dyDescent="0.3">
      <c r="A213" s="593" t="s">
        <v>50</v>
      </c>
      <c r="B213" s="594"/>
      <c r="C213" s="594"/>
      <c r="D213" s="594"/>
      <c r="E213" s="594"/>
      <c r="F213" s="594"/>
      <c r="G213" s="595"/>
      <c r="H213" s="35">
        <f>SUM(G208:G212)</f>
        <v>1300</v>
      </c>
    </row>
    <row r="214" spans="1:8" ht="12.75" customHeight="1" x14ac:dyDescent="0.3">
      <c r="A214" s="3"/>
      <c r="B214" s="3" t="s">
        <v>153</v>
      </c>
      <c r="C214" s="3">
        <v>1</v>
      </c>
      <c r="D214" s="251">
        <v>440</v>
      </c>
      <c r="E214" s="6">
        <v>42677</v>
      </c>
      <c r="F214" s="3" t="s">
        <v>8</v>
      </c>
      <c r="G214" s="5">
        <f>(C214*D214)</f>
        <v>440</v>
      </c>
      <c r="H214" s="19"/>
    </row>
    <row r="215" spans="1:8" ht="12.75" customHeight="1" x14ac:dyDescent="0.3">
      <c r="A215" s="3"/>
      <c r="B215" s="3" t="s">
        <v>133</v>
      </c>
      <c r="C215" s="3">
        <v>14.5</v>
      </c>
      <c r="D215" s="251">
        <v>40</v>
      </c>
      <c r="E215" s="6">
        <v>42679</v>
      </c>
      <c r="F215" s="3" t="s">
        <v>8</v>
      </c>
      <c r="G215" s="5">
        <f>(C215*D215)</f>
        <v>580</v>
      </c>
      <c r="H215" s="19"/>
    </row>
    <row r="216" spans="1:8" ht="12.75" customHeight="1" x14ac:dyDescent="0.3">
      <c r="A216" s="3"/>
      <c r="B216" s="3" t="s">
        <v>154</v>
      </c>
      <c r="C216" s="3">
        <v>1</v>
      </c>
      <c r="D216" s="251">
        <v>94</v>
      </c>
      <c r="E216" s="6">
        <v>42681</v>
      </c>
      <c r="F216" s="3" t="s">
        <v>8</v>
      </c>
      <c r="G216" s="5">
        <f>(C216*D216)</f>
        <v>94</v>
      </c>
      <c r="H216" s="19"/>
    </row>
    <row r="217" spans="1:8" ht="12.75" customHeight="1" x14ac:dyDescent="0.3">
      <c r="A217" s="3"/>
      <c r="B217" s="3" t="s">
        <v>128</v>
      </c>
      <c r="C217" s="3">
        <v>1</v>
      </c>
      <c r="D217" s="251">
        <v>340</v>
      </c>
      <c r="E217" s="6">
        <v>42699</v>
      </c>
      <c r="F217" s="3" t="s">
        <v>8</v>
      </c>
      <c r="G217" s="5">
        <f>(C217*D217)</f>
        <v>340</v>
      </c>
      <c r="H217" s="19"/>
    </row>
    <row r="218" spans="1:8" ht="12.75" customHeight="1" x14ac:dyDescent="0.3">
      <c r="A218" s="43"/>
      <c r="B218" s="3" t="s">
        <v>155</v>
      </c>
      <c r="C218" s="3">
        <v>1</v>
      </c>
      <c r="D218" s="251">
        <v>568</v>
      </c>
      <c r="E218" s="6">
        <v>42700</v>
      </c>
      <c r="F218" s="3" t="s">
        <v>8</v>
      </c>
      <c r="G218" s="5">
        <f>(C218*D218)</f>
        <v>568</v>
      </c>
      <c r="H218" s="19"/>
    </row>
    <row r="219" spans="1:8" ht="12.75" customHeight="1" x14ac:dyDescent="0.3">
      <c r="A219" s="579" t="s">
        <v>51</v>
      </c>
      <c r="B219" s="580"/>
      <c r="C219" s="580"/>
      <c r="D219" s="580"/>
      <c r="E219" s="580"/>
      <c r="F219" s="580"/>
      <c r="G219" s="581"/>
      <c r="H219" s="35">
        <f>SUM(G214:G218)</f>
        <v>2022</v>
      </c>
    </row>
    <row r="220" spans="1:8" ht="12.75" customHeight="1" x14ac:dyDescent="0.3">
      <c r="A220" s="3"/>
      <c r="B220" s="3" t="s">
        <v>156</v>
      </c>
      <c r="C220" s="3">
        <v>2</v>
      </c>
      <c r="D220" s="251">
        <v>40</v>
      </c>
      <c r="E220" s="6">
        <v>42707</v>
      </c>
      <c r="F220" s="3" t="s">
        <v>8</v>
      </c>
      <c r="G220" s="5">
        <f>(C220*D220)</f>
        <v>80</v>
      </c>
      <c r="H220" s="19"/>
    </row>
    <row r="221" spans="1:8" ht="12.75" customHeight="1" x14ac:dyDescent="0.3">
      <c r="A221" s="3"/>
      <c r="B221" s="3" t="s">
        <v>148</v>
      </c>
      <c r="C221" s="3">
        <v>1</v>
      </c>
      <c r="D221" s="251">
        <v>220</v>
      </c>
      <c r="E221" s="6">
        <v>42724</v>
      </c>
      <c r="F221" s="3" t="s">
        <v>8</v>
      </c>
      <c r="G221" s="5">
        <f>(C221*D221)</f>
        <v>220</v>
      </c>
      <c r="H221" s="19"/>
    </row>
    <row r="222" spans="1:8" ht="12.75" customHeight="1" x14ac:dyDescent="0.3">
      <c r="A222" s="3"/>
      <c r="B222" s="3" t="s">
        <v>157</v>
      </c>
      <c r="C222" s="3">
        <v>1</v>
      </c>
      <c r="D222" s="251">
        <v>500</v>
      </c>
      <c r="E222" s="6">
        <v>42724</v>
      </c>
      <c r="F222" s="3" t="s">
        <v>8</v>
      </c>
      <c r="G222" s="5">
        <f>(C222*D222)</f>
        <v>500</v>
      </c>
      <c r="H222" s="19"/>
    </row>
    <row r="223" spans="1:8" ht="12.75" customHeight="1" x14ac:dyDescent="0.3">
      <c r="A223" s="579" t="s">
        <v>52</v>
      </c>
      <c r="B223" s="580"/>
      <c r="C223" s="580"/>
      <c r="D223" s="580"/>
      <c r="E223" s="580"/>
      <c r="F223" s="580"/>
      <c r="G223" s="581"/>
      <c r="H223" s="35">
        <f>SUM(G220:G222)</f>
        <v>800</v>
      </c>
    </row>
    <row r="224" spans="1:8" ht="12.75" customHeight="1" x14ac:dyDescent="0.3">
      <c r="A224" s="3"/>
      <c r="B224" s="3" t="s">
        <v>156</v>
      </c>
      <c r="C224" s="3">
        <v>2</v>
      </c>
      <c r="D224" s="251">
        <v>50</v>
      </c>
      <c r="E224" s="6">
        <v>42755</v>
      </c>
      <c r="F224" s="3" t="s">
        <v>8</v>
      </c>
      <c r="G224" s="5">
        <f>(C224*D224)</f>
        <v>100</v>
      </c>
      <c r="H224" s="19"/>
    </row>
    <row r="225" spans="1:8" ht="12.75" customHeight="1" x14ac:dyDescent="0.3">
      <c r="A225" s="3"/>
      <c r="B225" s="3" t="s">
        <v>117</v>
      </c>
      <c r="C225" s="3">
        <v>1</v>
      </c>
      <c r="D225" s="251">
        <v>40</v>
      </c>
      <c r="E225" s="6">
        <v>42755</v>
      </c>
      <c r="F225" s="3" t="s">
        <v>8</v>
      </c>
      <c r="G225" s="5">
        <f>(C225*D225)</f>
        <v>40</v>
      </c>
      <c r="H225" s="19"/>
    </row>
    <row r="226" spans="1:8" ht="12.75" customHeight="1" x14ac:dyDescent="0.3">
      <c r="A226" s="3"/>
      <c r="B226" s="3" t="s">
        <v>158</v>
      </c>
      <c r="C226" s="3">
        <v>1</v>
      </c>
      <c r="D226" s="251">
        <v>460</v>
      </c>
      <c r="E226" s="6">
        <v>42755</v>
      </c>
      <c r="F226" s="3" t="s">
        <v>8</v>
      </c>
      <c r="G226" s="5">
        <f>(C226*D226)</f>
        <v>460</v>
      </c>
      <c r="H226" s="19"/>
    </row>
    <row r="227" spans="1:8" ht="12.75" customHeight="1" x14ac:dyDescent="0.3">
      <c r="A227" s="3"/>
      <c r="B227" s="3" t="s">
        <v>159</v>
      </c>
      <c r="C227" s="3">
        <v>1</v>
      </c>
      <c r="D227" s="251">
        <v>160</v>
      </c>
      <c r="E227" s="6">
        <v>42756</v>
      </c>
      <c r="F227" s="3" t="s">
        <v>8</v>
      </c>
      <c r="G227" s="5">
        <f>(C227*D227)</f>
        <v>160</v>
      </c>
      <c r="H227" s="19"/>
    </row>
    <row r="228" spans="1:8" ht="12.75" customHeight="1" x14ac:dyDescent="0.3">
      <c r="A228" s="3"/>
      <c r="B228" s="3" t="s">
        <v>160</v>
      </c>
      <c r="C228" s="3">
        <v>3</v>
      </c>
      <c r="D228" s="251">
        <v>40</v>
      </c>
      <c r="E228" s="6">
        <v>42763</v>
      </c>
      <c r="F228" s="3" t="s">
        <v>8</v>
      </c>
      <c r="G228" s="5">
        <f>(C228*D228)</f>
        <v>120</v>
      </c>
      <c r="H228" s="19"/>
    </row>
    <row r="229" spans="1:8" ht="12.75" customHeight="1" x14ac:dyDescent="0.3">
      <c r="A229" s="579" t="s">
        <v>53</v>
      </c>
      <c r="B229" s="580"/>
      <c r="C229" s="580"/>
      <c r="D229" s="580"/>
      <c r="E229" s="580"/>
      <c r="F229" s="580"/>
      <c r="G229" s="581"/>
      <c r="H229" s="35">
        <f>SUM(G224:G228)</f>
        <v>880</v>
      </c>
    </row>
    <row r="230" spans="1:8" ht="12.75" customHeight="1" x14ac:dyDescent="0.3">
      <c r="A230" s="3"/>
      <c r="B230" s="3" t="s">
        <v>161</v>
      </c>
      <c r="C230" s="3">
        <v>9.5</v>
      </c>
      <c r="D230" s="251">
        <v>40</v>
      </c>
      <c r="E230" s="6">
        <v>42777</v>
      </c>
      <c r="F230" s="3" t="s">
        <v>8</v>
      </c>
      <c r="G230" s="5">
        <f>(C230*D230)</f>
        <v>380</v>
      </c>
      <c r="H230" s="19"/>
    </row>
    <row r="231" spans="1:8" ht="12.75" customHeight="1" x14ac:dyDescent="0.3">
      <c r="A231" s="3"/>
      <c r="B231" s="3" t="s">
        <v>162</v>
      </c>
      <c r="C231" s="3">
        <v>1</v>
      </c>
      <c r="D231" s="251">
        <v>372</v>
      </c>
      <c r="E231" s="6">
        <v>42779</v>
      </c>
      <c r="F231" s="3" t="s">
        <v>8</v>
      </c>
      <c r="G231" s="5">
        <f>(C231*D231)</f>
        <v>372</v>
      </c>
      <c r="H231" s="19"/>
    </row>
    <row r="232" spans="1:8" ht="12.75" customHeight="1" x14ac:dyDescent="0.3">
      <c r="A232" s="3"/>
      <c r="B232" s="3" t="s">
        <v>161</v>
      </c>
      <c r="C232" s="3">
        <v>7.5</v>
      </c>
      <c r="D232" s="251">
        <v>40</v>
      </c>
      <c r="E232" s="6">
        <v>42784</v>
      </c>
      <c r="F232" s="3" t="s">
        <v>8</v>
      </c>
      <c r="G232" s="5">
        <f>(C232*D232)</f>
        <v>300</v>
      </c>
      <c r="H232" s="19"/>
    </row>
    <row r="233" spans="1:8" ht="12.75" customHeight="1" x14ac:dyDescent="0.3">
      <c r="A233" s="579" t="s">
        <v>54</v>
      </c>
      <c r="B233" s="580"/>
      <c r="C233" s="580"/>
      <c r="D233" s="580"/>
      <c r="E233" s="580"/>
      <c r="F233" s="580"/>
      <c r="G233" s="581"/>
      <c r="H233" s="35">
        <f>SUM(G230:G232)</f>
        <v>1052</v>
      </c>
    </row>
    <row r="234" spans="1:8" ht="12.75" customHeight="1" x14ac:dyDescent="0.3">
      <c r="A234" s="3"/>
      <c r="B234" s="3" t="s">
        <v>161</v>
      </c>
      <c r="C234" s="3">
        <v>9</v>
      </c>
      <c r="D234" s="251">
        <v>40</v>
      </c>
      <c r="E234" s="6">
        <v>42798</v>
      </c>
      <c r="F234" s="3" t="s">
        <v>8</v>
      </c>
      <c r="G234" s="5">
        <f t="shared" ref="G234:G239" si="5">(C234*D234)</f>
        <v>360</v>
      </c>
      <c r="H234" s="19"/>
    </row>
    <row r="235" spans="1:8" ht="12.75" customHeight="1" x14ac:dyDescent="0.3">
      <c r="A235" s="3"/>
      <c r="B235" s="3" t="s">
        <v>161</v>
      </c>
      <c r="C235" s="3">
        <v>5</v>
      </c>
      <c r="D235" s="251">
        <v>40</v>
      </c>
      <c r="E235" s="6">
        <v>42805</v>
      </c>
      <c r="F235" s="3" t="s">
        <v>8</v>
      </c>
      <c r="G235" s="5">
        <f t="shared" si="5"/>
        <v>200</v>
      </c>
      <c r="H235" s="19"/>
    </row>
    <row r="236" spans="1:8" ht="12.75" customHeight="1" x14ac:dyDescent="0.3">
      <c r="A236" s="3"/>
      <c r="B236" s="3" t="s">
        <v>161</v>
      </c>
      <c r="C236" s="3">
        <v>9</v>
      </c>
      <c r="D236" s="251">
        <v>40</v>
      </c>
      <c r="E236" s="6">
        <v>42819</v>
      </c>
      <c r="F236" s="3" t="s">
        <v>8</v>
      </c>
      <c r="G236" s="5">
        <f t="shared" si="5"/>
        <v>360</v>
      </c>
      <c r="H236" s="19"/>
    </row>
    <row r="237" spans="1:8" ht="12.75" customHeight="1" x14ac:dyDescent="0.3">
      <c r="A237" s="3"/>
      <c r="B237" s="3" t="s">
        <v>163</v>
      </c>
      <c r="C237" s="3">
        <v>1</v>
      </c>
      <c r="D237" s="251">
        <v>387</v>
      </c>
      <c r="E237" s="6">
        <v>42823</v>
      </c>
      <c r="F237" s="3" t="s">
        <v>8</v>
      </c>
      <c r="G237" s="5">
        <f t="shared" si="5"/>
        <v>387</v>
      </c>
      <c r="H237" s="19"/>
    </row>
    <row r="238" spans="1:8" ht="12.75" customHeight="1" x14ac:dyDescent="0.3">
      <c r="A238" s="3"/>
      <c r="B238" s="3" t="s">
        <v>164</v>
      </c>
      <c r="C238" s="3">
        <v>1</v>
      </c>
      <c r="D238" s="251">
        <v>230</v>
      </c>
      <c r="E238" s="6">
        <v>42825</v>
      </c>
      <c r="F238" s="3" t="s">
        <v>8</v>
      </c>
      <c r="G238" s="5">
        <f t="shared" si="5"/>
        <v>230</v>
      </c>
      <c r="H238" s="19"/>
    </row>
    <row r="239" spans="1:8" ht="12.75" customHeight="1" x14ac:dyDescent="0.3">
      <c r="A239" s="3"/>
      <c r="B239" s="3" t="s">
        <v>165</v>
      </c>
      <c r="C239" s="3">
        <v>1</v>
      </c>
      <c r="D239" s="251">
        <v>82</v>
      </c>
      <c r="E239" s="6">
        <v>42825</v>
      </c>
      <c r="F239" s="3"/>
      <c r="G239" s="5">
        <f t="shared" si="5"/>
        <v>82</v>
      </c>
      <c r="H239" s="19"/>
    </row>
    <row r="240" spans="1:8" ht="12.75" customHeight="1" x14ac:dyDescent="0.3">
      <c r="A240" s="579" t="s">
        <v>55</v>
      </c>
      <c r="B240" s="580"/>
      <c r="C240" s="580"/>
      <c r="D240" s="580"/>
      <c r="E240" s="580"/>
      <c r="F240" s="580"/>
      <c r="G240" s="581"/>
      <c r="H240" s="35">
        <f>SUM(G234:G239)</f>
        <v>1619</v>
      </c>
    </row>
    <row r="241" spans="1:8" ht="12.75" customHeight="1" x14ac:dyDescent="0.3">
      <c r="A241" s="3"/>
      <c r="B241" s="3" t="s">
        <v>166</v>
      </c>
      <c r="C241" s="3">
        <v>7.5</v>
      </c>
      <c r="D241" s="251">
        <v>40</v>
      </c>
      <c r="E241" s="6">
        <v>42819</v>
      </c>
      <c r="F241" s="3" t="s">
        <v>8</v>
      </c>
      <c r="G241" s="5">
        <f>(C241*D241)</f>
        <v>300</v>
      </c>
      <c r="H241" s="19"/>
    </row>
    <row r="242" spans="1:8" ht="12.75" customHeight="1" x14ac:dyDescent="0.3">
      <c r="A242" s="3"/>
      <c r="B242" s="3" t="s">
        <v>167</v>
      </c>
      <c r="C242" s="3">
        <v>1</v>
      </c>
      <c r="D242" s="251">
        <v>110</v>
      </c>
      <c r="E242" s="6">
        <v>42844</v>
      </c>
      <c r="F242" s="3" t="s">
        <v>8</v>
      </c>
      <c r="G242" s="5">
        <f>(C242*D242)</f>
        <v>110</v>
      </c>
      <c r="H242" s="19"/>
    </row>
    <row r="243" spans="1:8" ht="12.75" customHeight="1" x14ac:dyDescent="0.3">
      <c r="A243" s="3"/>
      <c r="B243" s="3" t="s">
        <v>168</v>
      </c>
      <c r="C243" s="3">
        <v>1</v>
      </c>
      <c r="D243" s="251">
        <v>380</v>
      </c>
      <c r="E243" s="6">
        <v>42844</v>
      </c>
      <c r="F243" s="3" t="s">
        <v>8</v>
      </c>
      <c r="G243" s="5">
        <f>(C243*D243)</f>
        <v>380</v>
      </c>
      <c r="H243" s="19"/>
    </row>
    <row r="244" spans="1:8" ht="12.75" customHeight="1" x14ac:dyDescent="0.3">
      <c r="A244" s="3"/>
      <c r="B244" s="3" t="s">
        <v>166</v>
      </c>
      <c r="C244" s="3">
        <v>1</v>
      </c>
      <c r="D244" s="251">
        <v>250</v>
      </c>
      <c r="E244" s="6">
        <v>42847</v>
      </c>
      <c r="F244" s="3" t="s">
        <v>8</v>
      </c>
      <c r="G244" s="5">
        <f>(C244*D244)</f>
        <v>250</v>
      </c>
      <c r="H244" s="19"/>
    </row>
    <row r="245" spans="1:8" ht="12.75" customHeight="1" x14ac:dyDescent="0.3">
      <c r="A245" s="3"/>
      <c r="B245" s="3" t="s">
        <v>166</v>
      </c>
      <c r="C245" s="3">
        <v>1</v>
      </c>
      <c r="D245" s="251">
        <v>250</v>
      </c>
      <c r="E245" s="6">
        <v>42849</v>
      </c>
      <c r="F245" s="3" t="s">
        <v>8</v>
      </c>
      <c r="G245" s="5">
        <f>(C245*D245)</f>
        <v>250</v>
      </c>
      <c r="H245" s="19"/>
    </row>
    <row r="246" spans="1:8" ht="12.75" customHeight="1" x14ac:dyDescent="0.3">
      <c r="A246" s="579" t="s">
        <v>57</v>
      </c>
      <c r="B246" s="580"/>
      <c r="C246" s="580"/>
      <c r="D246" s="580"/>
      <c r="E246" s="580"/>
      <c r="F246" s="580"/>
      <c r="G246" s="581"/>
      <c r="H246" s="35">
        <f>SUM(G241:G245)</f>
        <v>1290</v>
      </c>
    </row>
    <row r="247" spans="1:8" ht="12.75" customHeight="1" x14ac:dyDescent="0.3">
      <c r="A247" s="3"/>
      <c r="B247" s="3" t="s">
        <v>166</v>
      </c>
      <c r="C247" s="3">
        <v>4</v>
      </c>
      <c r="D247" s="251">
        <v>40</v>
      </c>
      <c r="E247" s="6">
        <v>42861</v>
      </c>
      <c r="F247" s="3" t="s">
        <v>8</v>
      </c>
      <c r="G247" s="5">
        <f>(C247*D247)+100</f>
        <v>260</v>
      </c>
      <c r="H247" s="19"/>
    </row>
    <row r="248" spans="1:8" ht="12.75" customHeight="1" x14ac:dyDescent="0.3">
      <c r="A248" s="3"/>
      <c r="B248" s="3" t="s">
        <v>169</v>
      </c>
      <c r="C248" s="3">
        <v>1</v>
      </c>
      <c r="D248" s="251">
        <v>370</v>
      </c>
      <c r="E248" s="6">
        <v>42868</v>
      </c>
      <c r="F248" s="3" t="s">
        <v>8</v>
      </c>
      <c r="G248" s="5">
        <f t="shared" ref="G248:G253" si="6">(C248*D248)</f>
        <v>370</v>
      </c>
      <c r="H248" s="19"/>
    </row>
    <row r="249" spans="1:8" ht="12.75" customHeight="1" x14ac:dyDescent="0.3">
      <c r="A249" s="3"/>
      <c r="B249" s="3" t="s">
        <v>170</v>
      </c>
      <c r="C249" s="3">
        <v>3</v>
      </c>
      <c r="D249" s="251">
        <v>50</v>
      </c>
      <c r="E249" s="6">
        <v>42868</v>
      </c>
      <c r="F249" s="3" t="s">
        <v>8</v>
      </c>
      <c r="G249" s="5">
        <f t="shared" si="6"/>
        <v>150</v>
      </c>
      <c r="H249" s="19"/>
    </row>
    <row r="250" spans="1:8" ht="12.75" customHeight="1" x14ac:dyDescent="0.3">
      <c r="A250" s="3"/>
      <c r="B250" s="3" t="s">
        <v>171</v>
      </c>
      <c r="C250" s="3">
        <v>1</v>
      </c>
      <c r="D250" s="251">
        <v>222</v>
      </c>
      <c r="E250" s="6">
        <v>42875</v>
      </c>
      <c r="F250" s="3" t="s">
        <v>8</v>
      </c>
      <c r="G250" s="5">
        <f t="shared" si="6"/>
        <v>222</v>
      </c>
      <c r="H250" s="19"/>
    </row>
    <row r="251" spans="1:8" ht="12.75" customHeight="1" x14ac:dyDescent="0.3">
      <c r="A251" s="3"/>
      <c r="B251" s="3" t="s">
        <v>172</v>
      </c>
      <c r="C251" s="3">
        <v>5</v>
      </c>
      <c r="D251" s="251">
        <v>40</v>
      </c>
      <c r="E251" s="6">
        <v>42875</v>
      </c>
      <c r="F251" s="3" t="s">
        <v>8</v>
      </c>
      <c r="G251" s="5">
        <f t="shared" si="6"/>
        <v>200</v>
      </c>
      <c r="H251" s="19"/>
    </row>
    <row r="252" spans="1:8" ht="12.75" customHeight="1" x14ac:dyDescent="0.3">
      <c r="A252" s="3"/>
      <c r="B252" s="3" t="s">
        <v>173</v>
      </c>
      <c r="C252" s="3">
        <v>1</v>
      </c>
      <c r="D252" s="251">
        <v>50</v>
      </c>
      <c r="E252" s="6">
        <v>42875</v>
      </c>
      <c r="F252" s="3" t="s">
        <v>8</v>
      </c>
      <c r="G252" s="5">
        <f t="shared" si="6"/>
        <v>50</v>
      </c>
      <c r="H252" s="19"/>
    </row>
    <row r="253" spans="1:8" ht="12.75" customHeight="1" x14ac:dyDescent="0.3">
      <c r="A253" s="3"/>
      <c r="B253" s="3" t="s">
        <v>172</v>
      </c>
      <c r="C253" s="3">
        <v>5</v>
      </c>
      <c r="D253" s="251">
        <v>40</v>
      </c>
      <c r="E253" s="6">
        <v>42881</v>
      </c>
      <c r="F253" s="3" t="s">
        <v>8</v>
      </c>
      <c r="G253" s="5">
        <f t="shared" si="6"/>
        <v>200</v>
      </c>
      <c r="H253" s="19"/>
    </row>
    <row r="254" spans="1:8" ht="12.75" customHeight="1" x14ac:dyDescent="0.3">
      <c r="A254" s="579" t="s">
        <v>58</v>
      </c>
      <c r="B254" s="580"/>
      <c r="C254" s="580"/>
      <c r="D254" s="580"/>
      <c r="E254" s="580"/>
      <c r="F254" s="580"/>
      <c r="G254" s="581"/>
      <c r="H254" s="35">
        <f>SUM(G247:G253)</f>
        <v>1452</v>
      </c>
    </row>
    <row r="255" spans="1:8" ht="12.75" customHeight="1" x14ac:dyDescent="0.3">
      <c r="A255" s="3"/>
      <c r="B255" s="3" t="s">
        <v>174</v>
      </c>
      <c r="C255" s="3">
        <v>3.5</v>
      </c>
      <c r="D255" s="251">
        <v>40</v>
      </c>
      <c r="E255" s="6">
        <v>42889</v>
      </c>
      <c r="F255" s="3" t="s">
        <v>8</v>
      </c>
      <c r="G255" s="5">
        <f>(C255*D255)</f>
        <v>140</v>
      </c>
      <c r="H255" s="19"/>
    </row>
    <row r="256" spans="1:8" ht="12.75" customHeight="1" x14ac:dyDescent="0.3">
      <c r="A256" s="3"/>
      <c r="B256" s="3" t="s">
        <v>170</v>
      </c>
      <c r="C256" s="3">
        <v>4</v>
      </c>
      <c r="D256" s="251">
        <v>50</v>
      </c>
      <c r="E256" s="6">
        <v>42899</v>
      </c>
      <c r="F256" s="3" t="s">
        <v>8</v>
      </c>
      <c r="G256" s="5">
        <f>(C256*D256)</f>
        <v>200</v>
      </c>
      <c r="H256" s="19"/>
    </row>
    <row r="257" spans="1:8" ht="12.75" customHeight="1" x14ac:dyDescent="0.3">
      <c r="A257" s="3"/>
      <c r="B257" s="3" t="s">
        <v>175</v>
      </c>
      <c r="C257" s="3">
        <v>1</v>
      </c>
      <c r="D257" s="251">
        <v>648.38</v>
      </c>
      <c r="E257" s="6">
        <v>42899</v>
      </c>
      <c r="F257" s="3" t="s">
        <v>8</v>
      </c>
      <c r="G257" s="5">
        <f>(C257*D257)</f>
        <v>648.38</v>
      </c>
      <c r="H257" s="19"/>
    </row>
    <row r="258" spans="1:8" ht="12.75" customHeight="1" x14ac:dyDescent="0.3">
      <c r="A258" s="3"/>
      <c r="B258" s="3" t="s">
        <v>176</v>
      </c>
      <c r="C258" s="3">
        <v>1</v>
      </c>
      <c r="D258" s="251">
        <v>350</v>
      </c>
      <c r="E258" s="6">
        <v>42901</v>
      </c>
      <c r="F258" s="3" t="s">
        <v>8</v>
      </c>
      <c r="G258" s="5">
        <f>(C258*D258)</f>
        <v>350</v>
      </c>
      <c r="H258" s="19"/>
    </row>
    <row r="259" spans="1:8" ht="12.75" customHeight="1" x14ac:dyDescent="0.3">
      <c r="A259" s="3"/>
      <c r="B259" s="3"/>
      <c r="C259" s="3"/>
      <c r="D259" s="251"/>
      <c r="E259" s="6"/>
      <c r="F259" s="3" t="s">
        <v>8</v>
      </c>
      <c r="G259" s="5">
        <f>(C259*D259)</f>
        <v>0</v>
      </c>
      <c r="H259" s="19"/>
    </row>
    <row r="260" spans="1:8" ht="12.75" customHeight="1" x14ac:dyDescent="0.3">
      <c r="A260" s="44" t="s">
        <v>59</v>
      </c>
      <c r="B260" s="45"/>
      <c r="C260" s="45"/>
      <c r="D260" s="306"/>
      <c r="E260" s="45"/>
      <c r="F260" s="45"/>
      <c r="G260" s="46"/>
      <c r="H260" s="35">
        <f>SUM(G255:G259)</f>
        <v>1338.38</v>
      </c>
    </row>
    <row r="261" spans="1:8" ht="12.75" customHeight="1" x14ac:dyDescent="0.3">
      <c r="B261" s="3" t="s">
        <v>177</v>
      </c>
      <c r="C261" s="3">
        <v>1</v>
      </c>
      <c r="D261" s="251">
        <v>126</v>
      </c>
      <c r="E261" s="6">
        <v>42552</v>
      </c>
      <c r="F261" s="3" t="s">
        <v>8</v>
      </c>
      <c r="G261" s="5">
        <f t="shared" ref="G261:G269" si="7">(C261*D261)</f>
        <v>126</v>
      </c>
      <c r="H261" s="19"/>
    </row>
    <row r="262" spans="1:8" ht="12.75" customHeight="1" x14ac:dyDescent="0.3">
      <c r="A262" s="3"/>
      <c r="B262" s="3" t="s">
        <v>126</v>
      </c>
      <c r="C262" s="3">
        <v>1</v>
      </c>
      <c r="D262" s="251">
        <v>36</v>
      </c>
      <c r="E262" s="6">
        <v>42552</v>
      </c>
      <c r="F262" s="3" t="s">
        <v>8</v>
      </c>
      <c r="G262" s="5">
        <f t="shared" si="7"/>
        <v>36</v>
      </c>
      <c r="H262" s="19"/>
    </row>
    <row r="263" spans="1:8" ht="12.75" customHeight="1" x14ac:dyDescent="0.3">
      <c r="A263" s="3"/>
      <c r="B263" s="3" t="s">
        <v>178</v>
      </c>
      <c r="C263" s="3">
        <v>1</v>
      </c>
      <c r="D263" s="251">
        <f>75.22+165.73</f>
        <v>240.95</v>
      </c>
      <c r="E263" s="6">
        <v>42556</v>
      </c>
      <c r="F263" s="3" t="s">
        <v>8</v>
      </c>
      <c r="G263" s="5">
        <f t="shared" si="7"/>
        <v>240.95</v>
      </c>
      <c r="H263" s="19"/>
    </row>
    <row r="264" spans="1:8" ht="12.75" customHeight="1" x14ac:dyDescent="0.3">
      <c r="A264" s="3"/>
      <c r="B264" s="3" t="s">
        <v>126</v>
      </c>
      <c r="C264" s="3">
        <v>1</v>
      </c>
      <c r="D264" s="251">
        <v>80</v>
      </c>
      <c r="E264" s="6">
        <v>42556</v>
      </c>
      <c r="F264" s="3" t="s">
        <v>8</v>
      </c>
      <c r="G264" s="5">
        <f t="shared" si="7"/>
        <v>80</v>
      </c>
      <c r="H264" s="19"/>
    </row>
    <row r="265" spans="1:8" ht="12.75" customHeight="1" x14ac:dyDescent="0.3">
      <c r="A265" s="3"/>
      <c r="B265" s="47" t="s">
        <v>179</v>
      </c>
      <c r="C265" s="3">
        <v>14</v>
      </c>
      <c r="D265" s="251">
        <v>40</v>
      </c>
      <c r="E265" s="6">
        <v>42558</v>
      </c>
      <c r="F265" s="3" t="s">
        <v>8</v>
      </c>
      <c r="G265" s="5">
        <f t="shared" si="7"/>
        <v>560</v>
      </c>
      <c r="H265" s="19"/>
    </row>
    <row r="266" spans="1:8" ht="12.75" customHeight="1" x14ac:dyDescent="0.3">
      <c r="A266" s="3"/>
      <c r="B266" s="3" t="s">
        <v>126</v>
      </c>
      <c r="C266" s="3">
        <v>2</v>
      </c>
      <c r="D266" s="251">
        <v>50</v>
      </c>
      <c r="E266" s="6">
        <v>42570</v>
      </c>
      <c r="F266" s="3" t="s">
        <v>8</v>
      </c>
      <c r="G266" s="5">
        <f t="shared" si="7"/>
        <v>100</v>
      </c>
      <c r="H266" s="19"/>
    </row>
    <row r="267" spans="1:8" ht="12.75" customHeight="1" x14ac:dyDescent="0.3">
      <c r="A267" s="3"/>
      <c r="B267" s="3" t="s">
        <v>180</v>
      </c>
      <c r="C267" s="3">
        <v>1</v>
      </c>
      <c r="D267" s="251">
        <v>368</v>
      </c>
      <c r="E267" s="6">
        <v>42935</v>
      </c>
      <c r="F267" s="3" t="s">
        <v>8</v>
      </c>
      <c r="G267" s="5">
        <f t="shared" si="7"/>
        <v>368</v>
      </c>
      <c r="H267" s="19"/>
    </row>
    <row r="268" spans="1:8" ht="12.75" customHeight="1" x14ac:dyDescent="0.3">
      <c r="A268" s="3"/>
      <c r="B268" s="47" t="s">
        <v>179</v>
      </c>
      <c r="C268" s="3">
        <v>8</v>
      </c>
      <c r="D268" s="251">
        <v>40</v>
      </c>
      <c r="E268" s="6">
        <v>42938</v>
      </c>
      <c r="F268" s="3" t="s">
        <v>8</v>
      </c>
      <c r="G268" s="5">
        <f t="shared" si="7"/>
        <v>320</v>
      </c>
      <c r="H268" s="19"/>
    </row>
    <row r="269" spans="1:8" ht="12.75" customHeight="1" x14ac:dyDescent="0.3">
      <c r="A269" s="3"/>
      <c r="B269" s="47" t="s">
        <v>179</v>
      </c>
      <c r="C269" s="3">
        <v>3</v>
      </c>
      <c r="D269" s="251">
        <v>40</v>
      </c>
      <c r="E269" s="6">
        <v>42945</v>
      </c>
      <c r="F269" s="3" t="s">
        <v>8</v>
      </c>
      <c r="G269" s="5">
        <f t="shared" si="7"/>
        <v>120</v>
      </c>
      <c r="H269" s="19"/>
    </row>
    <row r="270" spans="1:8" ht="12.75" customHeight="1" x14ac:dyDescent="0.3">
      <c r="A270" s="579" t="s">
        <v>60</v>
      </c>
      <c r="B270" s="580"/>
      <c r="C270" s="580"/>
      <c r="D270" s="580"/>
      <c r="E270" s="580"/>
      <c r="F270" s="580"/>
      <c r="G270" s="581"/>
      <c r="H270" s="35">
        <f>SUM(G261:G269)</f>
        <v>1950.95</v>
      </c>
    </row>
    <row r="271" spans="1:8" ht="12.75" customHeight="1" x14ac:dyDescent="0.3">
      <c r="A271" s="3"/>
      <c r="B271" s="3" t="s">
        <v>179</v>
      </c>
      <c r="C271" s="3">
        <v>4</v>
      </c>
      <c r="D271" s="251">
        <v>40</v>
      </c>
      <c r="E271" s="6">
        <v>42952</v>
      </c>
      <c r="F271" s="3" t="s">
        <v>8</v>
      </c>
      <c r="G271" s="5">
        <f>(C271*D271)</f>
        <v>160</v>
      </c>
      <c r="H271" s="19"/>
    </row>
    <row r="272" spans="1:8" ht="12.75" customHeight="1" x14ac:dyDescent="0.3">
      <c r="A272" s="3"/>
      <c r="B272" s="3" t="s">
        <v>126</v>
      </c>
      <c r="C272" s="3">
        <v>3</v>
      </c>
      <c r="D272" s="251">
        <v>50</v>
      </c>
      <c r="E272" s="6">
        <v>42954</v>
      </c>
      <c r="F272" s="3" t="s">
        <v>8</v>
      </c>
      <c r="G272" s="5">
        <f>(C272*D272)</f>
        <v>150</v>
      </c>
      <c r="H272" s="19"/>
    </row>
    <row r="273" spans="1:8" ht="12.75" customHeight="1" x14ac:dyDescent="0.3">
      <c r="A273" s="3"/>
      <c r="B273" s="3" t="s">
        <v>181</v>
      </c>
      <c r="C273" s="3">
        <v>1</v>
      </c>
      <c r="D273" s="251">
        <f>668.07+32.35</f>
        <v>700.42000000000007</v>
      </c>
      <c r="E273" s="6">
        <v>42954</v>
      </c>
      <c r="F273" s="3" t="s">
        <v>8</v>
      </c>
      <c r="G273" s="5">
        <f>(C273*D273)</f>
        <v>700.42000000000007</v>
      </c>
      <c r="H273" s="19"/>
    </row>
    <row r="274" spans="1:8" ht="12.75" customHeight="1" x14ac:dyDescent="0.3">
      <c r="A274" s="3"/>
      <c r="B274" s="3" t="s">
        <v>179</v>
      </c>
      <c r="C274" s="3">
        <v>4.5</v>
      </c>
      <c r="D274" s="251">
        <v>40</v>
      </c>
      <c r="E274" s="6">
        <v>42959</v>
      </c>
      <c r="F274" s="3" t="s">
        <v>8</v>
      </c>
      <c r="G274" s="5">
        <f>(C274*D274)</f>
        <v>180</v>
      </c>
      <c r="H274" s="19"/>
    </row>
    <row r="275" spans="1:8" ht="12.75" customHeight="1" x14ac:dyDescent="0.3">
      <c r="A275" s="3"/>
      <c r="B275" s="3" t="s">
        <v>179</v>
      </c>
      <c r="C275" s="3">
        <v>13</v>
      </c>
      <c r="D275" s="251">
        <v>40</v>
      </c>
      <c r="E275" s="6">
        <v>42949</v>
      </c>
      <c r="F275" s="3" t="s">
        <v>8</v>
      </c>
      <c r="G275" s="5">
        <f>(C275*D275)</f>
        <v>520</v>
      </c>
      <c r="H275" s="19"/>
    </row>
    <row r="276" spans="1:8" ht="12.75" customHeight="1" x14ac:dyDescent="0.3">
      <c r="A276" s="579" t="s">
        <v>61</v>
      </c>
      <c r="B276" s="580"/>
      <c r="C276" s="580"/>
      <c r="D276" s="580"/>
      <c r="E276" s="580"/>
      <c r="F276" s="580"/>
      <c r="G276" s="581"/>
      <c r="H276" s="35">
        <f>SUM(G271:G275)</f>
        <v>1710.42</v>
      </c>
    </row>
    <row r="277" spans="1:8" ht="12.75" customHeight="1" x14ac:dyDescent="0.3">
      <c r="A277" s="3"/>
      <c r="B277" s="3" t="s">
        <v>126</v>
      </c>
      <c r="C277" s="3">
        <v>2</v>
      </c>
      <c r="D277" s="251">
        <v>50</v>
      </c>
      <c r="E277" s="6">
        <v>42994</v>
      </c>
      <c r="F277" s="3" t="s">
        <v>8</v>
      </c>
      <c r="G277" s="5">
        <f>(C277*D277)</f>
        <v>100</v>
      </c>
      <c r="H277" s="19"/>
    </row>
    <row r="278" spans="1:8" ht="12.75" customHeight="1" x14ac:dyDescent="0.3">
      <c r="A278" s="3"/>
      <c r="B278" s="3" t="s">
        <v>117</v>
      </c>
      <c r="C278" s="3">
        <v>4.5</v>
      </c>
      <c r="D278" s="251">
        <v>40</v>
      </c>
      <c r="E278" s="6">
        <v>43001</v>
      </c>
      <c r="F278" s="3" t="s">
        <v>8</v>
      </c>
      <c r="G278" s="5">
        <f>(C278*D278)</f>
        <v>180</v>
      </c>
      <c r="H278" s="19"/>
    </row>
    <row r="279" spans="1:8" ht="12.75" customHeight="1" x14ac:dyDescent="0.3">
      <c r="A279" s="3"/>
      <c r="B279" s="3" t="s">
        <v>117</v>
      </c>
      <c r="C279" s="3">
        <v>2</v>
      </c>
      <c r="D279" s="251">
        <v>45</v>
      </c>
      <c r="E279" s="6">
        <v>43001</v>
      </c>
      <c r="F279" s="3" t="s">
        <v>8</v>
      </c>
      <c r="G279" s="5">
        <f>(C279*D279)</f>
        <v>90</v>
      </c>
      <c r="H279" s="19"/>
    </row>
    <row r="280" spans="1:8" ht="12.75" customHeight="1" x14ac:dyDescent="0.3">
      <c r="A280" s="3"/>
      <c r="B280" s="3" t="s">
        <v>117</v>
      </c>
      <c r="C280" s="3">
        <v>17</v>
      </c>
      <c r="D280" s="251">
        <v>40</v>
      </c>
      <c r="E280" s="6">
        <v>43005</v>
      </c>
      <c r="F280" s="3" t="s">
        <v>8</v>
      </c>
      <c r="G280" s="5">
        <f>(C280*D280)</f>
        <v>680</v>
      </c>
      <c r="H280" s="19"/>
    </row>
    <row r="281" spans="1:8" ht="12.75" customHeight="1" x14ac:dyDescent="0.3">
      <c r="A281" s="579" t="s">
        <v>62</v>
      </c>
      <c r="B281" s="580"/>
      <c r="C281" s="580"/>
      <c r="D281" s="580"/>
      <c r="E281" s="580"/>
      <c r="F281" s="580"/>
      <c r="G281" s="581"/>
      <c r="H281" s="35">
        <f>SUM(G277:G280)</f>
        <v>1050</v>
      </c>
    </row>
    <row r="282" spans="1:8" ht="12.75" customHeight="1" x14ac:dyDescent="0.3">
      <c r="A282" s="3"/>
      <c r="B282" s="3" t="s">
        <v>117</v>
      </c>
      <c r="C282" s="3">
        <v>2</v>
      </c>
      <c r="D282" s="251">
        <v>45</v>
      </c>
      <c r="E282" s="6">
        <v>43012</v>
      </c>
      <c r="F282" s="3" t="s">
        <v>8</v>
      </c>
      <c r="G282" s="5">
        <f t="shared" ref="G282:G287" si="8">(C282*D282)</f>
        <v>90</v>
      </c>
      <c r="H282" s="19"/>
    </row>
    <row r="283" spans="1:8" ht="12.75" customHeight="1" x14ac:dyDescent="0.3">
      <c r="A283" s="3"/>
      <c r="B283" s="3" t="s">
        <v>182</v>
      </c>
      <c r="C283" s="3">
        <v>1</v>
      </c>
      <c r="D283" s="251">
        <v>50</v>
      </c>
      <c r="E283" s="6">
        <v>43012</v>
      </c>
      <c r="F283" s="3" t="s">
        <v>8</v>
      </c>
      <c r="G283" s="5">
        <f t="shared" si="8"/>
        <v>50</v>
      </c>
      <c r="H283" s="19"/>
    </row>
    <row r="284" spans="1:8" ht="12.75" customHeight="1" x14ac:dyDescent="0.3">
      <c r="A284" s="3"/>
      <c r="B284" s="3" t="s">
        <v>183</v>
      </c>
      <c r="C284" s="3">
        <v>10.5</v>
      </c>
      <c r="D284" s="251">
        <v>40</v>
      </c>
      <c r="E284" s="6">
        <v>43015</v>
      </c>
      <c r="F284" s="3" t="s">
        <v>8</v>
      </c>
      <c r="G284" s="5">
        <f t="shared" si="8"/>
        <v>420</v>
      </c>
      <c r="H284" s="19"/>
    </row>
    <row r="285" spans="1:8" ht="12.75" customHeight="1" x14ac:dyDescent="0.3">
      <c r="A285" s="3"/>
      <c r="B285" s="3" t="s">
        <v>179</v>
      </c>
      <c r="C285" s="3">
        <v>3.5</v>
      </c>
      <c r="D285" s="251">
        <v>40</v>
      </c>
      <c r="E285" s="6">
        <v>43021</v>
      </c>
      <c r="F285" s="3" t="s">
        <v>8</v>
      </c>
      <c r="G285" s="5">
        <f t="shared" si="8"/>
        <v>140</v>
      </c>
      <c r="H285" s="19"/>
    </row>
    <row r="286" spans="1:8" ht="12.75" customHeight="1" x14ac:dyDescent="0.3">
      <c r="A286" s="3"/>
      <c r="B286" s="3" t="s">
        <v>184</v>
      </c>
      <c r="C286" s="3">
        <v>5</v>
      </c>
      <c r="D286" s="251">
        <v>40</v>
      </c>
      <c r="E286" s="6">
        <v>43029</v>
      </c>
      <c r="F286" s="3" t="s">
        <v>8</v>
      </c>
      <c r="G286" s="5">
        <f t="shared" si="8"/>
        <v>200</v>
      </c>
      <c r="H286" s="19"/>
    </row>
    <row r="287" spans="1:8" ht="12.75" customHeight="1" x14ac:dyDescent="0.3">
      <c r="A287" s="3"/>
      <c r="B287" s="3" t="s">
        <v>184</v>
      </c>
      <c r="C287" s="3">
        <v>3.5</v>
      </c>
      <c r="D287" s="251">
        <v>40</v>
      </c>
      <c r="E287" s="6">
        <v>43036</v>
      </c>
      <c r="F287" s="3" t="s">
        <v>8</v>
      </c>
      <c r="G287" s="5">
        <f t="shared" si="8"/>
        <v>140</v>
      </c>
      <c r="H287" s="19"/>
    </row>
    <row r="288" spans="1:8" ht="12.75" customHeight="1" x14ac:dyDescent="0.3">
      <c r="A288" s="579" t="s">
        <v>63</v>
      </c>
      <c r="B288" s="580"/>
      <c r="C288" s="580"/>
      <c r="D288" s="580"/>
      <c r="E288" s="580"/>
      <c r="F288" s="580"/>
      <c r="G288" s="581"/>
      <c r="H288" s="35">
        <f>SUM(G282:G287)</f>
        <v>1040</v>
      </c>
    </row>
    <row r="289" spans="1:8" ht="12.75" customHeight="1" x14ac:dyDescent="0.3">
      <c r="A289" s="3"/>
      <c r="B289" s="3" t="s">
        <v>184</v>
      </c>
      <c r="C289" s="3">
        <v>2.5</v>
      </c>
      <c r="D289" s="251">
        <v>40</v>
      </c>
      <c r="E289" s="6">
        <v>43042</v>
      </c>
      <c r="F289" s="3" t="s">
        <v>8</v>
      </c>
      <c r="G289" s="5">
        <f>(C289*D289)</f>
        <v>100</v>
      </c>
      <c r="H289" s="19"/>
    </row>
    <row r="290" spans="1:8" ht="12.75" customHeight="1" x14ac:dyDescent="0.3">
      <c r="A290" s="3"/>
      <c r="B290" s="3" t="s">
        <v>184</v>
      </c>
      <c r="C290" s="3"/>
      <c r="D290" s="251">
        <v>40</v>
      </c>
      <c r="E290" s="6">
        <v>43050</v>
      </c>
      <c r="F290" s="3" t="s">
        <v>8</v>
      </c>
      <c r="G290" s="5">
        <v>200</v>
      </c>
      <c r="H290" s="19"/>
    </row>
    <row r="291" spans="1:8" ht="12.75" customHeight="1" x14ac:dyDescent="0.3">
      <c r="A291" s="3"/>
      <c r="B291" s="3" t="s">
        <v>185</v>
      </c>
      <c r="C291" s="3">
        <v>8.5</v>
      </c>
      <c r="D291" s="251">
        <v>45</v>
      </c>
      <c r="E291" s="6">
        <v>43057</v>
      </c>
      <c r="F291" s="3" t="s">
        <v>8</v>
      </c>
      <c r="G291" s="5">
        <f>(C291*D291)</f>
        <v>382.5</v>
      </c>
      <c r="H291" s="19"/>
    </row>
    <row r="292" spans="1:8" ht="12.75" customHeight="1" x14ac:dyDescent="0.3">
      <c r="A292" s="3"/>
      <c r="B292" s="3" t="s">
        <v>184</v>
      </c>
      <c r="C292" s="3">
        <v>4.5</v>
      </c>
      <c r="D292" s="251">
        <v>45</v>
      </c>
      <c r="E292" s="6">
        <v>43064</v>
      </c>
      <c r="F292" s="3" t="s">
        <v>8</v>
      </c>
      <c r="G292" s="5">
        <f>(C292*D292)</f>
        <v>202.5</v>
      </c>
      <c r="H292" s="19"/>
    </row>
    <row r="293" spans="1:8" ht="12.75" customHeight="1" x14ac:dyDescent="0.3">
      <c r="A293" s="3"/>
      <c r="B293" s="3" t="s">
        <v>184</v>
      </c>
      <c r="C293" s="3">
        <v>7</v>
      </c>
      <c r="D293" s="251">
        <v>45</v>
      </c>
      <c r="E293" s="6">
        <v>43069</v>
      </c>
      <c r="F293" s="3" t="s">
        <v>8</v>
      </c>
      <c r="G293" s="5">
        <f>(C293*D293)</f>
        <v>315</v>
      </c>
      <c r="H293" s="19"/>
    </row>
    <row r="294" spans="1:8" ht="12.75" customHeight="1" x14ac:dyDescent="0.3">
      <c r="A294" s="579" t="s">
        <v>64</v>
      </c>
      <c r="B294" s="580"/>
      <c r="C294" s="580"/>
      <c r="D294" s="580"/>
      <c r="E294" s="580"/>
      <c r="F294" s="580"/>
      <c r="G294" s="581"/>
      <c r="H294" s="35">
        <f>SUM(G289:G293)</f>
        <v>1200</v>
      </c>
    </row>
    <row r="295" spans="1:8" ht="12.75" customHeight="1" x14ac:dyDescent="0.3">
      <c r="A295" s="3"/>
      <c r="B295" s="3" t="s">
        <v>184</v>
      </c>
      <c r="C295" s="3">
        <v>5</v>
      </c>
      <c r="D295" s="251">
        <v>45</v>
      </c>
      <c r="E295" s="6">
        <v>43048</v>
      </c>
      <c r="F295" s="3" t="s">
        <v>8</v>
      </c>
      <c r="G295" s="5">
        <f>(C295*D295)</f>
        <v>225</v>
      </c>
      <c r="H295" s="19"/>
    </row>
    <row r="296" spans="1:8" ht="12.75" customHeight="1" x14ac:dyDescent="0.3">
      <c r="A296" s="3"/>
      <c r="B296" s="3" t="s">
        <v>186</v>
      </c>
      <c r="C296" s="3">
        <v>4</v>
      </c>
      <c r="D296" s="251">
        <v>45</v>
      </c>
      <c r="E296" s="6">
        <v>43085</v>
      </c>
      <c r="F296" s="3" t="s">
        <v>8</v>
      </c>
      <c r="G296" s="5">
        <f>(C296*D296)</f>
        <v>180</v>
      </c>
      <c r="H296" s="19"/>
    </row>
    <row r="297" spans="1:8" ht="12.75" customHeight="1" x14ac:dyDescent="0.3">
      <c r="A297" s="3"/>
      <c r="B297" s="3" t="s">
        <v>186</v>
      </c>
      <c r="C297" s="3">
        <v>4</v>
      </c>
      <c r="D297" s="251">
        <v>45</v>
      </c>
      <c r="E297" s="6">
        <v>43092</v>
      </c>
      <c r="F297" s="3" t="s">
        <v>8</v>
      </c>
      <c r="G297" s="5">
        <f>(C297*D297)</f>
        <v>180</v>
      </c>
      <c r="H297" s="19"/>
    </row>
    <row r="298" spans="1:8" ht="12.75" customHeight="1" x14ac:dyDescent="0.3">
      <c r="A298" s="3"/>
      <c r="B298" s="3" t="s">
        <v>179</v>
      </c>
      <c r="C298" s="3">
        <v>4</v>
      </c>
      <c r="D298" s="251">
        <v>45</v>
      </c>
      <c r="E298" s="6">
        <v>43096</v>
      </c>
      <c r="F298" s="3" t="s">
        <v>8</v>
      </c>
      <c r="G298" s="5">
        <f>(C298*D298)</f>
        <v>180</v>
      </c>
      <c r="H298" s="19"/>
    </row>
    <row r="299" spans="1:8" ht="12.75" customHeight="1" x14ac:dyDescent="0.3">
      <c r="A299" s="579" t="s">
        <v>65</v>
      </c>
      <c r="B299" s="580"/>
      <c r="C299" s="580"/>
      <c r="D299" s="580"/>
      <c r="E299" s="580"/>
      <c r="F299" s="580"/>
      <c r="G299" s="581"/>
      <c r="H299" s="35">
        <f>SUM(G295:G298)</f>
        <v>765</v>
      </c>
    </row>
    <row r="300" spans="1:8" ht="12.75" customHeight="1" x14ac:dyDescent="0.3">
      <c r="A300" s="3"/>
      <c r="B300" s="3" t="s">
        <v>179</v>
      </c>
      <c r="C300" s="3">
        <v>3</v>
      </c>
      <c r="D300" s="251">
        <v>45</v>
      </c>
      <c r="E300" s="6">
        <v>43461</v>
      </c>
      <c r="F300" s="3" t="s">
        <v>8</v>
      </c>
      <c r="G300" s="5">
        <f>(C300*D300)</f>
        <v>135</v>
      </c>
      <c r="H300" s="19"/>
    </row>
    <row r="301" spans="1:8" ht="12.75" customHeight="1" x14ac:dyDescent="0.3">
      <c r="A301" s="3"/>
      <c r="B301" s="3" t="s">
        <v>179</v>
      </c>
      <c r="C301" s="3">
        <v>5</v>
      </c>
      <c r="D301" s="251">
        <v>45</v>
      </c>
      <c r="E301" s="6">
        <v>43462</v>
      </c>
      <c r="F301" s="3" t="s">
        <v>8</v>
      </c>
      <c r="G301" s="5">
        <f>(C301*D301)</f>
        <v>225</v>
      </c>
      <c r="H301" s="19"/>
    </row>
    <row r="302" spans="1:8" ht="12.75" customHeight="1" x14ac:dyDescent="0.3">
      <c r="A302" s="3"/>
      <c r="B302" s="3" t="s">
        <v>179</v>
      </c>
      <c r="C302" s="3">
        <v>13</v>
      </c>
      <c r="D302" s="251">
        <v>45</v>
      </c>
      <c r="E302" s="6">
        <v>43131</v>
      </c>
      <c r="F302" s="3" t="s">
        <v>8</v>
      </c>
      <c r="G302" s="5">
        <f>(C302*D302)-100</f>
        <v>485</v>
      </c>
      <c r="H302" s="19"/>
    </row>
    <row r="303" spans="1:8" ht="12.75" customHeight="1" x14ac:dyDescent="0.3">
      <c r="A303" s="579" t="s">
        <v>66</v>
      </c>
      <c r="B303" s="580"/>
      <c r="C303" s="580"/>
      <c r="D303" s="580"/>
      <c r="E303" s="580"/>
      <c r="F303" s="580"/>
      <c r="G303" s="581"/>
      <c r="H303" s="35">
        <f>SUM(G300:G302)</f>
        <v>845</v>
      </c>
    </row>
    <row r="304" spans="1:8" ht="12.75" customHeight="1" x14ac:dyDescent="0.3">
      <c r="A304" s="3"/>
      <c r="B304" s="3" t="s">
        <v>179</v>
      </c>
      <c r="C304" s="3">
        <v>1</v>
      </c>
      <c r="D304" s="251">
        <v>700</v>
      </c>
      <c r="E304" s="6">
        <v>43132</v>
      </c>
      <c r="F304" s="3" t="s">
        <v>8</v>
      </c>
      <c r="G304" s="5">
        <f>(C304*D304)-100</f>
        <v>600</v>
      </c>
      <c r="H304" s="19"/>
    </row>
    <row r="305" spans="1:8" ht="12.75" customHeight="1" x14ac:dyDescent="0.3">
      <c r="A305" s="579" t="s">
        <v>67</v>
      </c>
      <c r="B305" s="580"/>
      <c r="C305" s="580"/>
      <c r="D305" s="580"/>
      <c r="E305" s="580"/>
      <c r="F305" s="580"/>
      <c r="G305" s="581"/>
      <c r="H305" s="35">
        <f>SUM(G304)</f>
        <v>600</v>
      </c>
    </row>
    <row r="306" spans="1:8" ht="12.75" customHeight="1" x14ac:dyDescent="0.3">
      <c r="A306" s="3"/>
      <c r="B306" s="3" t="s">
        <v>187</v>
      </c>
      <c r="C306" s="3">
        <v>1</v>
      </c>
      <c r="D306" s="251">
        <v>45</v>
      </c>
      <c r="E306" s="6">
        <v>43162</v>
      </c>
      <c r="F306" s="3" t="s">
        <v>8</v>
      </c>
      <c r="G306" s="5">
        <f>(C306*D306)</f>
        <v>45</v>
      </c>
      <c r="H306" s="19"/>
    </row>
    <row r="307" spans="1:8" ht="12.75" customHeight="1" x14ac:dyDescent="0.3">
      <c r="A307" s="579" t="s">
        <v>68</v>
      </c>
      <c r="B307" s="580"/>
      <c r="C307" s="580"/>
      <c r="D307" s="580"/>
      <c r="E307" s="580"/>
      <c r="F307" s="580"/>
      <c r="G307" s="581"/>
      <c r="H307" s="35">
        <f>SUM(G306)</f>
        <v>45</v>
      </c>
    </row>
    <row r="308" spans="1:8" ht="12.75" customHeight="1" x14ac:dyDescent="0.3">
      <c r="A308" s="3"/>
      <c r="B308" s="3" t="s">
        <v>188</v>
      </c>
      <c r="C308" s="3">
        <v>1</v>
      </c>
      <c r="D308" s="251">
        <v>50</v>
      </c>
      <c r="E308" s="6">
        <v>43193</v>
      </c>
      <c r="F308" s="3" t="s">
        <v>8</v>
      </c>
      <c r="G308" s="5">
        <f>(C308*D308)</f>
        <v>50</v>
      </c>
      <c r="H308" s="19"/>
    </row>
    <row r="309" spans="1:8" ht="12.75" customHeight="1" x14ac:dyDescent="0.3">
      <c r="A309" s="3"/>
      <c r="B309" s="3" t="s">
        <v>189</v>
      </c>
      <c r="C309" s="3">
        <v>3.5</v>
      </c>
      <c r="D309" s="251">
        <v>55</v>
      </c>
      <c r="E309" s="6">
        <v>43220</v>
      </c>
      <c r="F309" s="3" t="s">
        <v>8</v>
      </c>
      <c r="G309" s="5">
        <f>(C309*D309)</f>
        <v>192.5</v>
      </c>
      <c r="H309" s="19"/>
    </row>
    <row r="310" spans="1:8" ht="12.75" customHeight="1" x14ac:dyDescent="0.3">
      <c r="A310" s="579" t="s">
        <v>69</v>
      </c>
      <c r="B310" s="580"/>
      <c r="C310" s="580"/>
      <c r="D310" s="580"/>
      <c r="E310" s="580"/>
      <c r="F310" s="580"/>
      <c r="G310" s="581"/>
      <c r="H310" s="35">
        <f>SUM(G308:G309)</f>
        <v>242.5</v>
      </c>
    </row>
    <row r="311" spans="1:8" ht="12.75" customHeight="1" x14ac:dyDescent="0.3">
      <c r="A311" s="18"/>
      <c r="B311" s="3" t="s">
        <v>190</v>
      </c>
      <c r="C311" s="3">
        <v>5.5</v>
      </c>
      <c r="D311" s="251">
        <v>45</v>
      </c>
      <c r="E311" s="6">
        <v>43232</v>
      </c>
      <c r="F311" s="3" t="s">
        <v>8</v>
      </c>
      <c r="G311" s="5">
        <f>(C311*D311)</f>
        <v>247.5</v>
      </c>
      <c r="H311" s="19"/>
    </row>
    <row r="312" spans="1:8" ht="12.75" customHeight="1" x14ac:dyDescent="0.25">
      <c r="A312" s="3"/>
      <c r="B312" s="3" t="s">
        <v>191</v>
      </c>
      <c r="C312" s="3">
        <v>5.5</v>
      </c>
      <c r="D312" s="251">
        <v>45</v>
      </c>
      <c r="E312" s="6">
        <v>43238</v>
      </c>
      <c r="F312" s="3" t="s">
        <v>8</v>
      </c>
      <c r="G312" s="5">
        <f>(C312*D312)</f>
        <v>247.5</v>
      </c>
      <c r="H312" s="3"/>
    </row>
    <row r="313" spans="1:8" ht="12.75" customHeight="1" x14ac:dyDescent="0.25">
      <c r="A313" s="3"/>
      <c r="B313" s="3" t="s">
        <v>184</v>
      </c>
      <c r="C313" s="3">
        <v>5.5</v>
      </c>
      <c r="D313" s="251">
        <v>45</v>
      </c>
      <c r="E313" s="6">
        <v>43246</v>
      </c>
      <c r="F313" s="3" t="s">
        <v>8</v>
      </c>
      <c r="G313" s="5">
        <f>(C313*D313)</f>
        <v>247.5</v>
      </c>
      <c r="H313" s="3"/>
    </row>
    <row r="314" spans="1:8" ht="12.75" customHeight="1" x14ac:dyDescent="0.3">
      <c r="A314" s="579" t="s">
        <v>70</v>
      </c>
      <c r="B314" s="580"/>
      <c r="C314" s="580"/>
      <c r="D314" s="580"/>
      <c r="E314" s="580"/>
      <c r="F314" s="580"/>
      <c r="G314" s="581"/>
      <c r="H314" s="35">
        <f>SUM(G311:G313)</f>
        <v>742.5</v>
      </c>
    </row>
    <row r="315" spans="1:8" ht="12.75" customHeight="1" x14ac:dyDescent="0.25">
      <c r="A315" s="3"/>
      <c r="B315" s="3" t="s">
        <v>192</v>
      </c>
      <c r="C315" s="3">
        <v>5.5</v>
      </c>
      <c r="D315" s="251">
        <v>45</v>
      </c>
      <c r="E315" s="6">
        <v>43260</v>
      </c>
      <c r="F315" s="3" t="s">
        <v>8</v>
      </c>
      <c r="G315" s="5">
        <f>(C315*D315)</f>
        <v>247.5</v>
      </c>
      <c r="H315" s="3"/>
    </row>
    <row r="316" spans="1:8" ht="12.75" customHeight="1" x14ac:dyDescent="0.25">
      <c r="A316" s="3"/>
      <c r="B316" s="3" t="s">
        <v>192</v>
      </c>
      <c r="C316" s="3">
        <v>4.5</v>
      </c>
      <c r="D316" s="251">
        <v>45</v>
      </c>
      <c r="E316" s="6">
        <v>43267</v>
      </c>
      <c r="F316" s="3" t="s">
        <v>8</v>
      </c>
      <c r="G316" s="5">
        <f>(C316*D316)</f>
        <v>202.5</v>
      </c>
      <c r="H316" s="3"/>
    </row>
    <row r="317" spans="1:8" ht="12.75" customHeight="1" x14ac:dyDescent="0.25">
      <c r="A317" s="3"/>
      <c r="B317" s="3" t="s">
        <v>193</v>
      </c>
      <c r="C317" s="3">
        <v>1</v>
      </c>
      <c r="D317" s="251">
        <v>50</v>
      </c>
      <c r="E317" s="6">
        <v>43281</v>
      </c>
      <c r="F317" s="3" t="s">
        <v>8</v>
      </c>
      <c r="G317" s="5">
        <f>(C317*D317)</f>
        <v>50</v>
      </c>
      <c r="H317" s="3"/>
    </row>
    <row r="318" spans="1:8" ht="12.75" customHeight="1" x14ac:dyDescent="0.3">
      <c r="A318" s="579" t="s">
        <v>71</v>
      </c>
      <c r="B318" s="580"/>
      <c r="C318" s="580"/>
      <c r="D318" s="580"/>
      <c r="E318" s="580"/>
      <c r="F318" s="580"/>
      <c r="G318" s="581"/>
      <c r="H318" s="35">
        <f>SUM(G315:G317)</f>
        <v>500</v>
      </c>
    </row>
    <row r="319" spans="1:8" ht="12.75" customHeight="1" x14ac:dyDescent="0.25">
      <c r="A319" s="3"/>
      <c r="B319" s="3" t="s">
        <v>193</v>
      </c>
      <c r="C319" s="3">
        <v>1</v>
      </c>
      <c r="D319" s="251">
        <v>80</v>
      </c>
      <c r="E319" s="6">
        <v>43435</v>
      </c>
      <c r="F319" s="3" t="s">
        <v>8</v>
      </c>
      <c r="G319" s="5">
        <f>(C319*D319)</f>
        <v>80</v>
      </c>
      <c r="H319" s="3"/>
    </row>
    <row r="320" spans="1:8" ht="12.75" customHeight="1" x14ac:dyDescent="0.3">
      <c r="A320" s="579" t="s">
        <v>79</v>
      </c>
      <c r="B320" s="580"/>
      <c r="C320" s="580"/>
      <c r="D320" s="580"/>
      <c r="E320" s="580"/>
      <c r="F320" s="580"/>
      <c r="G320" s="581"/>
      <c r="H320" s="35">
        <f>SUM(G319)</f>
        <v>80</v>
      </c>
    </row>
    <row r="321" spans="1:8" ht="12.75" customHeight="1" x14ac:dyDescent="0.25">
      <c r="A321" s="3"/>
      <c r="B321" s="3" t="s">
        <v>193</v>
      </c>
      <c r="C321" s="3">
        <v>1</v>
      </c>
      <c r="D321" s="251">
        <v>50</v>
      </c>
      <c r="E321" s="6">
        <v>43496</v>
      </c>
      <c r="F321" s="3" t="s">
        <v>8</v>
      </c>
      <c r="G321" s="5">
        <f>(C321*D321)</f>
        <v>50</v>
      </c>
      <c r="H321" s="3"/>
    </row>
    <row r="322" spans="1:8" ht="12.75" customHeight="1" x14ac:dyDescent="0.3">
      <c r="A322" s="579" t="s">
        <v>80</v>
      </c>
      <c r="B322" s="580"/>
      <c r="C322" s="580"/>
      <c r="D322" s="580"/>
      <c r="E322" s="580"/>
      <c r="F322" s="580"/>
      <c r="G322" s="581"/>
      <c r="H322" s="35">
        <f>SUM(G321)</f>
        <v>50</v>
      </c>
    </row>
    <row r="323" spans="1:8" ht="12.75" customHeight="1" x14ac:dyDescent="0.25">
      <c r="A323" s="3"/>
      <c r="B323" s="3" t="s">
        <v>193</v>
      </c>
      <c r="C323" s="3">
        <v>1</v>
      </c>
      <c r="D323" s="251">
        <v>50</v>
      </c>
      <c r="E323" s="6">
        <v>43539</v>
      </c>
      <c r="F323" s="3" t="s">
        <v>8</v>
      </c>
      <c r="G323" s="5">
        <f>(C323*D323)</f>
        <v>50</v>
      </c>
      <c r="H323" s="3"/>
    </row>
    <row r="324" spans="1:8" ht="12.75" customHeight="1" x14ac:dyDescent="0.3">
      <c r="A324" s="579" t="s">
        <v>82</v>
      </c>
      <c r="B324" s="580"/>
      <c r="C324" s="580"/>
      <c r="D324" s="580"/>
      <c r="E324" s="580"/>
      <c r="F324" s="580"/>
      <c r="G324" s="581"/>
      <c r="H324" s="35">
        <f>SUM(G323)</f>
        <v>50</v>
      </c>
    </row>
    <row r="325" spans="1:8" ht="12.75" customHeight="1" x14ac:dyDescent="0.25">
      <c r="A325" s="3"/>
      <c r="B325" s="3" t="s">
        <v>193</v>
      </c>
      <c r="C325" s="3">
        <v>3</v>
      </c>
      <c r="D325" s="251">
        <v>50</v>
      </c>
      <c r="E325" s="6">
        <v>43561</v>
      </c>
      <c r="F325" s="3" t="s">
        <v>8</v>
      </c>
      <c r="G325" s="5">
        <f>(C325*D325)</f>
        <v>150</v>
      </c>
      <c r="H325" s="3"/>
    </row>
    <row r="326" spans="1:8" ht="12.75" customHeight="1" x14ac:dyDescent="0.3">
      <c r="A326" s="579" t="s">
        <v>83</v>
      </c>
      <c r="B326" s="580"/>
      <c r="C326" s="580"/>
      <c r="D326" s="580"/>
      <c r="E326" s="580"/>
      <c r="F326" s="580"/>
      <c r="G326" s="581"/>
      <c r="H326" s="35">
        <f>SUM(G325)</f>
        <v>150</v>
      </c>
    </row>
    <row r="327" spans="1:8" ht="12.75" customHeight="1" x14ac:dyDescent="0.25">
      <c r="A327" s="3"/>
      <c r="B327" s="3" t="s">
        <v>182</v>
      </c>
      <c r="C327" s="3">
        <v>2</v>
      </c>
      <c r="D327" s="251">
        <v>50</v>
      </c>
      <c r="E327" s="6">
        <v>43603</v>
      </c>
      <c r="F327" s="3" t="s">
        <v>8</v>
      </c>
      <c r="G327" s="5">
        <f>(C327*D327)</f>
        <v>100</v>
      </c>
      <c r="H327" s="3"/>
    </row>
    <row r="328" spans="1:8" ht="12.75" customHeight="1" x14ac:dyDescent="0.3">
      <c r="A328" s="579" t="s">
        <v>84</v>
      </c>
      <c r="B328" s="580"/>
      <c r="C328" s="580"/>
      <c r="D328" s="580"/>
      <c r="E328" s="580"/>
      <c r="F328" s="580"/>
      <c r="G328" s="581"/>
      <c r="H328" s="35">
        <f>SUM(G327)</f>
        <v>100</v>
      </c>
    </row>
    <row r="329" spans="1:8" ht="12.75" customHeight="1" x14ac:dyDescent="0.25">
      <c r="A329" s="3"/>
      <c r="B329" s="3" t="s">
        <v>182</v>
      </c>
      <c r="C329" s="3">
        <v>4.5</v>
      </c>
      <c r="D329" s="251">
        <v>50</v>
      </c>
      <c r="E329" s="6">
        <v>43659</v>
      </c>
      <c r="F329" s="3" t="s">
        <v>8</v>
      </c>
      <c r="G329" s="5">
        <f>(C329*D329)</f>
        <v>225</v>
      </c>
      <c r="H329" s="3"/>
    </row>
    <row r="330" spans="1:8" ht="12.75" customHeight="1" x14ac:dyDescent="0.3">
      <c r="A330" s="579" t="s">
        <v>86</v>
      </c>
      <c r="B330" s="580"/>
      <c r="C330" s="580"/>
      <c r="D330" s="580"/>
      <c r="E330" s="580"/>
      <c r="F330" s="580"/>
      <c r="G330" s="581"/>
      <c r="H330" s="35">
        <f>SUM(G329)</f>
        <v>225</v>
      </c>
    </row>
    <row r="331" spans="1:8" ht="12.75" customHeight="1" x14ac:dyDescent="0.25">
      <c r="A331" s="3"/>
      <c r="B331" s="3" t="s">
        <v>147</v>
      </c>
      <c r="C331" s="3">
        <v>1</v>
      </c>
      <c r="D331" s="251">
        <v>45</v>
      </c>
      <c r="E331" s="6">
        <v>43687</v>
      </c>
      <c r="F331" s="3" t="s">
        <v>8</v>
      </c>
      <c r="G331" s="5">
        <f>(C331*D331)</f>
        <v>45</v>
      </c>
      <c r="H331" s="3"/>
    </row>
    <row r="332" spans="1:8" ht="12.75" customHeight="1" x14ac:dyDescent="0.25">
      <c r="A332" s="3"/>
      <c r="B332" s="3" t="s">
        <v>194</v>
      </c>
      <c r="C332" s="3">
        <v>1.5</v>
      </c>
      <c r="D332" s="251">
        <v>250</v>
      </c>
      <c r="E332" s="6">
        <v>43687</v>
      </c>
      <c r="F332" s="3" t="s">
        <v>8</v>
      </c>
      <c r="G332" s="5">
        <f>(C332*D332)</f>
        <v>375</v>
      </c>
      <c r="H332" s="3"/>
    </row>
    <row r="333" spans="1:8" ht="12.75" customHeight="1" x14ac:dyDescent="0.25">
      <c r="A333" s="3"/>
      <c r="B333" s="3" t="s">
        <v>195</v>
      </c>
      <c r="C333" s="3">
        <v>5</v>
      </c>
      <c r="D333" s="251">
        <v>45</v>
      </c>
      <c r="E333" s="6">
        <v>43701</v>
      </c>
      <c r="F333" s="3" t="s">
        <v>8</v>
      </c>
      <c r="G333" s="5">
        <f>(C333*D333)</f>
        <v>225</v>
      </c>
      <c r="H333" s="3"/>
    </row>
    <row r="334" spans="1:8" ht="12.75" customHeight="1" x14ac:dyDescent="0.25">
      <c r="A334" s="3"/>
      <c r="B334" s="3" t="s">
        <v>182</v>
      </c>
      <c r="C334" s="3">
        <v>3</v>
      </c>
      <c r="D334" s="251">
        <v>50</v>
      </c>
      <c r="E334" s="6">
        <v>43701</v>
      </c>
      <c r="F334" s="3" t="s">
        <v>8</v>
      </c>
      <c r="G334" s="5">
        <f>(C334*D334)</f>
        <v>150</v>
      </c>
      <c r="H334" s="3"/>
    </row>
    <row r="335" spans="1:8" ht="12.75" customHeight="1" x14ac:dyDescent="0.3">
      <c r="A335" s="579" t="s">
        <v>87</v>
      </c>
      <c r="B335" s="580"/>
      <c r="C335" s="580"/>
      <c r="D335" s="580"/>
      <c r="E335" s="580"/>
      <c r="F335" s="580"/>
      <c r="G335" s="581"/>
      <c r="H335" s="35">
        <f>SUM(G331:G334)</f>
        <v>795</v>
      </c>
    </row>
    <row r="336" spans="1:8" ht="12.75" customHeight="1" x14ac:dyDescent="0.3">
      <c r="A336" s="18"/>
      <c r="B336" s="3" t="s">
        <v>196</v>
      </c>
      <c r="C336" s="3">
        <v>5.5</v>
      </c>
      <c r="D336" s="251">
        <v>45</v>
      </c>
      <c r="E336" s="6">
        <v>43722</v>
      </c>
      <c r="F336" s="3" t="s">
        <v>8</v>
      </c>
      <c r="G336" s="5">
        <f>(C336*D336)</f>
        <v>247.5</v>
      </c>
      <c r="H336" s="19"/>
    </row>
    <row r="337" spans="1:8" ht="12.75" customHeight="1" x14ac:dyDescent="0.3">
      <c r="A337" s="18"/>
      <c r="B337" s="3" t="s">
        <v>196</v>
      </c>
      <c r="C337" s="3">
        <v>9.5</v>
      </c>
      <c r="D337" s="251">
        <v>45</v>
      </c>
      <c r="E337" s="6">
        <v>43722</v>
      </c>
      <c r="F337" s="3" t="s">
        <v>8</v>
      </c>
      <c r="G337" s="5">
        <f>(C337*D337)</f>
        <v>427.5</v>
      </c>
      <c r="H337" s="19"/>
    </row>
    <row r="338" spans="1:8" ht="12.75" customHeight="1" x14ac:dyDescent="0.3">
      <c r="A338" s="18"/>
      <c r="B338" s="3" t="s">
        <v>197</v>
      </c>
      <c r="C338" s="3">
        <v>3</v>
      </c>
      <c r="D338" s="251">
        <v>50</v>
      </c>
      <c r="E338" s="6">
        <v>43722</v>
      </c>
      <c r="F338" s="3" t="s">
        <v>8</v>
      </c>
      <c r="G338" s="5">
        <f>(C338*D338)</f>
        <v>150</v>
      </c>
      <c r="H338" s="19"/>
    </row>
    <row r="339" spans="1:8" ht="12.75" customHeight="1" x14ac:dyDescent="0.3">
      <c r="A339" s="579" t="s">
        <v>88</v>
      </c>
      <c r="B339" s="580"/>
      <c r="C339" s="580"/>
      <c r="D339" s="580"/>
      <c r="E339" s="580"/>
      <c r="F339" s="580"/>
      <c r="G339" s="581"/>
      <c r="H339" s="35">
        <f>SUM(G336:G338)</f>
        <v>825</v>
      </c>
    </row>
    <row r="340" spans="1:8" ht="12.75" customHeight="1" x14ac:dyDescent="0.3">
      <c r="A340" s="18"/>
      <c r="B340" s="3" t="s">
        <v>198</v>
      </c>
      <c r="C340" s="3">
        <v>13</v>
      </c>
      <c r="D340" s="251">
        <v>50</v>
      </c>
      <c r="E340" s="6">
        <v>43750</v>
      </c>
      <c r="F340" s="3" t="s">
        <v>8</v>
      </c>
      <c r="G340" s="5">
        <f>(C340*D340)</f>
        <v>650</v>
      </c>
      <c r="H340" s="19"/>
    </row>
    <row r="341" spans="1:8" ht="12.75" customHeight="1" x14ac:dyDescent="0.3">
      <c r="A341" s="18"/>
      <c r="B341" s="3" t="s">
        <v>197</v>
      </c>
      <c r="C341" s="3">
        <v>4</v>
      </c>
      <c r="D341" s="251">
        <v>50</v>
      </c>
      <c r="E341" s="6">
        <v>43750</v>
      </c>
      <c r="F341" s="3" t="s">
        <v>8</v>
      </c>
      <c r="G341" s="5">
        <f>(C341*D341)</f>
        <v>200</v>
      </c>
      <c r="H341" s="19"/>
    </row>
    <row r="342" spans="1:8" ht="12.75" customHeight="1" x14ac:dyDescent="0.3">
      <c r="A342" s="18"/>
      <c r="B342" s="47" t="s">
        <v>147</v>
      </c>
      <c r="C342" s="3">
        <v>1</v>
      </c>
      <c r="D342" s="251">
        <v>30</v>
      </c>
      <c r="E342" s="6">
        <v>43750</v>
      </c>
      <c r="F342" s="3" t="s">
        <v>8</v>
      </c>
      <c r="G342" s="5">
        <f>(C342*D342)</f>
        <v>30</v>
      </c>
      <c r="H342" s="19"/>
    </row>
    <row r="343" spans="1:8" ht="12.75" customHeight="1" x14ac:dyDescent="0.25">
      <c r="A343" s="3"/>
      <c r="B343" s="3" t="s">
        <v>197</v>
      </c>
      <c r="C343" s="3">
        <v>2.5</v>
      </c>
      <c r="D343" s="251">
        <v>50</v>
      </c>
      <c r="E343" s="6">
        <v>43756</v>
      </c>
      <c r="F343" s="3" t="s">
        <v>8</v>
      </c>
      <c r="G343" s="5">
        <f>(C343*D343)</f>
        <v>125</v>
      </c>
      <c r="H343" s="3"/>
    </row>
    <row r="344" spans="1:8" ht="12.75" customHeight="1" x14ac:dyDescent="0.3">
      <c r="A344" s="590" t="s">
        <v>89</v>
      </c>
      <c r="B344" s="591"/>
      <c r="C344" s="591"/>
      <c r="D344" s="591"/>
      <c r="E344" s="591"/>
      <c r="F344" s="591"/>
      <c r="G344" s="592"/>
      <c r="H344" s="51">
        <f>SUM(G340:G343)</f>
        <v>1005</v>
      </c>
    </row>
    <row r="345" spans="1:8" ht="12.75" customHeight="1" x14ac:dyDescent="0.3">
      <c r="A345" s="209"/>
      <c r="B345" s="199" t="s">
        <v>197</v>
      </c>
      <c r="C345" s="199">
        <v>7</v>
      </c>
      <c r="D345" s="348">
        <v>50</v>
      </c>
      <c r="E345" s="205">
        <v>43771</v>
      </c>
      <c r="F345" s="199" t="s">
        <v>8</v>
      </c>
      <c r="G345" s="204">
        <f>(C345*D345)</f>
        <v>350</v>
      </c>
      <c r="H345" s="349"/>
    </row>
    <row r="346" spans="1:8" ht="12.75" customHeight="1" x14ac:dyDescent="0.3">
      <c r="A346" s="209"/>
      <c r="B346" s="199" t="s">
        <v>147</v>
      </c>
      <c r="C346" s="199">
        <v>2</v>
      </c>
      <c r="D346" s="348">
        <v>50</v>
      </c>
      <c r="E346" s="205">
        <v>43785</v>
      </c>
      <c r="F346" s="199" t="s">
        <v>8</v>
      </c>
      <c r="G346" s="204">
        <f>(C346*D346)</f>
        <v>100</v>
      </c>
      <c r="H346" s="349"/>
    </row>
    <row r="347" spans="1:8" ht="12.75" customHeight="1" x14ac:dyDescent="0.3">
      <c r="A347" s="209"/>
      <c r="B347" s="199" t="s">
        <v>199</v>
      </c>
      <c r="C347" s="199">
        <v>15</v>
      </c>
      <c r="D347" s="348">
        <v>10</v>
      </c>
      <c r="E347" s="205">
        <v>43785</v>
      </c>
      <c r="F347" s="199" t="s">
        <v>8</v>
      </c>
      <c r="G347" s="204">
        <f>(C347*D347)</f>
        <v>150</v>
      </c>
      <c r="H347" s="349"/>
    </row>
    <row r="348" spans="1:8" ht="12.75" customHeight="1" x14ac:dyDescent="0.3">
      <c r="A348" s="209"/>
      <c r="B348" s="199" t="s">
        <v>197</v>
      </c>
      <c r="C348" s="199">
        <v>9.5</v>
      </c>
      <c r="D348" s="348">
        <v>50</v>
      </c>
      <c r="E348" s="205">
        <v>43798</v>
      </c>
      <c r="F348" s="199" t="s">
        <v>8</v>
      </c>
      <c r="G348" s="204">
        <f>(C348*D348)</f>
        <v>475</v>
      </c>
      <c r="H348" s="349"/>
    </row>
    <row r="349" spans="1:8" ht="12.75" customHeight="1" x14ac:dyDescent="0.3">
      <c r="A349" s="209"/>
      <c r="B349" s="199" t="s">
        <v>200</v>
      </c>
      <c r="C349" s="199">
        <v>17</v>
      </c>
      <c r="D349" s="348">
        <v>10</v>
      </c>
      <c r="E349" s="205">
        <v>43799</v>
      </c>
      <c r="F349" s="199" t="s">
        <v>8</v>
      </c>
      <c r="G349" s="204">
        <f>(C349*D349)</f>
        <v>170</v>
      </c>
      <c r="H349" s="349"/>
    </row>
    <row r="350" spans="1:8" ht="12.75" customHeight="1" x14ac:dyDescent="0.3">
      <c r="A350" s="602" t="s">
        <v>90</v>
      </c>
      <c r="B350" s="587"/>
      <c r="C350" s="587"/>
      <c r="D350" s="587"/>
      <c r="E350" s="587"/>
      <c r="F350" s="587"/>
      <c r="G350" s="603"/>
      <c r="H350" s="243">
        <f>SUM(G345:G349)</f>
        <v>1245</v>
      </c>
    </row>
    <row r="351" spans="1:8" ht="12.75" customHeight="1" x14ac:dyDescent="0.3">
      <c r="A351" s="18"/>
      <c r="B351" s="3" t="s">
        <v>200</v>
      </c>
      <c r="C351" s="3">
        <v>6</v>
      </c>
      <c r="D351" s="251">
        <v>10</v>
      </c>
      <c r="E351" s="6">
        <v>43815</v>
      </c>
      <c r="F351" s="3" t="s">
        <v>8</v>
      </c>
      <c r="G351" s="5">
        <f>(C351*D351)</f>
        <v>60</v>
      </c>
      <c r="H351" s="19"/>
    </row>
    <row r="352" spans="1:8" ht="12.75" customHeight="1" x14ac:dyDescent="0.3">
      <c r="A352" s="18"/>
      <c r="B352" s="47" t="s">
        <v>147</v>
      </c>
      <c r="C352" s="3">
        <v>1.5</v>
      </c>
      <c r="D352" s="251">
        <v>50</v>
      </c>
      <c r="E352" s="6">
        <v>43815</v>
      </c>
      <c r="F352" s="3" t="s">
        <v>8</v>
      </c>
      <c r="G352" s="5">
        <f>(C352*D352)</f>
        <v>75</v>
      </c>
      <c r="H352" s="19"/>
    </row>
    <row r="353" spans="1:8" ht="12.75" customHeight="1" x14ac:dyDescent="0.3">
      <c r="A353" s="18"/>
      <c r="B353" s="3" t="s">
        <v>197</v>
      </c>
      <c r="C353" s="47">
        <v>8</v>
      </c>
      <c r="D353" s="307">
        <v>50</v>
      </c>
      <c r="E353" s="13">
        <v>43820</v>
      </c>
      <c r="F353" s="3" t="s">
        <v>8</v>
      </c>
      <c r="G353" s="5">
        <f>(C353*D353)</f>
        <v>400</v>
      </c>
      <c r="H353" s="19"/>
    </row>
    <row r="354" spans="1:8" ht="12.75" customHeight="1" x14ac:dyDescent="0.3">
      <c r="A354" s="579" t="s">
        <v>91</v>
      </c>
      <c r="B354" s="591"/>
      <c r="C354" s="591"/>
      <c r="D354" s="591"/>
      <c r="E354" s="591"/>
      <c r="F354" s="591"/>
      <c r="G354" s="592"/>
      <c r="H354" s="51">
        <f>SUM(G351:G353)</f>
        <v>535</v>
      </c>
    </row>
    <row r="355" spans="1:8" ht="12.75" customHeight="1" x14ac:dyDescent="0.3">
      <c r="A355" s="350"/>
      <c r="B355" s="199" t="s">
        <v>197</v>
      </c>
      <c r="C355" s="199">
        <v>5</v>
      </c>
      <c r="D355" s="348">
        <v>50</v>
      </c>
      <c r="E355" s="205">
        <v>43841</v>
      </c>
      <c r="F355" s="199" t="s">
        <v>8</v>
      </c>
      <c r="G355" s="204">
        <f>(C355*D355)</f>
        <v>250</v>
      </c>
      <c r="H355" s="349"/>
    </row>
    <row r="356" spans="1:8" ht="12.75" customHeight="1" x14ac:dyDescent="0.3">
      <c r="A356" s="350"/>
      <c r="B356" s="199" t="s">
        <v>197</v>
      </c>
      <c r="C356" s="199">
        <v>2</v>
      </c>
      <c r="D356" s="348">
        <v>50</v>
      </c>
      <c r="E356" s="205">
        <v>43855</v>
      </c>
      <c r="F356" s="199" t="s">
        <v>8</v>
      </c>
      <c r="G356" s="204">
        <f>(C356*D356)</f>
        <v>100</v>
      </c>
      <c r="H356" s="349"/>
    </row>
    <row r="357" spans="1:8" ht="12.75" customHeight="1" x14ac:dyDescent="0.3">
      <c r="A357" s="579" t="s">
        <v>92</v>
      </c>
      <c r="B357" s="587"/>
      <c r="C357" s="587"/>
      <c r="D357" s="587"/>
      <c r="E357" s="587"/>
      <c r="F357" s="587"/>
      <c r="G357" s="603"/>
      <c r="H357" s="243">
        <f>SUM(G355:G356)</f>
        <v>350</v>
      </c>
    </row>
    <row r="358" spans="1:8" ht="12.75" customHeight="1" x14ac:dyDescent="0.3">
      <c r="A358" s="18"/>
      <c r="B358" s="3" t="s">
        <v>201</v>
      </c>
      <c r="C358" s="3">
        <v>1</v>
      </c>
      <c r="D358" s="251">
        <v>500</v>
      </c>
      <c r="E358" s="6">
        <v>43867</v>
      </c>
      <c r="F358" s="3" t="s">
        <v>8</v>
      </c>
      <c r="G358" s="5">
        <f>(C358*D358)</f>
        <v>500</v>
      </c>
      <c r="H358" s="19"/>
    </row>
    <row r="359" spans="1:8" ht="12.75" customHeight="1" x14ac:dyDescent="0.3">
      <c r="A359" s="18"/>
      <c r="B359" s="3" t="s">
        <v>202</v>
      </c>
      <c r="C359" s="3">
        <v>10</v>
      </c>
      <c r="D359" s="251">
        <v>50</v>
      </c>
      <c r="E359" s="6">
        <v>43868</v>
      </c>
      <c r="F359" s="3" t="s">
        <v>8</v>
      </c>
      <c r="G359" s="5">
        <f>(C359*D359)</f>
        <v>500</v>
      </c>
      <c r="H359" s="19"/>
    </row>
    <row r="360" spans="1:8" ht="12.75" customHeight="1" x14ac:dyDescent="0.3">
      <c r="A360" s="18"/>
      <c r="B360" s="3" t="s">
        <v>197</v>
      </c>
      <c r="C360" s="47">
        <v>5</v>
      </c>
      <c r="D360" s="307">
        <v>50</v>
      </c>
      <c r="E360" s="13">
        <v>43876</v>
      </c>
      <c r="F360" s="3" t="s">
        <v>8</v>
      </c>
      <c r="G360" s="5">
        <f>(C360*D360)</f>
        <v>250</v>
      </c>
      <c r="H360" s="19"/>
    </row>
    <row r="361" spans="1:8" ht="12.75" customHeight="1" x14ac:dyDescent="0.3">
      <c r="A361" s="579" t="s">
        <v>93</v>
      </c>
      <c r="B361" s="580"/>
      <c r="C361" s="580"/>
      <c r="D361" s="580"/>
      <c r="E361" s="580"/>
      <c r="F361" s="580"/>
      <c r="G361" s="581"/>
      <c r="H361" s="35">
        <f>SUM(G358:G360)</f>
        <v>1250</v>
      </c>
    </row>
    <row r="362" spans="1:8" ht="12.75" customHeight="1" x14ac:dyDescent="0.3">
      <c r="A362" s="18"/>
      <c r="B362" s="3" t="s">
        <v>197</v>
      </c>
      <c r="C362" s="3">
        <v>3</v>
      </c>
      <c r="D362" s="251">
        <v>50</v>
      </c>
      <c r="E362" s="6">
        <v>43896</v>
      </c>
      <c r="F362" s="3" t="s">
        <v>8</v>
      </c>
      <c r="G362" s="5">
        <f>(C362*D362)</f>
        <v>150</v>
      </c>
      <c r="H362" s="19"/>
    </row>
    <row r="363" spans="1:8" ht="12.75" customHeight="1" x14ac:dyDescent="0.3">
      <c r="A363" s="18"/>
      <c r="B363" s="47" t="s">
        <v>203</v>
      </c>
      <c r="C363" s="47">
        <v>2.5</v>
      </c>
      <c r="D363" s="307">
        <v>50</v>
      </c>
      <c r="E363" s="6">
        <v>43904</v>
      </c>
      <c r="F363" s="3" t="s">
        <v>8</v>
      </c>
      <c r="G363" s="5">
        <f>(C363*D363)</f>
        <v>125</v>
      </c>
      <c r="H363" s="19"/>
    </row>
    <row r="364" spans="1:8" ht="12.75" customHeight="1" x14ac:dyDescent="0.3">
      <c r="A364" s="18"/>
      <c r="B364" s="47" t="s">
        <v>204</v>
      </c>
      <c r="C364" s="47">
        <v>47</v>
      </c>
      <c r="D364" s="307">
        <v>10</v>
      </c>
      <c r="E364" s="13">
        <v>43904</v>
      </c>
      <c r="F364" s="3" t="s">
        <v>8</v>
      </c>
      <c r="G364" s="49">
        <f>(C364*D364)</f>
        <v>470</v>
      </c>
      <c r="H364" s="19"/>
    </row>
    <row r="365" spans="1:8" ht="12.75" customHeight="1" x14ac:dyDescent="0.3">
      <c r="A365" s="18"/>
      <c r="B365" s="47" t="s">
        <v>205</v>
      </c>
      <c r="C365" s="47">
        <v>9.5</v>
      </c>
      <c r="D365" s="307">
        <v>50</v>
      </c>
      <c r="E365" s="13">
        <v>43918</v>
      </c>
      <c r="F365" s="3" t="s">
        <v>8</v>
      </c>
      <c r="G365" s="49">
        <f>(C365*D365)</f>
        <v>475</v>
      </c>
      <c r="H365" s="19"/>
    </row>
    <row r="366" spans="1:8" ht="12.75" customHeight="1" x14ac:dyDescent="0.3">
      <c r="A366" s="579" t="s">
        <v>94</v>
      </c>
      <c r="B366" s="580"/>
      <c r="C366" s="580"/>
      <c r="D366" s="580"/>
      <c r="E366" s="580"/>
      <c r="F366" s="580"/>
      <c r="G366" s="581"/>
      <c r="H366" s="35">
        <f>SUM(G362:G365)</f>
        <v>1220</v>
      </c>
    </row>
    <row r="367" spans="1:8" ht="12.75" customHeight="1" x14ac:dyDescent="0.3">
      <c r="A367" s="18"/>
      <c r="B367" s="3" t="s">
        <v>197</v>
      </c>
      <c r="C367" s="3">
        <v>2</v>
      </c>
      <c r="D367" s="251">
        <v>50</v>
      </c>
      <c r="E367" s="6">
        <v>43925</v>
      </c>
      <c r="F367" s="3" t="s">
        <v>8</v>
      </c>
      <c r="G367" s="5">
        <f>(C367*D367)</f>
        <v>100</v>
      </c>
      <c r="H367" s="19"/>
    </row>
    <row r="368" spans="1:8" ht="12.75" customHeight="1" x14ac:dyDescent="0.3">
      <c r="A368" s="18"/>
      <c r="B368" s="3" t="s">
        <v>129</v>
      </c>
      <c r="C368" s="3">
        <v>5</v>
      </c>
      <c r="D368" s="251">
        <v>50</v>
      </c>
      <c r="E368" s="6">
        <v>43925</v>
      </c>
      <c r="F368" s="3" t="s">
        <v>8</v>
      </c>
      <c r="G368" s="5">
        <f>(C368*D368)</f>
        <v>250</v>
      </c>
      <c r="H368" s="19"/>
    </row>
    <row r="369" spans="1:9" ht="12.75" customHeight="1" x14ac:dyDescent="0.3">
      <c r="A369" s="18"/>
      <c r="B369" s="3" t="s">
        <v>206</v>
      </c>
      <c r="C369" s="3">
        <v>3.5</v>
      </c>
      <c r="D369" s="251">
        <v>50</v>
      </c>
      <c r="E369" s="6">
        <v>43932</v>
      </c>
      <c r="F369" s="3" t="s">
        <v>8</v>
      </c>
      <c r="G369" s="5">
        <f>(C369*D369)</f>
        <v>175</v>
      </c>
      <c r="H369" s="19"/>
    </row>
    <row r="370" spans="1:9" ht="12.75" customHeight="1" x14ac:dyDescent="0.3">
      <c r="A370" s="18"/>
      <c r="B370" s="3" t="s">
        <v>205</v>
      </c>
      <c r="C370" s="3">
        <v>5.5</v>
      </c>
      <c r="D370" s="251">
        <v>50</v>
      </c>
      <c r="E370" s="6">
        <v>43939</v>
      </c>
      <c r="F370" s="3" t="s">
        <v>8</v>
      </c>
      <c r="G370" s="5">
        <f>(C370*D370)</f>
        <v>275</v>
      </c>
      <c r="H370" s="19"/>
    </row>
    <row r="371" spans="1:9" ht="12.75" customHeight="1" x14ac:dyDescent="0.3">
      <c r="A371" s="18"/>
      <c r="B371" s="3" t="s">
        <v>205</v>
      </c>
      <c r="C371" s="47">
        <v>4.5</v>
      </c>
      <c r="D371" s="307">
        <v>50</v>
      </c>
      <c r="E371" s="13">
        <v>43946</v>
      </c>
      <c r="F371" s="3" t="s">
        <v>8</v>
      </c>
      <c r="G371" s="48">
        <f>(C371*D371)</f>
        <v>225</v>
      </c>
      <c r="H371" s="19"/>
    </row>
    <row r="372" spans="1:9" ht="12.75" customHeight="1" x14ac:dyDescent="0.3">
      <c r="A372" s="579" t="s">
        <v>95</v>
      </c>
      <c r="B372" s="580"/>
      <c r="C372" s="580"/>
      <c r="D372" s="580"/>
      <c r="E372" s="580"/>
      <c r="F372" s="580"/>
      <c r="G372" s="581"/>
      <c r="H372" s="35">
        <f>SUM(G367:G371)</f>
        <v>1025</v>
      </c>
    </row>
    <row r="373" spans="1:9" ht="12.75" customHeight="1" x14ac:dyDescent="0.3">
      <c r="A373" s="18"/>
      <c r="B373" s="3" t="s">
        <v>205</v>
      </c>
      <c r="C373" s="3">
        <v>4.5</v>
      </c>
      <c r="D373" s="251">
        <v>50</v>
      </c>
      <c r="E373" s="6">
        <v>43954</v>
      </c>
      <c r="F373" s="3" t="s">
        <v>8</v>
      </c>
      <c r="G373" s="5">
        <f>(C373*D373)</f>
        <v>225</v>
      </c>
      <c r="H373" s="19"/>
      <c r="I373" s="50"/>
    </row>
    <row r="374" spans="1:9" ht="12.75" customHeight="1" x14ac:dyDescent="0.3">
      <c r="A374" s="18"/>
      <c r="B374" s="3" t="s">
        <v>206</v>
      </c>
      <c r="C374" s="3">
        <v>9.5</v>
      </c>
      <c r="D374" s="251">
        <v>50</v>
      </c>
      <c r="E374" s="6">
        <v>43967</v>
      </c>
      <c r="F374" s="3" t="s">
        <v>8</v>
      </c>
      <c r="G374" s="5">
        <f>(C374*D374)</f>
        <v>475</v>
      </c>
      <c r="H374" s="19"/>
    </row>
    <row r="375" spans="1:9" ht="12.75" customHeight="1" x14ac:dyDescent="0.3">
      <c r="A375" s="18"/>
      <c r="B375" s="3" t="s">
        <v>197</v>
      </c>
      <c r="C375" s="3">
        <v>1</v>
      </c>
      <c r="D375" s="251">
        <v>170</v>
      </c>
      <c r="E375" s="6">
        <v>43960</v>
      </c>
      <c r="F375" s="3" t="s">
        <v>8</v>
      </c>
      <c r="G375" s="5">
        <f>(C375*D375)</f>
        <v>170</v>
      </c>
      <c r="H375" s="19"/>
    </row>
    <row r="376" spans="1:9" ht="12.75" customHeight="1" x14ac:dyDescent="0.3">
      <c r="A376" s="18"/>
      <c r="B376" s="3" t="s">
        <v>206</v>
      </c>
      <c r="C376" s="3">
        <v>10</v>
      </c>
      <c r="D376" s="251">
        <v>50</v>
      </c>
      <c r="E376" s="6">
        <v>43981</v>
      </c>
      <c r="F376" s="3" t="s">
        <v>8</v>
      </c>
      <c r="G376" s="5">
        <f>(C376*D376)</f>
        <v>500</v>
      </c>
      <c r="H376" s="19"/>
    </row>
    <row r="377" spans="1:9" ht="12.75" customHeight="1" x14ac:dyDescent="0.3">
      <c r="A377" s="18"/>
      <c r="B377" s="3" t="s">
        <v>197</v>
      </c>
      <c r="C377" s="47">
        <v>4</v>
      </c>
      <c r="D377" s="307">
        <v>50</v>
      </c>
      <c r="E377" s="13">
        <v>43982</v>
      </c>
      <c r="F377" s="3" t="s">
        <v>8</v>
      </c>
      <c r="G377" s="5">
        <f>(C377*D377)</f>
        <v>200</v>
      </c>
      <c r="H377" s="19"/>
    </row>
    <row r="378" spans="1:9" ht="12.75" customHeight="1" x14ac:dyDescent="0.3">
      <c r="A378" s="579" t="s">
        <v>96</v>
      </c>
      <c r="B378" s="580"/>
      <c r="C378" s="580"/>
      <c r="D378" s="580"/>
      <c r="E378" s="580"/>
      <c r="F378" s="580"/>
      <c r="G378" s="581"/>
      <c r="H378" s="35">
        <f>SUM(G373:G377)</f>
        <v>1570</v>
      </c>
    </row>
    <row r="379" spans="1:9" ht="12.75" customHeight="1" x14ac:dyDescent="0.3">
      <c r="A379" s="18"/>
      <c r="B379" s="3" t="s">
        <v>206</v>
      </c>
      <c r="C379" s="3">
        <v>4</v>
      </c>
      <c r="D379" s="251">
        <v>50</v>
      </c>
      <c r="E379" s="6">
        <v>43995</v>
      </c>
      <c r="F379" s="3" t="s">
        <v>8</v>
      </c>
      <c r="G379" s="5">
        <f>(C379*D379)</f>
        <v>200</v>
      </c>
      <c r="H379" s="19"/>
    </row>
    <row r="380" spans="1:9" ht="12.75" customHeight="1" x14ac:dyDescent="0.3">
      <c r="A380" s="18"/>
      <c r="B380" s="3" t="s">
        <v>207</v>
      </c>
      <c r="C380" s="3">
        <v>5.5</v>
      </c>
      <c r="D380" s="251">
        <v>50</v>
      </c>
      <c r="E380" s="6">
        <v>43995</v>
      </c>
      <c r="F380" s="3" t="s">
        <v>8</v>
      </c>
      <c r="G380" s="5">
        <f>(C380*D380)</f>
        <v>275</v>
      </c>
      <c r="H380" s="19"/>
      <c r="I380" s="50"/>
    </row>
    <row r="381" spans="1:9" ht="12.75" customHeight="1" x14ac:dyDescent="0.3">
      <c r="A381" s="18"/>
      <c r="B381" s="3" t="s">
        <v>208</v>
      </c>
      <c r="C381" s="3">
        <v>4</v>
      </c>
      <c r="D381" s="251">
        <v>50</v>
      </c>
      <c r="E381" s="6">
        <v>44003</v>
      </c>
      <c r="F381" s="3" t="s">
        <v>8</v>
      </c>
      <c r="G381" s="5">
        <f>(C381*D381)</f>
        <v>200</v>
      </c>
      <c r="H381" s="19"/>
    </row>
    <row r="382" spans="1:9" ht="12.75" customHeight="1" x14ac:dyDescent="0.3">
      <c r="A382" s="18"/>
      <c r="B382" s="3" t="s">
        <v>206</v>
      </c>
      <c r="C382" s="3">
        <v>9.5</v>
      </c>
      <c r="D382" s="251">
        <v>50</v>
      </c>
      <c r="E382" s="6">
        <v>44010</v>
      </c>
      <c r="F382" s="3" t="s">
        <v>8</v>
      </c>
      <c r="G382" s="5">
        <f>(C382*D382)</f>
        <v>475</v>
      </c>
      <c r="H382" s="19"/>
      <c r="I382" s="50"/>
    </row>
    <row r="383" spans="1:9" ht="12.75" customHeight="1" x14ac:dyDescent="0.3">
      <c r="A383" s="579" t="s">
        <v>97</v>
      </c>
      <c r="B383" s="580"/>
      <c r="C383" s="580"/>
      <c r="D383" s="580"/>
      <c r="E383" s="580"/>
      <c r="F383" s="580"/>
      <c r="G383" s="581"/>
      <c r="H383" s="35">
        <f>SUM(G379:G382)</f>
        <v>1150</v>
      </c>
    </row>
    <row r="384" spans="1:9" ht="12.75" customHeight="1" x14ac:dyDescent="0.3">
      <c r="A384" s="18"/>
      <c r="B384" s="3" t="s">
        <v>208</v>
      </c>
      <c r="C384" s="3">
        <v>3</v>
      </c>
      <c r="D384" s="251">
        <v>90</v>
      </c>
      <c r="E384" s="6">
        <v>44023</v>
      </c>
      <c r="F384" s="3" t="s">
        <v>8</v>
      </c>
      <c r="G384" s="5">
        <f>(C384*D384)</f>
        <v>270</v>
      </c>
      <c r="H384" s="19"/>
    </row>
    <row r="385" spans="1:9" ht="12.75" customHeight="1" x14ac:dyDescent="0.3">
      <c r="A385" s="3"/>
      <c r="B385" s="3" t="s">
        <v>206</v>
      </c>
      <c r="C385" s="3">
        <v>11.5</v>
      </c>
      <c r="D385" s="251">
        <v>50</v>
      </c>
      <c r="E385" s="6">
        <v>44025</v>
      </c>
      <c r="F385" s="3" t="s">
        <v>8</v>
      </c>
      <c r="G385" s="5">
        <f>(C385*D385)</f>
        <v>575</v>
      </c>
      <c r="H385" s="3"/>
      <c r="I385" s="50"/>
    </row>
    <row r="386" spans="1:9" ht="12.75" customHeight="1" x14ac:dyDescent="0.3">
      <c r="A386" s="18"/>
      <c r="B386" s="3" t="s">
        <v>209</v>
      </c>
      <c r="C386" s="3">
        <v>11</v>
      </c>
      <c r="D386" s="251">
        <v>50</v>
      </c>
      <c r="E386" s="6">
        <v>44037</v>
      </c>
      <c r="F386" s="3" t="s">
        <v>8</v>
      </c>
      <c r="G386" s="5">
        <f>(C386*D386)</f>
        <v>550</v>
      </c>
      <c r="H386" s="19"/>
      <c r="I386" s="50"/>
    </row>
    <row r="387" spans="1:9" ht="12.75" customHeight="1" x14ac:dyDescent="0.3">
      <c r="A387" s="579" t="s">
        <v>98</v>
      </c>
      <c r="B387" s="580"/>
      <c r="C387" s="580"/>
      <c r="D387" s="580"/>
      <c r="E387" s="580"/>
      <c r="F387" s="580"/>
      <c r="G387" s="581"/>
      <c r="H387" s="35">
        <f>SUM(G384:G386)</f>
        <v>1395</v>
      </c>
    </row>
    <row r="388" spans="1:9" ht="12.75" customHeight="1" x14ac:dyDescent="0.3">
      <c r="A388" s="3"/>
      <c r="B388" s="3" t="s">
        <v>206</v>
      </c>
      <c r="C388" s="3">
        <v>20</v>
      </c>
      <c r="D388" s="251">
        <v>50</v>
      </c>
      <c r="E388" s="6">
        <v>44056</v>
      </c>
      <c r="F388" s="3" t="s">
        <v>8</v>
      </c>
      <c r="G388" s="5">
        <f>(C388*D388)</f>
        <v>1000</v>
      </c>
      <c r="H388" s="3"/>
      <c r="I388" s="50"/>
    </row>
    <row r="389" spans="1:9" ht="12.75" customHeight="1" x14ac:dyDescent="0.3">
      <c r="A389" s="18"/>
      <c r="B389" s="3" t="s">
        <v>208</v>
      </c>
      <c r="C389" s="3">
        <v>6</v>
      </c>
      <c r="D389" s="251">
        <v>70</v>
      </c>
      <c r="E389" s="6">
        <v>44065</v>
      </c>
      <c r="F389" s="3" t="s">
        <v>8</v>
      </c>
      <c r="G389" s="5">
        <f>(C389*D389)</f>
        <v>420</v>
      </c>
      <c r="H389" s="19"/>
    </row>
    <row r="390" spans="1:9" ht="12.75" customHeight="1" x14ac:dyDescent="0.3">
      <c r="A390" s="579" t="s">
        <v>99</v>
      </c>
      <c r="B390" s="580"/>
      <c r="C390" s="580"/>
      <c r="D390" s="580"/>
      <c r="E390" s="580"/>
      <c r="F390" s="580"/>
      <c r="G390" s="581"/>
      <c r="H390" s="35">
        <f>SUM(G388:G389)</f>
        <v>1420</v>
      </c>
    </row>
    <row r="391" spans="1:9" ht="12.75" customHeight="1" x14ac:dyDescent="0.3">
      <c r="A391" s="18"/>
      <c r="B391" s="3" t="s">
        <v>206</v>
      </c>
      <c r="C391" s="3">
        <v>11</v>
      </c>
      <c r="D391" s="251">
        <v>50</v>
      </c>
      <c r="E391" s="6">
        <v>44079</v>
      </c>
      <c r="F391" s="3" t="s">
        <v>8</v>
      </c>
      <c r="G391" s="5">
        <f>(C391*D391)</f>
        <v>550</v>
      </c>
      <c r="H391" s="19"/>
      <c r="I391" s="50"/>
    </row>
    <row r="392" spans="1:9" ht="12.75" customHeight="1" x14ac:dyDescent="0.3">
      <c r="A392" s="18"/>
      <c r="B392" s="3" t="s">
        <v>208</v>
      </c>
      <c r="C392" s="3">
        <v>4</v>
      </c>
      <c r="D392" s="251">
        <v>70</v>
      </c>
      <c r="E392" s="6">
        <v>44086</v>
      </c>
      <c r="F392" s="3" t="s">
        <v>8</v>
      </c>
      <c r="G392" s="5">
        <f>(C392*D392)</f>
        <v>280</v>
      </c>
      <c r="H392" s="19"/>
    </row>
    <row r="393" spans="1:9" ht="12.75" customHeight="1" x14ac:dyDescent="0.3">
      <c r="A393" s="18"/>
      <c r="B393" s="3" t="s">
        <v>208</v>
      </c>
      <c r="C393" s="3">
        <v>2</v>
      </c>
      <c r="D393" s="251">
        <v>50</v>
      </c>
      <c r="E393" s="6">
        <v>44087</v>
      </c>
      <c r="F393" s="3" t="s">
        <v>8</v>
      </c>
      <c r="G393" s="5">
        <f>(C393*D393)</f>
        <v>100</v>
      </c>
      <c r="H393" s="19"/>
    </row>
    <row r="394" spans="1:9" ht="12.75" customHeight="1" x14ac:dyDescent="0.3">
      <c r="A394" s="18"/>
      <c r="B394" s="3" t="s">
        <v>206</v>
      </c>
      <c r="C394" s="3">
        <v>15.5</v>
      </c>
      <c r="D394" s="251">
        <v>50</v>
      </c>
      <c r="E394" s="6">
        <v>44100</v>
      </c>
      <c r="F394" s="3" t="s">
        <v>8</v>
      </c>
      <c r="G394" s="5">
        <f>(C394*D394)</f>
        <v>775</v>
      </c>
      <c r="H394" s="19"/>
      <c r="I394" s="50"/>
    </row>
    <row r="395" spans="1:9" ht="12.75" customHeight="1" x14ac:dyDescent="0.3">
      <c r="A395" s="579" t="s">
        <v>100</v>
      </c>
      <c r="B395" s="580"/>
      <c r="C395" s="580"/>
      <c r="D395" s="580"/>
      <c r="E395" s="580"/>
      <c r="F395" s="580"/>
      <c r="G395" s="581"/>
      <c r="H395" s="35">
        <f>SUM(G391:G394)</f>
        <v>1705</v>
      </c>
    </row>
    <row r="396" spans="1:9" ht="12.75" customHeight="1" x14ac:dyDescent="0.3">
      <c r="A396" s="18"/>
      <c r="B396" s="3" t="s">
        <v>208</v>
      </c>
      <c r="C396" s="3">
        <v>5</v>
      </c>
      <c r="D396" s="251">
        <v>80</v>
      </c>
      <c r="E396" s="6">
        <v>44108</v>
      </c>
      <c r="F396" s="3" t="s">
        <v>8</v>
      </c>
      <c r="G396" s="5">
        <f>(C396*D396)</f>
        <v>400</v>
      </c>
      <c r="H396" s="19"/>
    </row>
    <row r="397" spans="1:9" ht="12.75" customHeight="1" x14ac:dyDescent="0.3">
      <c r="A397" s="18"/>
      <c r="B397" s="3" t="s">
        <v>208</v>
      </c>
      <c r="C397" s="3">
        <v>1</v>
      </c>
      <c r="D397" s="251">
        <v>100</v>
      </c>
      <c r="E397" s="6">
        <v>44108</v>
      </c>
      <c r="F397" s="3" t="s">
        <v>8</v>
      </c>
      <c r="G397" s="5">
        <f>(C397*D397)</f>
        <v>100</v>
      </c>
      <c r="H397" s="19"/>
    </row>
    <row r="398" spans="1:9" ht="12.75" customHeight="1" x14ac:dyDescent="0.3">
      <c r="A398" s="18"/>
      <c r="B398" s="3" t="s">
        <v>206</v>
      </c>
      <c r="C398" s="3">
        <v>11</v>
      </c>
      <c r="D398" s="251">
        <v>50</v>
      </c>
      <c r="E398" s="6">
        <v>44118</v>
      </c>
      <c r="F398" s="3" t="s">
        <v>8</v>
      </c>
      <c r="G398" s="5">
        <f>(C398*D398)</f>
        <v>550</v>
      </c>
      <c r="H398" s="19"/>
      <c r="I398" s="50"/>
    </row>
    <row r="399" spans="1:9" ht="12.75" customHeight="1" x14ac:dyDescent="0.3">
      <c r="B399" s="3" t="s">
        <v>206</v>
      </c>
      <c r="C399" s="47">
        <v>11</v>
      </c>
      <c r="D399" s="307">
        <v>50</v>
      </c>
      <c r="E399" s="13">
        <v>44128</v>
      </c>
      <c r="F399" s="3" t="s">
        <v>8</v>
      </c>
      <c r="G399" s="48">
        <f>(C399*D399)</f>
        <v>550</v>
      </c>
      <c r="H399" s="3"/>
      <c r="I399" s="50"/>
    </row>
    <row r="400" spans="1:9" ht="12.75" customHeight="1" x14ac:dyDescent="0.3">
      <c r="A400" s="18"/>
      <c r="B400" s="3" t="s">
        <v>208</v>
      </c>
      <c r="C400" s="3">
        <v>6</v>
      </c>
      <c r="D400" s="251">
        <v>84</v>
      </c>
      <c r="E400" s="6">
        <v>44129</v>
      </c>
      <c r="F400" s="3"/>
      <c r="G400" s="5">
        <f>(C400*D400)</f>
        <v>504</v>
      </c>
      <c r="H400" s="19"/>
    </row>
    <row r="401" spans="1:8" ht="12.75" customHeight="1" x14ac:dyDescent="0.3">
      <c r="A401" s="579" t="s">
        <v>101</v>
      </c>
      <c r="B401" s="580"/>
      <c r="C401" s="580"/>
      <c r="D401" s="580"/>
      <c r="E401" s="580"/>
      <c r="F401" s="580"/>
      <c r="G401" s="581"/>
      <c r="H401" s="35">
        <f>SUM(G396:G400)</f>
        <v>2104</v>
      </c>
    </row>
    <row r="402" spans="1:8" ht="12.75" customHeight="1" x14ac:dyDescent="0.25">
      <c r="A402" s="3"/>
      <c r="B402" s="3" t="s">
        <v>206</v>
      </c>
      <c r="C402" s="3">
        <v>5</v>
      </c>
      <c r="D402" s="251">
        <v>50</v>
      </c>
      <c r="E402" s="6">
        <v>44128</v>
      </c>
      <c r="F402" s="3" t="s">
        <v>8</v>
      </c>
      <c r="G402" s="5">
        <f>(C402*D402)</f>
        <v>250</v>
      </c>
      <c r="H402" s="3"/>
    </row>
    <row r="403" spans="1:8" ht="12.75" customHeight="1" x14ac:dyDescent="0.25">
      <c r="A403" s="3"/>
      <c r="B403" s="3" t="s">
        <v>210</v>
      </c>
      <c r="C403" s="3">
        <v>14</v>
      </c>
      <c r="D403" s="251">
        <v>30</v>
      </c>
      <c r="E403" s="6">
        <v>44158</v>
      </c>
      <c r="F403" s="3" t="s">
        <v>8</v>
      </c>
      <c r="G403" s="5">
        <f>(C403*D403)</f>
        <v>420</v>
      </c>
      <c r="H403" s="3"/>
    </row>
    <row r="404" spans="1:8" ht="12.75" customHeight="1" x14ac:dyDescent="0.25">
      <c r="A404" s="3"/>
      <c r="B404" s="3" t="s">
        <v>208</v>
      </c>
      <c r="C404" s="3">
        <v>1</v>
      </c>
      <c r="D404" s="251">
        <v>80</v>
      </c>
      <c r="E404" s="6">
        <v>44158</v>
      </c>
      <c r="F404" s="3" t="s">
        <v>8</v>
      </c>
      <c r="G404" s="5">
        <f>(C404*D404)</f>
        <v>80</v>
      </c>
      <c r="H404" s="3"/>
    </row>
    <row r="405" spans="1:8" ht="12.75" customHeight="1" x14ac:dyDescent="0.3">
      <c r="A405" s="579" t="s">
        <v>102</v>
      </c>
      <c r="B405" s="580"/>
      <c r="C405" s="580"/>
      <c r="D405" s="580"/>
      <c r="E405" s="580"/>
      <c r="F405" s="580"/>
      <c r="G405" s="581"/>
      <c r="H405" s="35">
        <f>SUM(G402:G404)</f>
        <v>750</v>
      </c>
    </row>
    <row r="406" spans="1:8" ht="12.75" customHeight="1" x14ac:dyDescent="0.25">
      <c r="A406" s="3"/>
      <c r="B406" s="3" t="s">
        <v>210</v>
      </c>
      <c r="C406" s="3">
        <v>12</v>
      </c>
      <c r="D406" s="251">
        <v>30</v>
      </c>
      <c r="E406" s="6">
        <v>44182</v>
      </c>
      <c r="F406" s="3" t="s">
        <v>8</v>
      </c>
      <c r="G406" s="5">
        <f>(C406*D406)</f>
        <v>360</v>
      </c>
      <c r="H406" s="3"/>
    </row>
    <row r="407" spans="1:8" ht="12.75" customHeight="1" x14ac:dyDescent="0.25">
      <c r="A407" s="3"/>
      <c r="B407" s="3" t="s">
        <v>208</v>
      </c>
      <c r="C407" s="3">
        <v>2</v>
      </c>
      <c r="D407" s="251">
        <v>70</v>
      </c>
      <c r="E407" s="6">
        <v>44182</v>
      </c>
      <c r="F407" s="3" t="s">
        <v>8</v>
      </c>
      <c r="G407" s="5">
        <f>(C407*D407)</f>
        <v>140</v>
      </c>
      <c r="H407" s="3"/>
    </row>
    <row r="408" spans="1:8" ht="12.75" customHeight="1" x14ac:dyDescent="0.3">
      <c r="A408" s="579" t="s">
        <v>103</v>
      </c>
      <c r="B408" s="580"/>
      <c r="C408" s="580"/>
      <c r="D408" s="580"/>
      <c r="E408" s="580"/>
      <c r="F408" s="580"/>
      <c r="G408" s="581"/>
      <c r="H408" s="35">
        <f>SUM(G405:G407)</f>
        <v>500</v>
      </c>
    </row>
    <row r="409" spans="1:8" ht="12.75" customHeight="1" x14ac:dyDescent="0.25">
      <c r="A409" s="3"/>
      <c r="B409" s="3" t="s">
        <v>210</v>
      </c>
      <c r="C409" s="3">
        <v>15</v>
      </c>
      <c r="D409" s="251">
        <v>30</v>
      </c>
      <c r="E409" s="6">
        <v>44213</v>
      </c>
      <c r="F409" s="3" t="s">
        <v>8</v>
      </c>
      <c r="G409" s="5">
        <f>(C409*D409)</f>
        <v>450</v>
      </c>
      <c r="H409" s="3"/>
    </row>
    <row r="410" spans="1:8" ht="12.75" customHeight="1" x14ac:dyDescent="0.25">
      <c r="A410" s="3"/>
      <c r="B410" s="3" t="s">
        <v>208</v>
      </c>
      <c r="C410" s="3">
        <v>4</v>
      </c>
      <c r="D410" s="251">
        <v>80</v>
      </c>
      <c r="E410" s="6">
        <v>44213</v>
      </c>
      <c r="F410" s="3" t="s">
        <v>8</v>
      </c>
      <c r="G410" s="5">
        <f>(C410*D410)</f>
        <v>320</v>
      </c>
      <c r="H410" s="3"/>
    </row>
    <row r="411" spans="1:8" ht="12.75" customHeight="1" x14ac:dyDescent="0.3">
      <c r="A411" s="579" t="s">
        <v>104</v>
      </c>
      <c r="B411" s="580"/>
      <c r="C411" s="580"/>
      <c r="D411" s="580"/>
      <c r="E411" s="580"/>
      <c r="F411" s="580"/>
      <c r="G411" s="581"/>
      <c r="H411" s="35">
        <f>SUM(G408:G410)</f>
        <v>770</v>
      </c>
    </row>
    <row r="412" spans="1:8" ht="12.75" customHeight="1" x14ac:dyDescent="0.25">
      <c r="A412" s="3"/>
      <c r="B412" s="3" t="s">
        <v>210</v>
      </c>
      <c r="C412" s="3">
        <v>13.64</v>
      </c>
      <c r="D412" s="251">
        <v>30</v>
      </c>
      <c r="E412" s="6">
        <v>44213</v>
      </c>
      <c r="F412" s="3" t="s">
        <v>8</v>
      </c>
      <c r="G412" s="5">
        <f>(C412*D412)</f>
        <v>409.20000000000005</v>
      </c>
      <c r="H412" s="3"/>
    </row>
    <row r="413" spans="1:8" ht="12.75" customHeight="1" x14ac:dyDescent="0.25">
      <c r="A413" s="3"/>
      <c r="B413" s="3"/>
      <c r="C413" s="3"/>
      <c r="D413" s="251"/>
      <c r="E413" s="6"/>
      <c r="F413" s="3"/>
      <c r="G413" s="5"/>
      <c r="H413" s="3"/>
    </row>
    <row r="414" spans="1:8" ht="12.75" customHeight="1" x14ac:dyDescent="0.3">
      <c r="A414" s="579" t="s">
        <v>105</v>
      </c>
      <c r="B414" s="580"/>
      <c r="C414" s="580"/>
      <c r="D414" s="580"/>
      <c r="E414" s="580"/>
      <c r="F414" s="580"/>
      <c r="G414" s="581"/>
      <c r="H414" s="35">
        <f>SUM(G411:G412)</f>
        <v>409.20000000000005</v>
      </c>
    </row>
    <row r="415" spans="1:8" ht="12.75" customHeight="1" x14ac:dyDescent="0.25">
      <c r="A415" s="3"/>
      <c r="B415" s="3" t="s">
        <v>210</v>
      </c>
      <c r="C415" s="3">
        <v>14</v>
      </c>
      <c r="D415" s="251">
        <v>30</v>
      </c>
      <c r="E415" s="6">
        <v>44260</v>
      </c>
      <c r="F415" s="3" t="s">
        <v>8</v>
      </c>
      <c r="G415" s="5">
        <f>(C415*D415)</f>
        <v>420</v>
      </c>
      <c r="H415" s="3"/>
    </row>
    <row r="416" spans="1:8" ht="12.75" customHeight="1" x14ac:dyDescent="0.25">
      <c r="A416" s="3"/>
      <c r="B416" s="3" t="s">
        <v>208</v>
      </c>
      <c r="C416" s="3">
        <v>1</v>
      </c>
      <c r="D416" s="251">
        <v>70</v>
      </c>
      <c r="E416" s="6">
        <v>44260</v>
      </c>
      <c r="F416" s="3" t="s">
        <v>8</v>
      </c>
      <c r="G416" s="5">
        <f>(C416*D416)</f>
        <v>70</v>
      </c>
      <c r="H416" s="3"/>
    </row>
    <row r="417" spans="1:8" ht="12.75" customHeight="1" x14ac:dyDescent="0.25">
      <c r="A417" s="3"/>
      <c r="B417" s="3" t="s">
        <v>210</v>
      </c>
      <c r="C417" s="3">
        <v>14</v>
      </c>
      <c r="D417" s="251">
        <v>30</v>
      </c>
      <c r="E417" s="6">
        <v>44286</v>
      </c>
      <c r="F417" s="3" t="s">
        <v>8</v>
      </c>
      <c r="G417" s="5">
        <f>(C417*D417)</f>
        <v>420</v>
      </c>
      <c r="H417" s="3"/>
    </row>
    <row r="418" spans="1:8" ht="12.75" customHeight="1" x14ac:dyDescent="0.25">
      <c r="A418" s="3"/>
      <c r="B418" s="3" t="s">
        <v>208</v>
      </c>
      <c r="C418" s="3">
        <v>2.5</v>
      </c>
      <c r="D418" s="251">
        <v>70</v>
      </c>
      <c r="E418" s="6">
        <v>44286</v>
      </c>
      <c r="F418" s="3" t="s">
        <v>8</v>
      </c>
      <c r="G418" s="5">
        <f>(C418*D418)</f>
        <v>175</v>
      </c>
      <c r="H418" s="3"/>
    </row>
    <row r="419" spans="1:8" ht="12.75" customHeight="1" x14ac:dyDescent="0.3">
      <c r="A419" s="590" t="s">
        <v>106</v>
      </c>
      <c r="B419" s="591"/>
      <c r="C419" s="591"/>
      <c r="D419" s="591"/>
      <c r="E419" s="591"/>
      <c r="F419" s="591"/>
      <c r="G419" s="592"/>
      <c r="H419" s="51">
        <f>SUM(G415:G418)</f>
        <v>1085</v>
      </c>
    </row>
    <row r="420" spans="1:8" ht="12.75" customHeight="1" x14ac:dyDescent="0.25">
      <c r="A420" s="52"/>
      <c r="B420" s="3" t="s">
        <v>208</v>
      </c>
      <c r="C420" s="26">
        <v>1</v>
      </c>
      <c r="D420" s="308">
        <v>70</v>
      </c>
      <c r="E420" s="31">
        <v>44310</v>
      </c>
      <c r="F420" s="52" t="s">
        <v>8</v>
      </c>
      <c r="G420" s="5">
        <f>(C420*D420)+22</f>
        <v>92</v>
      </c>
      <c r="H420" s="52"/>
    </row>
    <row r="421" spans="1:8" ht="12.75" customHeight="1" x14ac:dyDescent="0.25">
      <c r="A421" s="52"/>
      <c r="B421" s="3" t="s">
        <v>210</v>
      </c>
      <c r="C421" s="26">
        <v>10</v>
      </c>
      <c r="D421" s="308">
        <v>30</v>
      </c>
      <c r="E421" s="31">
        <v>44310</v>
      </c>
      <c r="F421" s="52" t="s">
        <v>8</v>
      </c>
      <c r="G421" s="5">
        <f>(C421*D421)</f>
        <v>300</v>
      </c>
      <c r="H421" s="52"/>
    </row>
    <row r="422" spans="1:8" ht="12.75" customHeight="1" x14ac:dyDescent="0.3">
      <c r="A422" s="590" t="s">
        <v>107</v>
      </c>
      <c r="B422" s="591"/>
      <c r="C422" s="591"/>
      <c r="D422" s="591"/>
      <c r="E422" s="591"/>
      <c r="F422" s="591"/>
      <c r="G422" s="592"/>
      <c r="H422" s="51">
        <f>SUM(G420:G421)</f>
        <v>392</v>
      </c>
    </row>
    <row r="423" spans="1:8" ht="12.75" customHeight="1" x14ac:dyDescent="0.25">
      <c r="A423" s="52"/>
      <c r="B423" s="3" t="s">
        <v>208</v>
      </c>
      <c r="C423" s="32">
        <v>2</v>
      </c>
      <c r="D423" s="308">
        <v>70</v>
      </c>
      <c r="E423" s="31">
        <v>44337</v>
      </c>
      <c r="F423" s="52" t="s">
        <v>8</v>
      </c>
      <c r="G423" s="5">
        <f>(C423*D423)</f>
        <v>140</v>
      </c>
      <c r="H423" s="52"/>
    </row>
    <row r="424" spans="1:8" ht="12.75" customHeight="1" x14ac:dyDescent="0.25">
      <c r="A424" s="52"/>
      <c r="B424" s="3" t="s">
        <v>210</v>
      </c>
      <c r="C424" s="32">
        <v>15</v>
      </c>
      <c r="D424" s="308">
        <v>30</v>
      </c>
      <c r="E424" s="31">
        <v>44337</v>
      </c>
      <c r="F424" s="52" t="s">
        <v>8</v>
      </c>
      <c r="G424" s="5">
        <f>(C424*D424)</f>
        <v>450</v>
      </c>
      <c r="H424" s="52"/>
    </row>
    <row r="425" spans="1:8" s="217" customFormat="1" ht="12.75" customHeight="1" x14ac:dyDescent="0.3">
      <c r="A425" s="590" t="s">
        <v>108</v>
      </c>
      <c r="B425" s="591"/>
      <c r="C425" s="591"/>
      <c r="D425" s="591"/>
      <c r="E425" s="591"/>
      <c r="F425" s="591"/>
      <c r="G425" s="592"/>
      <c r="H425" s="51">
        <f>SUM(G423:G424)</f>
        <v>590</v>
      </c>
    </row>
    <row r="426" spans="1:8" s="217" customFormat="1" ht="12.75" customHeight="1" x14ac:dyDescent="0.25">
      <c r="A426" s="179"/>
      <c r="B426" s="158" t="s">
        <v>208</v>
      </c>
      <c r="C426" s="32">
        <v>2</v>
      </c>
      <c r="D426" s="308">
        <v>70</v>
      </c>
      <c r="E426" s="31">
        <v>44369</v>
      </c>
      <c r="F426" s="179" t="s">
        <v>8</v>
      </c>
      <c r="G426" s="167">
        <f>(C426*D426)</f>
        <v>140</v>
      </c>
      <c r="H426" s="179"/>
    </row>
    <row r="427" spans="1:8" s="217" customFormat="1" ht="12.75" customHeight="1" x14ac:dyDescent="0.25">
      <c r="A427" s="179"/>
      <c r="B427" s="158" t="s">
        <v>210</v>
      </c>
      <c r="C427" s="32">
        <v>18</v>
      </c>
      <c r="D427" s="308">
        <v>30</v>
      </c>
      <c r="E427" s="31">
        <v>44369</v>
      </c>
      <c r="F427" s="179" t="s">
        <v>8</v>
      </c>
      <c r="G427" s="167">
        <f>(C427*D427)</f>
        <v>540</v>
      </c>
      <c r="H427" s="179"/>
    </row>
    <row r="428" spans="1:8" ht="12.75" customHeight="1" x14ac:dyDescent="0.3">
      <c r="A428" s="590" t="s">
        <v>1184</v>
      </c>
      <c r="B428" s="591"/>
      <c r="C428" s="591"/>
      <c r="D428" s="591"/>
      <c r="E428" s="591"/>
      <c r="F428" s="591"/>
      <c r="G428" s="592"/>
      <c r="H428" s="51">
        <f>SUM(G426:G427)</f>
        <v>680</v>
      </c>
    </row>
    <row r="429" spans="1:8" s="219" customFormat="1" ht="12.75" customHeight="1" x14ac:dyDescent="0.25">
      <c r="A429" s="179"/>
      <c r="B429" s="158" t="s">
        <v>208</v>
      </c>
      <c r="C429" s="32">
        <v>2</v>
      </c>
      <c r="D429" s="308">
        <v>70</v>
      </c>
      <c r="E429" s="31">
        <v>44369</v>
      </c>
      <c r="F429" s="179" t="s">
        <v>8</v>
      </c>
      <c r="G429" s="167">
        <f>(C429*D429)</f>
        <v>140</v>
      </c>
      <c r="H429" s="179"/>
    </row>
    <row r="430" spans="1:8" s="219" customFormat="1" ht="12.75" customHeight="1" x14ac:dyDescent="0.25">
      <c r="A430" s="179"/>
      <c r="B430" s="158" t="s">
        <v>210</v>
      </c>
      <c r="C430" s="32">
        <v>17.420000000000002</v>
      </c>
      <c r="D430" s="308">
        <v>30</v>
      </c>
      <c r="E430" s="31">
        <v>44396</v>
      </c>
      <c r="F430" s="179" t="s">
        <v>8</v>
      </c>
      <c r="G430" s="167">
        <f>(C430*D430)</f>
        <v>522.6</v>
      </c>
      <c r="H430" s="179"/>
    </row>
    <row r="431" spans="1:8" s="219" customFormat="1" ht="12.75" customHeight="1" x14ac:dyDescent="0.3">
      <c r="A431" s="590" t="s">
        <v>1206</v>
      </c>
      <c r="B431" s="591"/>
      <c r="C431" s="591"/>
      <c r="D431" s="591"/>
      <c r="E431" s="591"/>
      <c r="F431" s="591"/>
      <c r="G431" s="592"/>
      <c r="H431" s="51">
        <f>SUM(G429:G430)</f>
        <v>662.6</v>
      </c>
    </row>
    <row r="432" spans="1:8" s="238" customFormat="1" ht="12.75" customHeight="1" x14ac:dyDescent="0.25">
      <c r="A432" s="179"/>
      <c r="B432" s="158" t="s">
        <v>208</v>
      </c>
      <c r="C432" s="32">
        <v>2</v>
      </c>
      <c r="D432" s="308">
        <v>70</v>
      </c>
      <c r="E432" s="31">
        <v>44422</v>
      </c>
      <c r="F432" s="179" t="s">
        <v>8</v>
      </c>
      <c r="G432" s="167">
        <f>(C432*D432)</f>
        <v>140</v>
      </c>
      <c r="H432" s="179"/>
    </row>
    <row r="433" spans="1:8" s="238" customFormat="1" ht="12.75" customHeight="1" x14ac:dyDescent="0.25">
      <c r="A433" s="179"/>
      <c r="B433" s="158" t="s">
        <v>210</v>
      </c>
      <c r="C433" s="32">
        <v>14</v>
      </c>
      <c r="D433" s="308">
        <v>30</v>
      </c>
      <c r="E433" s="31">
        <v>44422</v>
      </c>
      <c r="F433" s="179" t="s">
        <v>8</v>
      </c>
      <c r="G433" s="167">
        <f>(C433*D433)</f>
        <v>420</v>
      </c>
      <c r="H433" s="179"/>
    </row>
    <row r="434" spans="1:8" s="238" customFormat="1" ht="12.75" customHeight="1" x14ac:dyDescent="0.3">
      <c r="A434" s="590" t="s">
        <v>1220</v>
      </c>
      <c r="B434" s="591"/>
      <c r="C434" s="591"/>
      <c r="D434" s="591"/>
      <c r="E434" s="591"/>
      <c r="F434" s="591"/>
      <c r="G434" s="592"/>
      <c r="H434" s="51">
        <f>SUM(G432:G433)</f>
        <v>560</v>
      </c>
    </row>
    <row r="435" spans="1:8" s="256" customFormat="1" ht="12.75" customHeight="1" x14ac:dyDescent="0.25">
      <c r="A435" s="179"/>
      <c r="B435" s="158" t="s">
        <v>208</v>
      </c>
      <c r="C435" s="32">
        <v>3</v>
      </c>
      <c r="D435" s="308">
        <v>70</v>
      </c>
      <c r="E435" s="31">
        <v>44450</v>
      </c>
      <c r="F435" s="179" t="s">
        <v>8</v>
      </c>
      <c r="G435" s="167">
        <f>(C435*D435)</f>
        <v>210</v>
      </c>
      <c r="H435" s="179"/>
    </row>
    <row r="436" spans="1:8" s="256" customFormat="1" ht="12.75" customHeight="1" x14ac:dyDescent="0.25">
      <c r="A436" s="179"/>
      <c r="B436" s="158" t="s">
        <v>210</v>
      </c>
      <c r="C436" s="32">
        <v>16.899999999999999</v>
      </c>
      <c r="D436" s="308">
        <v>30</v>
      </c>
      <c r="E436" s="31">
        <v>44452</v>
      </c>
      <c r="F436" s="179" t="s">
        <v>8</v>
      </c>
      <c r="G436" s="167">
        <f>(C436*D436)</f>
        <v>506.99999999999994</v>
      </c>
      <c r="H436" s="179"/>
    </row>
    <row r="437" spans="1:8" s="256" customFormat="1" ht="12.75" customHeight="1" x14ac:dyDescent="0.3">
      <c r="A437" s="590" t="s">
        <v>1242</v>
      </c>
      <c r="B437" s="591"/>
      <c r="C437" s="591"/>
      <c r="D437" s="591"/>
      <c r="E437" s="591"/>
      <c r="F437" s="591"/>
      <c r="G437" s="592"/>
      <c r="H437" s="51">
        <f>SUM(G435:G436)</f>
        <v>717</v>
      </c>
    </row>
    <row r="438" spans="1:8" s="263" customFormat="1" ht="12.75" customHeight="1" x14ac:dyDescent="0.25">
      <c r="A438" s="179"/>
      <c r="B438" s="158" t="s">
        <v>208</v>
      </c>
      <c r="C438" s="32">
        <v>2</v>
      </c>
      <c r="D438" s="308">
        <v>90</v>
      </c>
      <c r="E438" s="31">
        <v>44480</v>
      </c>
      <c r="F438" s="179" t="s">
        <v>8</v>
      </c>
      <c r="G438" s="167">
        <f>(C438*D438)</f>
        <v>180</v>
      </c>
      <c r="H438" s="179"/>
    </row>
    <row r="439" spans="1:8" s="263" customFormat="1" ht="12.75" customHeight="1" x14ac:dyDescent="0.25">
      <c r="A439" s="179"/>
      <c r="B439" s="158" t="s">
        <v>210</v>
      </c>
      <c r="C439" s="32">
        <v>13</v>
      </c>
      <c r="D439" s="308">
        <v>30</v>
      </c>
      <c r="E439" s="31">
        <v>44482</v>
      </c>
      <c r="F439" s="179" t="s">
        <v>8</v>
      </c>
      <c r="G439" s="167">
        <f>(C439*D439)</f>
        <v>390</v>
      </c>
      <c r="H439" s="179"/>
    </row>
    <row r="440" spans="1:8" s="263" customFormat="1" ht="12.75" customHeight="1" x14ac:dyDescent="0.3">
      <c r="A440" s="590" t="s">
        <v>1253</v>
      </c>
      <c r="B440" s="591"/>
      <c r="C440" s="591"/>
      <c r="D440" s="591"/>
      <c r="E440" s="591"/>
      <c r="F440" s="591"/>
      <c r="G440" s="592"/>
      <c r="H440" s="51">
        <f>SUM(G438:G439)</f>
        <v>570</v>
      </c>
    </row>
    <row r="441" spans="1:8" s="268" customFormat="1" ht="12.75" customHeight="1" x14ac:dyDescent="0.25">
      <c r="A441" s="179"/>
      <c r="B441" s="158" t="s">
        <v>208</v>
      </c>
      <c r="C441" s="32">
        <v>2</v>
      </c>
      <c r="D441" s="308">
        <v>90</v>
      </c>
      <c r="E441" s="31">
        <v>44503</v>
      </c>
      <c r="F441" s="179" t="s">
        <v>8</v>
      </c>
      <c r="G441" s="167">
        <f>(C441*D441)</f>
        <v>180</v>
      </c>
      <c r="H441" s="179"/>
    </row>
    <row r="442" spans="1:8" s="268" customFormat="1" ht="12.75" customHeight="1" x14ac:dyDescent="0.25">
      <c r="A442" s="179"/>
      <c r="B442" s="158" t="s">
        <v>210</v>
      </c>
      <c r="C442" s="32">
        <v>14.1</v>
      </c>
      <c r="D442" s="308">
        <v>30</v>
      </c>
      <c r="E442" s="31">
        <v>44503</v>
      </c>
      <c r="F442" s="179" t="s">
        <v>8</v>
      </c>
      <c r="G442" s="167">
        <f>(C442*D442)</f>
        <v>423</v>
      </c>
      <c r="H442" s="179"/>
    </row>
    <row r="443" spans="1:8" s="268" customFormat="1" ht="12.75" customHeight="1" x14ac:dyDescent="0.3">
      <c r="A443" s="590" t="s">
        <v>1268</v>
      </c>
      <c r="B443" s="591"/>
      <c r="C443" s="591"/>
      <c r="D443" s="591"/>
      <c r="E443" s="591"/>
      <c r="F443" s="591"/>
      <c r="G443" s="592"/>
      <c r="H443" s="51">
        <f>SUM(G441:G442)</f>
        <v>603</v>
      </c>
    </row>
    <row r="444" spans="1:8" s="275" customFormat="1" ht="12.75" customHeight="1" x14ac:dyDescent="0.25">
      <c r="A444" s="179"/>
      <c r="B444" s="158" t="s">
        <v>208</v>
      </c>
      <c r="C444" s="32">
        <v>4</v>
      </c>
      <c r="D444" s="308">
        <v>80</v>
      </c>
      <c r="E444" s="31">
        <v>44535</v>
      </c>
      <c r="F444" s="179" t="s">
        <v>8</v>
      </c>
      <c r="G444" s="167">
        <f>(C444*D444)</f>
        <v>320</v>
      </c>
      <c r="H444" s="179"/>
    </row>
    <row r="445" spans="1:8" s="275" customFormat="1" ht="12.75" customHeight="1" x14ac:dyDescent="0.25">
      <c r="A445" s="179"/>
      <c r="B445" s="158" t="s">
        <v>210</v>
      </c>
      <c r="C445" s="32">
        <v>16.5</v>
      </c>
      <c r="D445" s="308">
        <v>30</v>
      </c>
      <c r="E445" s="31">
        <v>44535</v>
      </c>
      <c r="F445" s="179" t="s">
        <v>8</v>
      </c>
      <c r="G445" s="167">
        <f>(C445*D445)</f>
        <v>495</v>
      </c>
      <c r="H445" s="179"/>
    </row>
    <row r="446" spans="1:8" s="275" customFormat="1" ht="12.75" customHeight="1" x14ac:dyDescent="0.3">
      <c r="A446" s="590" t="s">
        <v>1272</v>
      </c>
      <c r="B446" s="591"/>
      <c r="C446" s="591"/>
      <c r="D446" s="591"/>
      <c r="E446" s="591"/>
      <c r="F446" s="591"/>
      <c r="G446" s="592"/>
      <c r="H446" s="51">
        <f>SUM(G444:G445)</f>
        <v>815</v>
      </c>
    </row>
    <row r="447" spans="1:8" s="282" customFormat="1" ht="12.75" customHeight="1" x14ac:dyDescent="0.25">
      <c r="A447" s="179"/>
      <c r="B447" s="158" t="s">
        <v>208</v>
      </c>
      <c r="C447" s="32">
        <v>2</v>
      </c>
      <c r="D447" s="308">
        <v>133</v>
      </c>
      <c r="E447" s="31">
        <v>44567</v>
      </c>
      <c r="F447" s="179" t="s">
        <v>8</v>
      </c>
      <c r="G447" s="167">
        <f>(C447*D447)</f>
        <v>266</v>
      </c>
      <c r="H447" s="179"/>
    </row>
    <row r="448" spans="1:8" s="282" customFormat="1" ht="12.75" customHeight="1" x14ac:dyDescent="0.25">
      <c r="A448" s="179"/>
      <c r="B448" s="158" t="s">
        <v>210</v>
      </c>
      <c r="C448" s="32">
        <v>10</v>
      </c>
      <c r="D448" s="308">
        <v>30</v>
      </c>
      <c r="E448" s="31">
        <v>44567</v>
      </c>
      <c r="F448" s="179" t="s">
        <v>8</v>
      </c>
      <c r="G448" s="167">
        <f>(C448*D448)</f>
        <v>300</v>
      </c>
      <c r="H448" s="179"/>
    </row>
    <row r="449" spans="1:12" s="282" customFormat="1" ht="12.75" customHeight="1" x14ac:dyDescent="0.3">
      <c r="A449" s="590" t="s">
        <v>1278</v>
      </c>
      <c r="B449" s="591"/>
      <c r="C449" s="591"/>
      <c r="D449" s="591"/>
      <c r="E449" s="591"/>
      <c r="F449" s="591"/>
      <c r="G449" s="592"/>
      <c r="H449" s="51">
        <f>SUM(G447:G448)</f>
        <v>566</v>
      </c>
    </row>
    <row r="450" spans="1:12" s="287" customFormat="1" ht="12.75" customHeight="1" x14ac:dyDescent="0.25">
      <c r="A450" s="246"/>
      <c r="B450" s="199" t="s">
        <v>208</v>
      </c>
      <c r="C450" s="234">
        <v>2</v>
      </c>
      <c r="D450" s="309">
        <v>126</v>
      </c>
      <c r="E450" s="236">
        <v>44596</v>
      </c>
      <c r="F450" s="246" t="s">
        <v>8</v>
      </c>
      <c r="G450" s="204">
        <f>(C450*D450)</f>
        <v>252</v>
      </c>
      <c r="H450" s="246"/>
    </row>
    <row r="451" spans="1:12" s="287" customFormat="1" ht="12.75" customHeight="1" x14ac:dyDescent="0.25">
      <c r="A451" s="246"/>
      <c r="B451" s="199" t="s">
        <v>210</v>
      </c>
      <c r="C451" s="234">
        <v>11.2</v>
      </c>
      <c r="D451" s="309">
        <v>30</v>
      </c>
      <c r="E451" s="236">
        <v>44596</v>
      </c>
      <c r="F451" s="246" t="s">
        <v>8</v>
      </c>
      <c r="G451" s="204">
        <f>(C451*D451)</f>
        <v>336</v>
      </c>
      <c r="H451" s="246"/>
    </row>
    <row r="452" spans="1:12" s="301" customFormat="1" ht="12.75" customHeight="1" x14ac:dyDescent="0.25">
      <c r="A452" s="246"/>
      <c r="B452" s="199" t="s">
        <v>1312</v>
      </c>
      <c r="C452" s="234">
        <v>1.6</v>
      </c>
      <c r="D452" s="309">
        <v>315</v>
      </c>
      <c r="E452" s="236">
        <v>44617</v>
      </c>
      <c r="F452" s="246" t="s">
        <v>8</v>
      </c>
      <c r="G452" s="204">
        <f>(C452*D452)</f>
        <v>504</v>
      </c>
      <c r="H452" s="246"/>
    </row>
    <row r="453" spans="1:12" s="301" customFormat="1" ht="12.75" customHeight="1" x14ac:dyDescent="0.25">
      <c r="A453" s="246"/>
      <c r="B453" s="199" t="s">
        <v>1313</v>
      </c>
      <c r="C453" s="234">
        <v>17</v>
      </c>
      <c r="D453" s="309">
        <v>22</v>
      </c>
      <c r="E453" s="236">
        <v>44617</v>
      </c>
      <c r="F453" s="246" t="s">
        <v>8</v>
      </c>
      <c r="G453" s="204">
        <f>(C453*D453)</f>
        <v>374</v>
      </c>
      <c r="H453" s="246"/>
    </row>
    <row r="454" spans="1:12" s="287" customFormat="1" ht="12.75" customHeight="1" x14ac:dyDescent="0.3">
      <c r="A454" s="588" t="s">
        <v>1289</v>
      </c>
      <c r="B454" s="589"/>
      <c r="C454" s="589"/>
      <c r="D454" s="589"/>
      <c r="E454" s="589"/>
      <c r="F454" s="589"/>
      <c r="G454" s="589"/>
      <c r="H454" s="226">
        <f>SUM(G450:G453)</f>
        <v>1466</v>
      </c>
      <c r="L454" s="315"/>
    </row>
    <row r="455" spans="1:12" s="302" customFormat="1" ht="12.75" customHeight="1" x14ac:dyDescent="0.25">
      <c r="A455" s="246"/>
      <c r="B455" s="199" t="s">
        <v>208</v>
      </c>
      <c r="C455" s="234">
        <v>1</v>
      </c>
      <c r="D455" s="309">
        <v>85</v>
      </c>
      <c r="E455" s="236">
        <v>44625</v>
      </c>
      <c r="F455" s="246" t="s">
        <v>8</v>
      </c>
      <c r="G455" s="204">
        <f>(C455*D455)</f>
        <v>85</v>
      </c>
      <c r="H455" s="246"/>
    </row>
    <row r="456" spans="1:12" s="302" customFormat="1" ht="12.75" customHeight="1" x14ac:dyDescent="0.25">
      <c r="A456" s="246"/>
      <c r="B456" s="199" t="s">
        <v>210</v>
      </c>
      <c r="C456" s="234">
        <v>11.5</v>
      </c>
      <c r="D456" s="309">
        <v>30</v>
      </c>
      <c r="E456" s="236">
        <v>44625</v>
      </c>
      <c r="F456" s="246" t="s">
        <v>8</v>
      </c>
      <c r="G456" s="204">
        <f>(C456*D456)</f>
        <v>345</v>
      </c>
      <c r="H456" s="246"/>
    </row>
    <row r="457" spans="1:12" s="302" customFormat="1" ht="12.75" customHeight="1" x14ac:dyDescent="0.25">
      <c r="A457" s="246"/>
      <c r="B457" s="324" t="s">
        <v>1334</v>
      </c>
      <c r="C457" s="325">
        <v>10.5</v>
      </c>
      <c r="D457" s="326">
        <v>70</v>
      </c>
      <c r="E457" s="328">
        <v>44631</v>
      </c>
      <c r="F457" s="246" t="s">
        <v>8</v>
      </c>
      <c r="G457" s="327">
        <f>(C457*D457)</f>
        <v>735</v>
      </c>
      <c r="H457" s="246"/>
    </row>
    <row r="458" spans="1:12" s="302" customFormat="1" ht="12.75" customHeight="1" x14ac:dyDescent="0.3">
      <c r="A458" s="588" t="s">
        <v>1311</v>
      </c>
      <c r="B458" s="589"/>
      <c r="C458" s="589"/>
      <c r="D458" s="589"/>
      <c r="E458" s="589"/>
      <c r="F458" s="589"/>
      <c r="G458" s="589"/>
      <c r="H458" s="226">
        <f>SUM(G455:G457)</f>
        <v>1165</v>
      </c>
    </row>
    <row r="459" spans="1:12" s="323" customFormat="1" ht="12.75" customHeight="1" x14ac:dyDescent="0.25">
      <c r="A459" s="246"/>
      <c r="B459" s="199" t="s">
        <v>208</v>
      </c>
      <c r="C459" s="234">
        <v>2</v>
      </c>
      <c r="D459" s="309">
        <v>100</v>
      </c>
      <c r="E459" s="236">
        <v>44656</v>
      </c>
      <c r="F459" s="246" t="s">
        <v>8</v>
      </c>
      <c r="G459" s="204">
        <f>(C459*D459)</f>
        <v>200</v>
      </c>
      <c r="H459" s="246"/>
    </row>
    <row r="460" spans="1:12" s="323" customFormat="1" ht="12.75" customHeight="1" x14ac:dyDescent="0.25">
      <c r="A460" s="246"/>
      <c r="B460" s="199" t="s">
        <v>210</v>
      </c>
      <c r="C460" s="234">
        <v>16</v>
      </c>
      <c r="D460" s="309">
        <v>30</v>
      </c>
      <c r="E460" s="236">
        <v>44656</v>
      </c>
      <c r="F460" s="246" t="s">
        <v>8</v>
      </c>
      <c r="G460" s="204">
        <f>(C460*D460)</f>
        <v>480</v>
      </c>
      <c r="H460" s="246"/>
    </row>
    <row r="461" spans="1:12" s="323" customFormat="1" ht="12.75" customHeight="1" x14ac:dyDescent="0.25">
      <c r="A461" s="246"/>
      <c r="B461" s="324" t="s">
        <v>1340</v>
      </c>
      <c r="C461" s="325">
        <v>11</v>
      </c>
      <c r="D461" s="326">
        <v>50</v>
      </c>
      <c r="E461" s="328">
        <v>44662</v>
      </c>
      <c r="F461" s="246" t="s">
        <v>8</v>
      </c>
      <c r="G461" s="327">
        <f>(C461*D461)</f>
        <v>550</v>
      </c>
      <c r="H461" s="246"/>
    </row>
    <row r="462" spans="1:12" s="323" customFormat="1" ht="12.75" customHeight="1" x14ac:dyDescent="0.3">
      <c r="A462" s="588" t="s">
        <v>1339</v>
      </c>
      <c r="B462" s="589"/>
      <c r="C462" s="589"/>
      <c r="D462" s="589"/>
      <c r="E462" s="589"/>
      <c r="F462" s="589"/>
      <c r="G462" s="589"/>
      <c r="H462" s="226">
        <f>SUM(G459:G461)</f>
        <v>1230</v>
      </c>
    </row>
    <row r="463" spans="1:12" s="333" customFormat="1" ht="12.75" customHeight="1" x14ac:dyDescent="0.25">
      <c r="A463" s="246"/>
      <c r="B463" s="199" t="s">
        <v>208</v>
      </c>
      <c r="C463" s="234">
        <v>4</v>
      </c>
      <c r="D463" s="309">
        <v>100</v>
      </c>
      <c r="E463" s="236">
        <v>44698</v>
      </c>
      <c r="F463" s="246" t="s">
        <v>8</v>
      </c>
      <c r="G463" s="204">
        <f>(C463*D463)</f>
        <v>400</v>
      </c>
      <c r="H463" s="246"/>
    </row>
    <row r="464" spans="1:12" s="333" customFormat="1" ht="12.75" customHeight="1" x14ac:dyDescent="0.25">
      <c r="A464" s="246"/>
      <c r="B464" s="199" t="s">
        <v>1365</v>
      </c>
      <c r="C464" s="234">
        <v>16</v>
      </c>
      <c r="D464" s="309">
        <v>30</v>
      </c>
      <c r="E464" s="236">
        <v>44698</v>
      </c>
      <c r="F464" s="246" t="s">
        <v>8</v>
      </c>
      <c r="G464" s="204">
        <f>(C464*D464)</f>
        <v>480</v>
      </c>
      <c r="H464" s="246"/>
    </row>
    <row r="465" spans="1:8" s="333" customFormat="1" ht="12.75" customHeight="1" x14ac:dyDescent="0.25">
      <c r="A465" s="246"/>
      <c r="B465" s="289" t="s">
        <v>1377</v>
      </c>
      <c r="C465" s="336">
        <v>6</v>
      </c>
      <c r="D465" s="337">
        <v>50</v>
      </c>
      <c r="E465" s="253">
        <v>44698</v>
      </c>
      <c r="F465" s="246" t="s">
        <v>8</v>
      </c>
      <c r="G465" s="291">
        <f>(C465*D465)</f>
        <v>300</v>
      </c>
      <c r="H465" s="246"/>
    </row>
    <row r="466" spans="1:8" s="333" customFormat="1" ht="12.75" customHeight="1" x14ac:dyDescent="0.3">
      <c r="A466" s="588" t="s">
        <v>1364</v>
      </c>
      <c r="B466" s="589"/>
      <c r="C466" s="589"/>
      <c r="D466" s="589"/>
      <c r="E466" s="589"/>
      <c r="F466" s="589"/>
      <c r="G466" s="589"/>
      <c r="H466" s="226">
        <f>SUM(G463:G465)</f>
        <v>1180</v>
      </c>
    </row>
    <row r="467" spans="1:8" s="335" customFormat="1" ht="12.75" customHeight="1" x14ac:dyDescent="0.25">
      <c r="A467" s="246"/>
      <c r="B467" s="199" t="s">
        <v>1378</v>
      </c>
      <c r="C467" s="234">
        <v>5</v>
      </c>
      <c r="D467" s="309">
        <v>50</v>
      </c>
      <c r="E467" s="236">
        <v>44716</v>
      </c>
      <c r="F467" s="246" t="s">
        <v>8</v>
      </c>
      <c r="G467" s="204">
        <f>(C467*D467)</f>
        <v>250</v>
      </c>
      <c r="H467" s="246"/>
    </row>
    <row r="468" spans="1:8" s="335" customFormat="1" ht="12.75" customHeight="1" x14ac:dyDescent="0.25">
      <c r="A468" s="246"/>
      <c r="B468" s="289" t="s">
        <v>1379</v>
      </c>
      <c r="C468" s="336">
        <v>1</v>
      </c>
      <c r="D468" s="337">
        <v>1450</v>
      </c>
      <c r="E468" s="236">
        <v>44717</v>
      </c>
      <c r="F468" s="246" t="s">
        <v>8</v>
      </c>
      <c r="G468" s="204">
        <f>(C468*D468)</f>
        <v>1450</v>
      </c>
      <c r="H468" s="246"/>
    </row>
    <row r="469" spans="1:8" s="335" customFormat="1" ht="12.75" customHeight="1" x14ac:dyDescent="0.25">
      <c r="A469" s="246"/>
      <c r="B469" s="199" t="s">
        <v>208</v>
      </c>
      <c r="C469" s="325">
        <v>1</v>
      </c>
      <c r="D469" s="326">
        <f>(450+200+100)</f>
        <v>750</v>
      </c>
      <c r="E469" s="328">
        <v>44732</v>
      </c>
      <c r="F469" s="246" t="s">
        <v>8</v>
      </c>
      <c r="G469" s="327">
        <f>(C469*D469)</f>
        <v>750</v>
      </c>
      <c r="H469" s="246"/>
    </row>
    <row r="470" spans="1:8" s="335" customFormat="1" ht="12.75" customHeight="1" x14ac:dyDescent="0.3">
      <c r="A470" s="610" t="s">
        <v>1376</v>
      </c>
      <c r="B470" s="611"/>
      <c r="C470" s="611"/>
      <c r="D470" s="611"/>
      <c r="E470" s="611"/>
      <c r="F470" s="611"/>
      <c r="G470" s="611"/>
      <c r="H470" s="340">
        <f>SUM(G467:G469)</f>
        <v>2450</v>
      </c>
    </row>
    <row r="471" spans="1:8" s="345" customFormat="1" ht="12.75" customHeight="1" x14ac:dyDescent="0.25">
      <c r="A471" s="246"/>
      <c r="B471" s="199" t="s">
        <v>1393</v>
      </c>
      <c r="C471" s="234">
        <v>4</v>
      </c>
      <c r="D471" s="309">
        <v>50</v>
      </c>
      <c r="E471" s="236">
        <v>44744</v>
      </c>
      <c r="F471" s="246" t="s">
        <v>8</v>
      </c>
      <c r="G471" s="204">
        <f>(C471*D471)</f>
        <v>200</v>
      </c>
      <c r="H471" s="246"/>
    </row>
    <row r="472" spans="1:8" s="345" customFormat="1" ht="12.75" customHeight="1" x14ac:dyDescent="0.25">
      <c r="A472" s="246"/>
      <c r="B472" s="199" t="s">
        <v>206</v>
      </c>
      <c r="C472" s="336">
        <v>4</v>
      </c>
      <c r="D472" s="337">
        <v>50</v>
      </c>
      <c r="E472" s="236">
        <v>44751</v>
      </c>
      <c r="F472" s="246" t="s">
        <v>8</v>
      </c>
      <c r="G472" s="204">
        <f>(C472*D472)</f>
        <v>200</v>
      </c>
      <c r="H472" s="246"/>
    </row>
    <row r="473" spans="1:8" s="345" customFormat="1" ht="12.75" customHeight="1" x14ac:dyDescent="0.25">
      <c r="A473" s="246"/>
      <c r="B473" s="199" t="s">
        <v>1404</v>
      </c>
      <c r="C473" s="336">
        <v>10</v>
      </c>
      <c r="D473" s="337">
        <v>50</v>
      </c>
      <c r="E473" s="253">
        <v>44758</v>
      </c>
      <c r="F473" s="246" t="s">
        <v>8</v>
      </c>
      <c r="G473" s="204">
        <f>(C473*D473)</f>
        <v>500</v>
      </c>
      <c r="H473" s="246"/>
    </row>
    <row r="474" spans="1:8" s="353" customFormat="1" ht="12.75" customHeight="1" x14ac:dyDescent="0.25">
      <c r="A474" s="246"/>
      <c r="B474" s="199" t="s">
        <v>1405</v>
      </c>
      <c r="C474" s="336">
        <v>12</v>
      </c>
      <c r="D474" s="337">
        <v>50</v>
      </c>
      <c r="E474" s="253">
        <v>44765</v>
      </c>
      <c r="F474" s="246" t="s">
        <v>8</v>
      </c>
      <c r="G474" s="204">
        <f>(C474*D474)</f>
        <v>600</v>
      </c>
      <c r="H474" s="246"/>
    </row>
    <row r="475" spans="1:8" s="355" customFormat="1" ht="12.75" customHeight="1" x14ac:dyDescent="0.25">
      <c r="A475" s="246"/>
      <c r="B475" s="202" t="s">
        <v>1432</v>
      </c>
      <c r="C475" s="336">
        <v>12</v>
      </c>
      <c r="D475" s="337">
        <v>50</v>
      </c>
      <c r="E475" s="253">
        <v>44773</v>
      </c>
      <c r="F475" s="246" t="s">
        <v>8</v>
      </c>
      <c r="G475" s="204">
        <f>(C475*D475)</f>
        <v>600</v>
      </c>
      <c r="H475" s="246"/>
    </row>
    <row r="476" spans="1:8" s="345" customFormat="1" ht="12.75" customHeight="1" x14ac:dyDescent="0.3">
      <c r="A476" s="610" t="s">
        <v>1392</v>
      </c>
      <c r="B476" s="611"/>
      <c r="C476" s="611"/>
      <c r="D476" s="611"/>
      <c r="E476" s="611"/>
      <c r="F476" s="611"/>
      <c r="G476" s="611"/>
      <c r="H476" s="340">
        <f>SUM(G471:G475)</f>
        <v>2100</v>
      </c>
    </row>
    <row r="477" spans="1:8" s="355" customFormat="1" ht="12.75" customHeight="1" x14ac:dyDescent="0.25">
      <c r="A477" s="246"/>
      <c r="B477" s="199" t="s">
        <v>208</v>
      </c>
      <c r="C477" s="336">
        <v>1</v>
      </c>
      <c r="D477" s="337">
        <f>(351+100+30)</f>
        <v>481</v>
      </c>
      <c r="E477" s="253">
        <v>44774</v>
      </c>
      <c r="F477" s="246" t="s">
        <v>8</v>
      </c>
      <c r="G477" s="204">
        <f>(C477*D477)</f>
        <v>481</v>
      </c>
      <c r="H477" s="246"/>
    </row>
    <row r="478" spans="1:8" s="355" customFormat="1" ht="12.75" customHeight="1" x14ac:dyDescent="0.25">
      <c r="A478" s="246"/>
      <c r="B478" s="199" t="s">
        <v>1432</v>
      </c>
      <c r="C478" s="336">
        <v>12</v>
      </c>
      <c r="D478" s="337">
        <v>50</v>
      </c>
      <c r="E478" s="253">
        <v>44779</v>
      </c>
      <c r="F478" s="246" t="s">
        <v>8</v>
      </c>
      <c r="G478" s="204">
        <f>(C478*D478)</f>
        <v>600</v>
      </c>
      <c r="H478" s="246"/>
    </row>
    <row r="479" spans="1:8" s="355" customFormat="1" ht="12.75" customHeight="1" x14ac:dyDescent="0.25">
      <c r="A479" s="246"/>
      <c r="B479" s="199" t="s">
        <v>1433</v>
      </c>
      <c r="C479" s="190">
        <v>24</v>
      </c>
      <c r="D479" s="337">
        <v>50</v>
      </c>
      <c r="E479" s="253">
        <v>44800</v>
      </c>
      <c r="F479" s="246" t="s">
        <v>8</v>
      </c>
      <c r="G479" s="204">
        <f>(C479*D479)</f>
        <v>1200</v>
      </c>
      <c r="H479" s="246"/>
    </row>
    <row r="480" spans="1:8" s="365" customFormat="1" ht="12.75" customHeight="1" x14ac:dyDescent="0.25">
      <c r="A480" s="246"/>
      <c r="B480" s="199" t="s">
        <v>208</v>
      </c>
      <c r="C480" s="190">
        <v>1</v>
      </c>
      <c r="D480" s="337">
        <v>620.4</v>
      </c>
      <c r="E480" s="253">
        <v>44801</v>
      </c>
      <c r="F480" s="246" t="s">
        <v>8</v>
      </c>
      <c r="G480" s="204">
        <f>(C480*D480)</f>
        <v>620.4</v>
      </c>
      <c r="H480" s="246"/>
    </row>
    <row r="481" spans="1:8" s="367" customFormat="1" ht="12.75" customHeight="1" x14ac:dyDescent="0.3">
      <c r="A481" s="612" t="s">
        <v>1431</v>
      </c>
      <c r="B481" s="611"/>
      <c r="C481" s="611"/>
      <c r="D481" s="611"/>
      <c r="E481" s="611"/>
      <c r="F481" s="611"/>
      <c r="G481" s="611"/>
      <c r="H481" s="340">
        <f>SUM(G477:G480)</f>
        <v>2901.4</v>
      </c>
    </row>
    <row r="482" spans="1:8" s="367" customFormat="1" ht="12.75" customHeight="1" x14ac:dyDescent="0.25">
      <c r="A482" s="246"/>
      <c r="B482" s="199" t="s">
        <v>208</v>
      </c>
      <c r="C482" s="190">
        <v>1</v>
      </c>
      <c r="D482" s="337">
        <v>755</v>
      </c>
      <c r="E482" s="253">
        <v>44874</v>
      </c>
      <c r="F482" s="246" t="s">
        <v>8</v>
      </c>
      <c r="G482" s="204">
        <f>(C482*D482)</f>
        <v>755</v>
      </c>
      <c r="H482" s="246"/>
    </row>
    <row r="483" spans="1:8" s="367" customFormat="1" ht="12.75" customHeight="1" x14ac:dyDescent="0.3">
      <c r="A483" s="610" t="s">
        <v>1476</v>
      </c>
      <c r="B483" s="611"/>
      <c r="C483" s="611"/>
      <c r="D483" s="611"/>
      <c r="E483" s="611"/>
      <c r="F483" s="611"/>
      <c r="G483" s="611"/>
      <c r="H483" s="340">
        <f>SUM(G482)</f>
        <v>755</v>
      </c>
    </row>
    <row r="484" spans="1:8" s="379" customFormat="1" ht="12.75" customHeight="1" x14ac:dyDescent="0.25">
      <c r="A484" s="246"/>
      <c r="B484" s="199" t="s">
        <v>208</v>
      </c>
      <c r="C484" s="190">
        <v>1</v>
      </c>
      <c r="D484" s="337">
        <v>657.5</v>
      </c>
      <c r="E484" s="253">
        <v>44909</v>
      </c>
      <c r="F484" s="246" t="s">
        <v>8</v>
      </c>
      <c r="G484" s="204">
        <f>(C484*D484)</f>
        <v>657.5</v>
      </c>
      <c r="H484" s="246"/>
    </row>
    <row r="485" spans="1:8" s="379" customFormat="1" ht="12.75" customHeight="1" x14ac:dyDescent="0.3">
      <c r="A485" s="610" t="s">
        <v>1482</v>
      </c>
      <c r="B485" s="611"/>
      <c r="C485" s="611"/>
      <c r="D485" s="611"/>
      <c r="E485" s="611"/>
      <c r="F485" s="611"/>
      <c r="G485" s="611"/>
      <c r="H485" s="340">
        <f>SUM(G484)</f>
        <v>657.5</v>
      </c>
    </row>
    <row r="486" spans="1:8" s="390" customFormat="1" ht="12.75" customHeight="1" x14ac:dyDescent="0.25">
      <c r="A486" s="246"/>
      <c r="B486" s="199" t="s">
        <v>208</v>
      </c>
      <c r="C486" s="190">
        <v>1</v>
      </c>
      <c r="D486" s="337">
        <v>472</v>
      </c>
      <c r="E486" s="253">
        <v>44937</v>
      </c>
      <c r="F486" s="246" t="s">
        <v>8</v>
      </c>
      <c r="G486" s="204">
        <f>(C486*D486)</f>
        <v>472</v>
      </c>
      <c r="H486" s="246"/>
    </row>
    <row r="487" spans="1:8" s="393" customFormat="1" ht="12.75" customHeight="1" x14ac:dyDescent="0.25">
      <c r="A487" s="246"/>
      <c r="B487" s="199" t="s">
        <v>208</v>
      </c>
      <c r="C487" s="190">
        <v>1</v>
      </c>
      <c r="D487" s="337">
        <v>472</v>
      </c>
      <c r="E487" s="253">
        <v>44957</v>
      </c>
      <c r="F487" s="246" t="s">
        <v>8</v>
      </c>
      <c r="G487" s="204">
        <f>(C487*D487)</f>
        <v>472</v>
      </c>
      <c r="H487" s="246"/>
    </row>
    <row r="488" spans="1:8" s="390" customFormat="1" ht="12.75" customHeight="1" x14ac:dyDescent="0.3">
      <c r="A488" s="610" t="s">
        <v>1506</v>
      </c>
      <c r="B488" s="611"/>
      <c r="C488" s="611"/>
      <c r="D488" s="611"/>
      <c r="E488" s="611"/>
      <c r="F488" s="611"/>
      <c r="G488" s="611"/>
      <c r="H488" s="340">
        <f>SUM(G486:G487)</f>
        <v>944</v>
      </c>
    </row>
    <row r="489" spans="1:8" s="403" customFormat="1" ht="12.75" customHeight="1" x14ac:dyDescent="0.25">
      <c r="A489" s="246"/>
      <c r="B489" s="289" t="s">
        <v>1379</v>
      </c>
      <c r="C489" s="190">
        <v>1</v>
      </c>
      <c r="D489" s="337">
        <v>700</v>
      </c>
      <c r="E489" s="253">
        <v>44986</v>
      </c>
      <c r="F489" s="246" t="s">
        <v>8</v>
      </c>
      <c r="G489" s="204">
        <f>(C489*D489)</f>
        <v>700</v>
      </c>
      <c r="H489" s="246"/>
    </row>
    <row r="490" spans="1:8" s="403" customFormat="1" ht="12.75" customHeight="1" x14ac:dyDescent="0.25">
      <c r="A490" s="246"/>
      <c r="B490" s="199" t="s">
        <v>208</v>
      </c>
      <c r="C490" s="190">
        <v>1</v>
      </c>
      <c r="D490" s="337">
        <v>556.35</v>
      </c>
      <c r="E490" s="253">
        <v>44991</v>
      </c>
      <c r="F490" s="246" t="s">
        <v>8</v>
      </c>
      <c r="G490" s="204">
        <f>(C490*D490)</f>
        <v>556.35</v>
      </c>
      <c r="H490" s="246"/>
    </row>
    <row r="491" spans="1:8" s="403" customFormat="1" ht="12.75" customHeight="1" x14ac:dyDescent="0.3">
      <c r="A491" s="607" t="s">
        <v>1555</v>
      </c>
      <c r="B491" s="608"/>
      <c r="C491" s="608"/>
      <c r="D491" s="608"/>
      <c r="E491" s="608"/>
      <c r="F491" s="608"/>
      <c r="G491" s="609"/>
      <c r="H491" s="340">
        <f>SUM(G489:G490)</f>
        <v>1256.3499999999999</v>
      </c>
    </row>
    <row r="492" spans="1:8" s="410" customFormat="1" ht="12.75" customHeight="1" x14ac:dyDescent="0.25">
      <c r="A492" s="246"/>
      <c r="B492" s="199" t="s">
        <v>208</v>
      </c>
      <c r="C492" s="190">
        <v>1</v>
      </c>
      <c r="D492" s="337">
        <v>500</v>
      </c>
      <c r="E492" s="253">
        <v>45029</v>
      </c>
      <c r="F492" s="246" t="s">
        <v>8</v>
      </c>
      <c r="G492" s="204">
        <f>(C492*D492)</f>
        <v>500</v>
      </c>
      <c r="H492" s="246"/>
    </row>
    <row r="493" spans="1:8" s="410" customFormat="1" ht="12.75" customHeight="1" x14ac:dyDescent="0.3">
      <c r="A493" s="607" t="s">
        <v>1574</v>
      </c>
      <c r="B493" s="608"/>
      <c r="C493" s="608"/>
      <c r="D493" s="608"/>
      <c r="E493" s="608"/>
      <c r="F493" s="608"/>
      <c r="G493" s="609"/>
      <c r="H493" s="340">
        <f>SUM(G492:G492)</f>
        <v>500</v>
      </c>
    </row>
    <row r="494" spans="1:8" s="417" customFormat="1" ht="12.75" customHeight="1" x14ac:dyDescent="0.25">
      <c r="A494" s="246"/>
      <c r="B494" s="199" t="s">
        <v>208</v>
      </c>
      <c r="C494" s="190">
        <v>1</v>
      </c>
      <c r="D494" s="337">
        <v>535</v>
      </c>
      <c r="E494" s="253">
        <v>45053</v>
      </c>
      <c r="F494" s="246" t="s">
        <v>8</v>
      </c>
      <c r="G494" s="204">
        <f>(C494*D494)</f>
        <v>535</v>
      </c>
      <c r="H494" s="246"/>
    </row>
    <row r="495" spans="1:8" s="417" customFormat="1" ht="12.75" customHeight="1" x14ac:dyDescent="0.3">
      <c r="A495" s="607" t="s">
        <v>1586</v>
      </c>
      <c r="B495" s="608"/>
      <c r="C495" s="608"/>
      <c r="D495" s="608"/>
      <c r="E495" s="608"/>
      <c r="F495" s="608"/>
      <c r="G495" s="609"/>
      <c r="H495" s="340">
        <f>SUM(G494:G494)</f>
        <v>535</v>
      </c>
    </row>
    <row r="496" spans="1:8" s="422" customFormat="1" ht="12.75" customHeight="1" x14ac:dyDescent="0.25">
      <c r="A496" s="246"/>
      <c r="B496" s="199" t="s">
        <v>208</v>
      </c>
      <c r="C496" s="190">
        <v>1</v>
      </c>
      <c r="D496" s="337">
        <v>412.5</v>
      </c>
      <c r="E496" s="253">
        <v>45081</v>
      </c>
      <c r="F496" s="246" t="s">
        <v>8</v>
      </c>
      <c r="G496" s="204">
        <f>(C496*D496)</f>
        <v>412.5</v>
      </c>
      <c r="H496" s="246"/>
    </row>
    <row r="497" spans="1:8" s="423" customFormat="1" ht="12.75" customHeight="1" x14ac:dyDescent="0.25">
      <c r="A497" s="427"/>
      <c r="B497" s="199" t="s">
        <v>208</v>
      </c>
      <c r="C497" s="190">
        <v>1</v>
      </c>
      <c r="D497" s="337">
        <v>452.75</v>
      </c>
      <c r="E497" s="253">
        <v>45092</v>
      </c>
      <c r="F497" s="246" t="s">
        <v>8</v>
      </c>
      <c r="G497" s="204">
        <f>(C497*D497)</f>
        <v>452.75</v>
      </c>
      <c r="H497" s="246"/>
    </row>
    <row r="498" spans="1:8" s="422" customFormat="1" ht="12.75" customHeight="1" x14ac:dyDescent="0.3">
      <c r="A498" s="607" t="s">
        <v>1606</v>
      </c>
      <c r="B498" s="608"/>
      <c r="C498" s="608"/>
      <c r="D498" s="608"/>
      <c r="E498" s="608"/>
      <c r="F498" s="608"/>
      <c r="G498" s="609"/>
      <c r="H498" s="340">
        <f>SUM(G496:G497)</f>
        <v>865.25</v>
      </c>
    </row>
    <row r="499" spans="1:8" s="431" customFormat="1" ht="12.75" customHeight="1" x14ac:dyDescent="0.25">
      <c r="A499" s="246"/>
      <c r="B499" s="199" t="s">
        <v>208</v>
      </c>
      <c r="C499" s="190">
        <v>1</v>
      </c>
      <c r="D499" s="337">
        <v>451</v>
      </c>
      <c r="E499" s="253">
        <v>45138</v>
      </c>
      <c r="F499" s="246" t="s">
        <v>8</v>
      </c>
      <c r="G499" s="204">
        <f>(C499*D499)</f>
        <v>451</v>
      </c>
      <c r="H499" s="246"/>
    </row>
    <row r="500" spans="1:8" s="431" customFormat="1" ht="12.75" customHeight="1" x14ac:dyDescent="0.3">
      <c r="A500" s="607" t="s">
        <v>1619</v>
      </c>
      <c r="B500" s="608"/>
      <c r="C500" s="608"/>
      <c r="D500" s="608"/>
      <c r="E500" s="608"/>
      <c r="F500" s="608"/>
      <c r="G500" s="609"/>
      <c r="H500" s="340">
        <f>SUM(G499:G499)</f>
        <v>451</v>
      </c>
    </row>
    <row r="501" spans="1:8" s="438" customFormat="1" ht="12.75" customHeight="1" x14ac:dyDescent="0.25">
      <c r="A501" s="246"/>
      <c r="B501" s="199" t="s">
        <v>208</v>
      </c>
      <c r="C501" s="190">
        <v>1</v>
      </c>
      <c r="D501" s="337">
        <v>433.5</v>
      </c>
      <c r="E501" s="253">
        <v>45164</v>
      </c>
      <c r="F501" s="246" t="s">
        <v>8</v>
      </c>
      <c r="G501" s="204">
        <f>(C501*D501)</f>
        <v>433.5</v>
      </c>
      <c r="H501" s="246"/>
    </row>
    <row r="502" spans="1:8" s="438" customFormat="1" ht="12.75" customHeight="1" x14ac:dyDescent="0.3">
      <c r="A502" s="607" t="s">
        <v>1648</v>
      </c>
      <c r="B502" s="608"/>
      <c r="C502" s="608"/>
      <c r="D502" s="608"/>
      <c r="E502" s="608"/>
      <c r="F502" s="608"/>
      <c r="G502" s="609"/>
      <c r="H502" s="340">
        <f>SUM(G501:G501)</f>
        <v>433.5</v>
      </c>
    </row>
    <row r="503" spans="1:8" s="473" customFormat="1" ht="12.75" customHeight="1" x14ac:dyDescent="0.25">
      <c r="A503" s="246"/>
      <c r="B503" s="199" t="s">
        <v>208</v>
      </c>
      <c r="C503" s="190">
        <v>1</v>
      </c>
      <c r="D503" s="337">
        <v>430</v>
      </c>
      <c r="E503" s="253">
        <v>45191</v>
      </c>
      <c r="F503" s="246" t="s">
        <v>8</v>
      </c>
      <c r="G503" s="204">
        <f>(C503*D503)</f>
        <v>430</v>
      </c>
      <c r="H503" s="246"/>
    </row>
    <row r="504" spans="1:8" s="473" customFormat="1" ht="12.75" customHeight="1" x14ac:dyDescent="0.3">
      <c r="A504" s="607" t="s">
        <v>1666</v>
      </c>
      <c r="B504" s="608"/>
      <c r="C504" s="608"/>
      <c r="D504" s="608"/>
      <c r="E504" s="608"/>
      <c r="F504" s="608"/>
      <c r="G504" s="609"/>
      <c r="H504" s="340">
        <f>SUM(G503:G503)</f>
        <v>430</v>
      </c>
    </row>
    <row r="505" spans="1:8" ht="12.75" customHeight="1" x14ac:dyDescent="0.25">
      <c r="A505" s="246"/>
      <c r="B505" s="199" t="s">
        <v>208</v>
      </c>
      <c r="C505" s="190">
        <v>1</v>
      </c>
      <c r="D505" s="337">
        <v>333.33</v>
      </c>
      <c r="E505" s="253">
        <v>45231</v>
      </c>
      <c r="F505" s="246" t="s">
        <v>8</v>
      </c>
      <c r="G505" s="204">
        <f>(C505*D505)</f>
        <v>333.33</v>
      </c>
      <c r="H505" s="246"/>
    </row>
    <row r="506" spans="1:8" ht="12.75" customHeight="1" x14ac:dyDescent="0.25">
      <c r="B506" s="199" t="s">
        <v>208</v>
      </c>
      <c r="C506" s="190">
        <v>1</v>
      </c>
      <c r="D506" s="337">
        <v>327.5</v>
      </c>
      <c r="E506" s="253">
        <v>45251</v>
      </c>
      <c r="F506" s="246" t="s">
        <v>8</v>
      </c>
      <c r="G506" s="204">
        <f>(C506*D506)</f>
        <v>327.5</v>
      </c>
      <c r="H506" s="246"/>
    </row>
    <row r="507" spans="1:8" ht="12.75" customHeight="1" x14ac:dyDescent="0.3">
      <c r="A507" s="607" t="s">
        <v>1701</v>
      </c>
      <c r="B507" s="608"/>
      <c r="C507" s="608"/>
      <c r="D507" s="608"/>
      <c r="E507" s="608"/>
      <c r="F507" s="608"/>
      <c r="G507" s="609"/>
      <c r="H507" s="340">
        <f>SUM(G505:G506)</f>
        <v>660.82999999999993</v>
      </c>
    </row>
    <row r="508" spans="1:8" ht="12.75" customHeight="1" x14ac:dyDescent="0.3">
      <c r="A508" s="604" t="s">
        <v>211</v>
      </c>
      <c r="B508" s="605"/>
      <c r="C508" s="605"/>
      <c r="D508" s="605"/>
      <c r="E508" s="605"/>
      <c r="F508" s="605"/>
      <c r="G508" s="606"/>
      <c r="H508" s="303">
        <f>SUM(H108:H507)</f>
        <v>88029.37999999999</v>
      </c>
    </row>
    <row r="509" spans="1:8" ht="12.75" customHeight="1" x14ac:dyDescent="0.3">
      <c r="A509" s="613" t="s">
        <v>248</v>
      </c>
      <c r="B509" s="580"/>
      <c r="C509" s="580"/>
      <c r="D509" s="580"/>
      <c r="E509" s="580"/>
      <c r="F509" s="581"/>
      <c r="G509" s="63">
        <f>SUM(G3:G506)</f>
        <v>93319.38</v>
      </c>
      <c r="H509" s="64"/>
    </row>
    <row r="510" spans="1:8" ht="12.75" customHeight="1" x14ac:dyDescent="0.25"/>
    <row r="511" spans="1:8" ht="12.75" customHeight="1" x14ac:dyDescent="0.25"/>
    <row r="512" spans="1:8" ht="12.75" customHeight="1" x14ac:dyDescent="0.25"/>
    <row r="513" spans="9:26" ht="12.75" customHeight="1" x14ac:dyDescent="0.25"/>
    <row r="514" spans="9:26" ht="12.75" customHeight="1" x14ac:dyDescent="0.25">
      <c r="I514" s="56"/>
      <c r="J514" s="56"/>
      <c r="K514" s="56"/>
      <c r="L514" s="56"/>
      <c r="M514" s="56"/>
      <c r="N514" s="56"/>
      <c r="O514" s="56"/>
      <c r="P514" s="56"/>
      <c r="Q514" s="56"/>
      <c r="R514" s="56"/>
      <c r="S514" s="56"/>
      <c r="T514" s="56"/>
      <c r="U514" s="56"/>
      <c r="V514" s="56"/>
      <c r="W514" s="56"/>
      <c r="X514" s="56"/>
      <c r="Y514" s="56"/>
      <c r="Z514" s="56"/>
    </row>
    <row r="515" spans="9:26" ht="12.75" customHeight="1" x14ac:dyDescent="0.25">
      <c r="I515" s="56"/>
      <c r="J515" s="56"/>
      <c r="K515" s="56"/>
      <c r="L515" s="56"/>
      <c r="M515" s="56"/>
      <c r="N515" s="56"/>
      <c r="O515" s="56"/>
      <c r="P515" s="56"/>
      <c r="Q515" s="56"/>
      <c r="R515" s="56"/>
      <c r="S515" s="56"/>
      <c r="T515" s="56"/>
      <c r="U515" s="56"/>
      <c r="V515" s="56"/>
      <c r="W515" s="56"/>
      <c r="X515" s="56"/>
      <c r="Y515" s="56"/>
      <c r="Z515" s="56"/>
    </row>
    <row r="516" spans="9:26" ht="12.75" customHeight="1" x14ac:dyDescent="0.25"/>
    <row r="517" spans="9:26" ht="12.75" customHeight="1" x14ac:dyDescent="0.25"/>
    <row r="518" spans="9:26" ht="12.75" customHeight="1" x14ac:dyDescent="0.25"/>
    <row r="519" spans="9:26" ht="12.75" customHeight="1" x14ac:dyDescent="0.25">
      <c r="I519" s="56"/>
      <c r="J519" s="56"/>
      <c r="K519" s="56"/>
      <c r="L519" s="56"/>
      <c r="M519" s="56"/>
      <c r="N519" s="56"/>
      <c r="O519" s="56"/>
      <c r="P519" s="56"/>
      <c r="Q519" s="56"/>
      <c r="R519" s="56"/>
      <c r="S519" s="56"/>
      <c r="T519" s="56"/>
      <c r="U519" s="56"/>
      <c r="V519" s="56"/>
      <c r="W519" s="56"/>
      <c r="X519" s="56"/>
      <c r="Y519" s="56"/>
      <c r="Z519" s="56"/>
    </row>
    <row r="520" spans="9:26" ht="12.75" customHeight="1" x14ac:dyDescent="0.25"/>
    <row r="521" spans="9:26" ht="12.75" customHeight="1" x14ac:dyDescent="0.25">
      <c r="I521" s="56"/>
      <c r="J521" s="56"/>
      <c r="K521" s="56"/>
      <c r="L521" s="56"/>
      <c r="M521" s="56"/>
      <c r="N521" s="56"/>
      <c r="O521" s="56"/>
      <c r="P521" s="56"/>
      <c r="Q521" s="56"/>
      <c r="R521" s="56"/>
      <c r="S521" s="56"/>
      <c r="T521" s="56"/>
      <c r="U521" s="56"/>
      <c r="V521" s="56"/>
      <c r="W521" s="56"/>
      <c r="X521" s="56"/>
      <c r="Y521" s="56"/>
      <c r="Z521" s="56"/>
    </row>
    <row r="522" spans="9:26" ht="12.75" customHeight="1" x14ac:dyDescent="0.25"/>
    <row r="523" spans="9:26" ht="12.75" customHeight="1" x14ac:dyDescent="0.25"/>
    <row r="524" spans="9:26" ht="12.75" customHeight="1" x14ac:dyDescent="0.25">
      <c r="I524" s="56"/>
      <c r="J524" s="56"/>
      <c r="K524" s="56"/>
      <c r="L524" s="56"/>
      <c r="M524" s="56"/>
      <c r="N524" s="56"/>
      <c r="O524" s="56"/>
      <c r="P524" s="56"/>
      <c r="Q524" s="56"/>
      <c r="R524" s="56"/>
      <c r="S524" s="56"/>
      <c r="T524" s="56"/>
      <c r="U524" s="56"/>
      <c r="V524" s="56"/>
      <c r="W524" s="56"/>
      <c r="X524" s="56"/>
      <c r="Y524" s="56"/>
      <c r="Z524" s="56"/>
    </row>
    <row r="525" spans="9:26" ht="12.75" customHeight="1" x14ac:dyDescent="0.25"/>
    <row r="526" spans="9:26" ht="12.75" customHeight="1" x14ac:dyDescent="0.25"/>
    <row r="527" spans="9:26" ht="12.75" customHeight="1" x14ac:dyDescent="0.25">
      <c r="I527" s="56"/>
      <c r="J527" s="56"/>
      <c r="K527" s="56"/>
      <c r="L527" s="56"/>
      <c r="M527" s="56"/>
      <c r="N527" s="56"/>
      <c r="O527" s="56"/>
      <c r="P527" s="56"/>
      <c r="Q527" s="56"/>
      <c r="R527" s="56"/>
      <c r="S527" s="56"/>
      <c r="T527" s="56"/>
      <c r="U527" s="56"/>
      <c r="V527" s="56"/>
      <c r="W527" s="56"/>
      <c r="X527" s="56"/>
      <c r="Y527" s="56"/>
      <c r="Z527" s="56"/>
    </row>
    <row r="528" spans="9:26" ht="12.75" customHeight="1" x14ac:dyDescent="0.25"/>
    <row r="529" spans="9:26" ht="12.75" customHeight="1" x14ac:dyDescent="0.25"/>
    <row r="530" spans="9:26" ht="12.75" customHeight="1" x14ac:dyDescent="0.25"/>
    <row r="531" spans="9:26" ht="12.75" customHeight="1" x14ac:dyDescent="0.25">
      <c r="I531" s="56"/>
      <c r="J531" s="56"/>
      <c r="K531" s="56"/>
      <c r="L531" s="56"/>
      <c r="M531" s="56"/>
      <c r="N531" s="56"/>
      <c r="O531" s="56"/>
      <c r="P531" s="56"/>
      <c r="Q531" s="56"/>
      <c r="R531" s="56"/>
      <c r="S531" s="56"/>
      <c r="T531" s="56"/>
      <c r="U531" s="56"/>
      <c r="V531" s="56"/>
      <c r="W531" s="56"/>
      <c r="X531" s="56"/>
      <c r="Y531" s="56"/>
      <c r="Z531" s="56"/>
    </row>
    <row r="532" spans="9:26" ht="12.75" customHeight="1" x14ac:dyDescent="0.25"/>
    <row r="533" spans="9:26" ht="12.75" customHeight="1" x14ac:dyDescent="0.25"/>
    <row r="534" spans="9:26" ht="12.75" customHeight="1" x14ac:dyDescent="0.25"/>
    <row r="535" spans="9:26" ht="12.75" customHeight="1" x14ac:dyDescent="0.25"/>
    <row r="536" spans="9:26" ht="12.75" customHeight="1" x14ac:dyDescent="0.25"/>
    <row r="537" spans="9:26" ht="12.75" customHeight="1" x14ac:dyDescent="0.25"/>
    <row r="538" spans="9:26" ht="12.75" customHeight="1" x14ac:dyDescent="0.25"/>
    <row r="539" spans="9:26" ht="12.75" customHeight="1" x14ac:dyDescent="0.25"/>
    <row r="540" spans="9:26" ht="12.75" customHeight="1" x14ac:dyDescent="0.25"/>
    <row r="541" spans="9:26" ht="12.75" customHeight="1" x14ac:dyDescent="0.25">
      <c r="I541" s="56"/>
      <c r="J541" s="56"/>
      <c r="K541" s="56"/>
      <c r="L541" s="56"/>
      <c r="M541" s="56"/>
      <c r="N541" s="56"/>
      <c r="O541" s="56"/>
      <c r="P541" s="56"/>
      <c r="Q541" s="56"/>
      <c r="R541" s="56"/>
      <c r="S541" s="56"/>
      <c r="T541" s="56"/>
      <c r="U541" s="56"/>
      <c r="V541" s="56"/>
      <c r="W541" s="56"/>
      <c r="X541" s="56"/>
      <c r="Y541" s="56"/>
      <c r="Z541" s="56"/>
    </row>
    <row r="542" spans="9:26" ht="12.75" customHeight="1" x14ac:dyDescent="0.25"/>
    <row r="543" spans="9:26" ht="12.75" customHeight="1" x14ac:dyDescent="0.25"/>
    <row r="544" spans="9:26" ht="12.75" customHeight="1" x14ac:dyDescent="0.25"/>
    <row r="545" spans="9:26" ht="12.75" customHeight="1" x14ac:dyDescent="0.25">
      <c r="I545" s="56"/>
      <c r="J545" s="56"/>
      <c r="K545" s="56"/>
      <c r="L545" s="56"/>
      <c r="M545" s="56"/>
      <c r="N545" s="56"/>
      <c r="O545" s="56"/>
      <c r="P545" s="56"/>
      <c r="Q545" s="56"/>
      <c r="R545" s="56"/>
      <c r="S545" s="56"/>
      <c r="T545" s="56"/>
      <c r="U545" s="56"/>
      <c r="V545" s="56"/>
      <c r="W545" s="56"/>
      <c r="X545" s="56"/>
      <c r="Y545" s="56"/>
      <c r="Z545" s="56"/>
    </row>
    <row r="546" spans="9:26" ht="12.75" customHeight="1" x14ac:dyDescent="0.25"/>
    <row r="547" spans="9:26" ht="12.75" customHeight="1" x14ac:dyDescent="0.25"/>
    <row r="548" spans="9:26" ht="12.75" customHeight="1" x14ac:dyDescent="0.25"/>
    <row r="549" spans="9:26" ht="12.75" customHeight="1" x14ac:dyDescent="0.25">
      <c r="I549" s="56"/>
      <c r="J549" s="56"/>
      <c r="K549" s="56"/>
      <c r="L549" s="56"/>
      <c r="M549" s="56"/>
      <c r="N549" s="56"/>
      <c r="O549" s="56"/>
      <c r="P549" s="56"/>
      <c r="Q549" s="56"/>
      <c r="R549" s="56"/>
      <c r="S549" s="56"/>
      <c r="T549" s="56"/>
      <c r="U549" s="56"/>
      <c r="V549" s="56"/>
      <c r="W549" s="56"/>
      <c r="X549" s="56"/>
      <c r="Y549" s="56"/>
      <c r="Z549" s="56"/>
    </row>
    <row r="550" spans="9:26" ht="12.75" customHeight="1" x14ac:dyDescent="0.25">
      <c r="I550" s="56"/>
      <c r="J550" s="56"/>
      <c r="K550" s="56"/>
      <c r="L550" s="56"/>
      <c r="M550" s="56"/>
      <c r="N550" s="56"/>
      <c r="O550" s="56"/>
      <c r="P550" s="56"/>
      <c r="Q550" s="56"/>
      <c r="R550" s="56"/>
      <c r="S550" s="56"/>
      <c r="T550" s="56"/>
      <c r="U550" s="56"/>
      <c r="V550" s="56"/>
      <c r="W550" s="56"/>
      <c r="X550" s="56"/>
      <c r="Y550" s="56"/>
      <c r="Z550" s="56"/>
    </row>
    <row r="551" spans="9:26" ht="12.75" customHeight="1" x14ac:dyDescent="0.25">
      <c r="I551" s="56"/>
      <c r="J551" s="56"/>
      <c r="K551" s="56"/>
      <c r="L551" s="56"/>
      <c r="M551" s="56"/>
      <c r="N551" s="56"/>
      <c r="O551" s="56"/>
      <c r="P551" s="56"/>
      <c r="Q551" s="56"/>
      <c r="R551" s="56"/>
      <c r="S551" s="56"/>
      <c r="T551" s="56"/>
      <c r="U551" s="56"/>
      <c r="V551" s="56"/>
      <c r="W551" s="56"/>
      <c r="X551" s="56"/>
      <c r="Y551" s="56"/>
      <c r="Z551" s="56"/>
    </row>
    <row r="552" spans="9:26" ht="12.75" customHeight="1" x14ac:dyDescent="0.25">
      <c r="I552" s="56"/>
      <c r="J552" s="56"/>
      <c r="K552" s="56"/>
      <c r="L552" s="56"/>
      <c r="M552" s="56"/>
      <c r="N552" s="56"/>
      <c r="O552" s="56"/>
      <c r="P552" s="56"/>
      <c r="Q552" s="56"/>
      <c r="R552" s="56"/>
      <c r="S552" s="56"/>
      <c r="T552" s="56"/>
      <c r="U552" s="56"/>
      <c r="V552" s="56"/>
      <c r="W552" s="56"/>
      <c r="X552" s="56"/>
      <c r="Y552" s="56"/>
    </row>
    <row r="553" spans="9:26" ht="12.75" customHeight="1" x14ac:dyDescent="0.25">
      <c r="I553" s="56"/>
      <c r="J553" s="56"/>
      <c r="K553" s="56"/>
      <c r="L553" s="56"/>
      <c r="M553" s="56"/>
      <c r="N553" s="56"/>
      <c r="O553" s="56"/>
      <c r="P553" s="56"/>
      <c r="Q553" s="56"/>
      <c r="R553" s="56"/>
      <c r="S553" s="56"/>
      <c r="T553" s="56"/>
      <c r="U553" s="56"/>
      <c r="V553" s="56"/>
      <c r="W553" s="56"/>
      <c r="X553" s="56"/>
      <c r="Y553" s="56"/>
    </row>
    <row r="554" spans="9:26" ht="12.75" customHeight="1" x14ac:dyDescent="0.25">
      <c r="I554" s="56"/>
      <c r="J554" s="56"/>
      <c r="K554" s="56"/>
      <c r="L554" s="56"/>
      <c r="M554" s="56"/>
      <c r="N554" s="56"/>
      <c r="O554" s="56"/>
      <c r="P554" s="56"/>
      <c r="Q554" s="56"/>
      <c r="R554" s="56"/>
      <c r="S554" s="56"/>
      <c r="T554" s="56"/>
      <c r="U554" s="56"/>
      <c r="V554" s="56"/>
      <c r="W554" s="56"/>
      <c r="X554" s="56"/>
      <c r="Y554" s="56"/>
    </row>
    <row r="555" spans="9:26" ht="12.75" customHeight="1" x14ac:dyDescent="0.25">
      <c r="I555" s="56"/>
      <c r="J555" s="56"/>
      <c r="K555" s="56"/>
      <c r="L555" s="56"/>
      <c r="M555" s="56"/>
      <c r="N555" s="56"/>
      <c r="O555" s="56"/>
      <c r="P555" s="56"/>
      <c r="Q555" s="56"/>
      <c r="R555" s="56"/>
      <c r="S555" s="56"/>
      <c r="T555" s="56"/>
      <c r="U555" s="56"/>
      <c r="V555" s="56"/>
      <c r="W555" s="56"/>
      <c r="X555" s="56"/>
      <c r="Y555" s="56"/>
    </row>
    <row r="556" spans="9:26" ht="12.75" customHeight="1" x14ac:dyDescent="0.25">
      <c r="I556" s="56"/>
      <c r="J556" s="56"/>
      <c r="K556" s="56"/>
      <c r="L556" s="56"/>
      <c r="M556" s="56"/>
      <c r="N556" s="56"/>
      <c r="O556" s="56"/>
      <c r="P556" s="56"/>
      <c r="Q556" s="56"/>
      <c r="R556" s="56"/>
      <c r="S556" s="56"/>
      <c r="T556" s="56"/>
      <c r="U556" s="56"/>
      <c r="V556" s="56"/>
      <c r="W556" s="56"/>
      <c r="X556" s="56"/>
      <c r="Y556" s="56"/>
      <c r="Z556" s="56"/>
    </row>
    <row r="557" spans="9:26" ht="12.75" customHeight="1" x14ac:dyDescent="0.25">
      <c r="I557" s="56"/>
      <c r="J557" s="56"/>
      <c r="K557" s="56"/>
      <c r="L557" s="56"/>
      <c r="M557" s="56"/>
      <c r="N557" s="56"/>
      <c r="O557" s="56"/>
      <c r="P557" s="56"/>
      <c r="Q557" s="56"/>
      <c r="R557" s="56"/>
      <c r="S557" s="56"/>
      <c r="T557" s="56"/>
      <c r="U557" s="56"/>
      <c r="V557" s="56"/>
      <c r="W557" s="56"/>
      <c r="X557" s="56"/>
      <c r="Y557" s="56"/>
      <c r="Z557" s="56"/>
    </row>
    <row r="558" spans="9:26" ht="12.75" customHeight="1" x14ac:dyDescent="0.25">
      <c r="I558" s="56"/>
      <c r="J558" s="56"/>
      <c r="K558" s="56"/>
      <c r="L558" s="56"/>
      <c r="M558" s="56"/>
      <c r="N558" s="56"/>
      <c r="O558" s="56"/>
      <c r="P558" s="56"/>
      <c r="Q558" s="56"/>
      <c r="R558" s="56"/>
      <c r="S558" s="56"/>
      <c r="T558" s="56"/>
      <c r="U558" s="56"/>
      <c r="V558" s="56"/>
      <c r="W558" s="56"/>
      <c r="X558" s="56"/>
      <c r="Y558" s="56"/>
      <c r="Z558" s="56"/>
    </row>
    <row r="559" spans="9:26" ht="12.75" customHeight="1" x14ac:dyDescent="0.25">
      <c r="I559" s="56"/>
      <c r="J559" s="56"/>
      <c r="K559" s="56"/>
      <c r="L559" s="56"/>
      <c r="M559" s="56"/>
      <c r="N559" s="56"/>
      <c r="O559" s="56"/>
      <c r="P559" s="56"/>
      <c r="Q559" s="56"/>
      <c r="R559" s="56"/>
      <c r="S559" s="56"/>
      <c r="T559" s="56"/>
      <c r="U559" s="56"/>
      <c r="V559" s="56"/>
      <c r="W559" s="56"/>
      <c r="X559" s="56"/>
      <c r="Y559" s="56"/>
      <c r="Z559" s="56"/>
    </row>
    <row r="560" spans="9:26" ht="12.75" customHeight="1" x14ac:dyDescent="0.25">
      <c r="I560" s="56"/>
      <c r="J560" s="56"/>
      <c r="K560" s="56"/>
      <c r="L560" s="56"/>
      <c r="M560" s="56"/>
      <c r="N560" s="56"/>
      <c r="O560" s="56"/>
      <c r="P560" s="56"/>
      <c r="Q560" s="56"/>
      <c r="R560" s="56"/>
      <c r="S560" s="56"/>
      <c r="T560" s="56"/>
      <c r="U560" s="56"/>
      <c r="V560" s="56"/>
      <c r="W560" s="56"/>
      <c r="X560" s="56"/>
      <c r="Y560" s="56"/>
      <c r="Z560" s="56"/>
    </row>
    <row r="561" spans="9:26" ht="12.75" customHeight="1" x14ac:dyDescent="0.25">
      <c r="I561" s="56"/>
      <c r="J561" s="56"/>
      <c r="K561" s="56"/>
      <c r="L561" s="56"/>
      <c r="M561" s="56"/>
      <c r="N561" s="56"/>
      <c r="O561" s="56"/>
      <c r="P561" s="56"/>
      <c r="Q561" s="56"/>
      <c r="R561" s="56"/>
      <c r="S561" s="56"/>
      <c r="T561" s="56"/>
      <c r="U561" s="56"/>
      <c r="V561" s="56"/>
      <c r="W561" s="56"/>
      <c r="X561" s="56"/>
      <c r="Y561" s="56"/>
      <c r="Z561" s="56"/>
    </row>
    <row r="562" spans="9:26" ht="12.75" customHeight="1" x14ac:dyDescent="0.25"/>
    <row r="563" spans="9:26" ht="12.75" customHeight="1" x14ac:dyDescent="0.25"/>
    <row r="564" spans="9:26" ht="12.75" customHeight="1" x14ac:dyDescent="0.25"/>
    <row r="565" spans="9:26" ht="12.75" customHeight="1" x14ac:dyDescent="0.25"/>
    <row r="566" spans="9:26" ht="12.75" customHeight="1" x14ac:dyDescent="0.25">
      <c r="I566" s="56"/>
      <c r="J566" s="56"/>
      <c r="K566" s="56"/>
      <c r="L566" s="56"/>
      <c r="M566" s="56"/>
      <c r="N566" s="56"/>
      <c r="O566" s="56"/>
      <c r="P566" s="56"/>
      <c r="Q566" s="56"/>
      <c r="R566" s="56"/>
      <c r="S566" s="56"/>
      <c r="T566" s="56"/>
      <c r="U566" s="56"/>
      <c r="V566" s="56"/>
      <c r="W566" s="56"/>
      <c r="X566" s="56"/>
      <c r="Y566" s="56"/>
      <c r="Z566" s="56"/>
    </row>
    <row r="567" spans="9:26" ht="12.75" customHeight="1" x14ac:dyDescent="0.25"/>
    <row r="568" spans="9:26" ht="12.75" customHeight="1" x14ac:dyDescent="0.25">
      <c r="I568" s="56"/>
      <c r="J568" s="56"/>
      <c r="K568" s="56"/>
      <c r="L568" s="56"/>
      <c r="M568" s="56"/>
      <c r="N568" s="56"/>
      <c r="O568" s="56"/>
      <c r="P568" s="56"/>
      <c r="Q568" s="56"/>
      <c r="R568" s="56"/>
      <c r="S568" s="56"/>
      <c r="T568" s="56"/>
      <c r="U568" s="56"/>
      <c r="V568" s="56"/>
      <c r="W568" s="56"/>
      <c r="X568" s="56"/>
      <c r="Y568" s="56"/>
      <c r="Z568" s="56"/>
    </row>
    <row r="569" spans="9:26" ht="12.75" customHeight="1" x14ac:dyDescent="0.25"/>
    <row r="570" spans="9:26" ht="12.75" customHeight="1" x14ac:dyDescent="0.25">
      <c r="I570" s="56"/>
      <c r="J570" s="56"/>
      <c r="K570" s="56"/>
      <c r="L570" s="56"/>
      <c r="M570" s="56"/>
      <c r="N570" s="56"/>
      <c r="O570" s="56"/>
      <c r="P570" s="56"/>
      <c r="Q570" s="56"/>
      <c r="R570" s="56"/>
      <c r="S570" s="56"/>
      <c r="T570" s="56"/>
      <c r="U570" s="56"/>
      <c r="V570" s="56"/>
      <c r="W570" s="56"/>
      <c r="X570" s="56"/>
      <c r="Y570" s="56"/>
      <c r="Z570" s="56"/>
    </row>
    <row r="571" spans="9:26" ht="12.75" customHeight="1" x14ac:dyDescent="0.25"/>
    <row r="572" spans="9:26" ht="12.75" customHeight="1" x14ac:dyDescent="0.25"/>
    <row r="573" spans="9:26" ht="12.75" customHeight="1" x14ac:dyDescent="0.25"/>
    <row r="574" spans="9:26" ht="12.75" customHeight="1" x14ac:dyDescent="0.25"/>
    <row r="575" spans="9:26" ht="12.75" customHeight="1" x14ac:dyDescent="0.25"/>
    <row r="576" spans="9:26" ht="12.75" customHeight="1" x14ac:dyDescent="0.25">
      <c r="I576" s="56"/>
      <c r="J576" s="56"/>
      <c r="K576" s="56"/>
      <c r="L576" s="56"/>
      <c r="M576" s="56"/>
      <c r="N576" s="56"/>
      <c r="O576" s="56"/>
      <c r="P576" s="56"/>
      <c r="Q576" s="56"/>
      <c r="R576" s="56"/>
      <c r="S576" s="56"/>
      <c r="T576" s="56"/>
      <c r="U576" s="56"/>
      <c r="V576" s="56"/>
      <c r="W576" s="56"/>
      <c r="X576" s="56"/>
      <c r="Y576" s="56"/>
      <c r="Z576" s="56"/>
    </row>
    <row r="577" spans="9:26" ht="12.75" customHeight="1" x14ac:dyDescent="0.25"/>
    <row r="578" spans="9:26" ht="12.75" customHeight="1" x14ac:dyDescent="0.25"/>
    <row r="579" spans="9:26" ht="12.75" customHeight="1" x14ac:dyDescent="0.25"/>
    <row r="580" spans="9:26" ht="12.75" customHeight="1" x14ac:dyDescent="0.25">
      <c r="I580" s="56"/>
      <c r="J580" s="56"/>
      <c r="K580" s="56"/>
      <c r="L580" s="56"/>
      <c r="M580" s="56"/>
      <c r="N580" s="56"/>
      <c r="O580" s="56"/>
      <c r="P580" s="56"/>
      <c r="Q580" s="56"/>
      <c r="R580" s="56"/>
      <c r="S580" s="56"/>
      <c r="T580" s="56"/>
      <c r="U580" s="56"/>
      <c r="V580" s="56"/>
      <c r="W580" s="56"/>
      <c r="X580" s="56"/>
      <c r="Y580" s="56"/>
      <c r="Z580" s="56"/>
    </row>
    <row r="581" spans="9:26" ht="12.75" customHeight="1" x14ac:dyDescent="0.25"/>
    <row r="582" spans="9:26" ht="12.75" customHeight="1" x14ac:dyDescent="0.25"/>
    <row r="583" spans="9:26" ht="12.75" customHeight="1" x14ac:dyDescent="0.25"/>
    <row r="584" spans="9:26" ht="12.75" customHeight="1" x14ac:dyDescent="0.25"/>
    <row r="585" spans="9:26" ht="12.75" customHeight="1" x14ac:dyDescent="0.25">
      <c r="I585" s="56"/>
      <c r="J585" s="56"/>
      <c r="K585" s="56"/>
      <c r="L585" s="56"/>
      <c r="M585" s="56"/>
      <c r="N585" s="56"/>
      <c r="O585" s="56"/>
      <c r="P585" s="56"/>
      <c r="Q585" s="56"/>
      <c r="R585" s="56"/>
      <c r="S585" s="56"/>
      <c r="T585" s="56"/>
      <c r="U585" s="56"/>
      <c r="V585" s="56"/>
      <c r="W585" s="56"/>
      <c r="X585" s="56"/>
      <c r="Y585" s="56"/>
      <c r="Z585" s="56"/>
    </row>
    <row r="586" spans="9:26" ht="12.75" customHeight="1" x14ac:dyDescent="0.25"/>
    <row r="587" spans="9:26" ht="12.75" customHeight="1" x14ac:dyDescent="0.25"/>
    <row r="588" spans="9:26" ht="12.75" customHeight="1" x14ac:dyDescent="0.25"/>
    <row r="589" spans="9:26" ht="12.75" customHeight="1" x14ac:dyDescent="0.25">
      <c r="I589" s="56"/>
      <c r="J589" s="56"/>
      <c r="K589" s="56"/>
      <c r="L589" s="56"/>
      <c r="M589" s="56"/>
      <c r="N589" s="56"/>
      <c r="O589" s="56"/>
      <c r="P589" s="56"/>
      <c r="Q589" s="56"/>
      <c r="R589" s="56"/>
      <c r="S589" s="56"/>
      <c r="T589" s="56"/>
      <c r="U589" s="56"/>
      <c r="V589" s="56"/>
      <c r="W589" s="56"/>
      <c r="X589" s="56"/>
      <c r="Y589" s="56"/>
      <c r="Z589" s="56"/>
    </row>
    <row r="590" spans="9:26" ht="12.75" customHeight="1" x14ac:dyDescent="0.25"/>
    <row r="591" spans="9:26" ht="12.75" customHeight="1" x14ac:dyDescent="0.25">
      <c r="I591" s="56"/>
      <c r="J591" s="56"/>
      <c r="K591" s="56"/>
      <c r="L591" s="56"/>
      <c r="M591" s="56"/>
      <c r="N591" s="56"/>
      <c r="O591" s="56"/>
      <c r="P591" s="56"/>
      <c r="Q591" s="56"/>
      <c r="R591" s="56"/>
      <c r="S591" s="56"/>
      <c r="T591" s="56"/>
      <c r="U591" s="56"/>
      <c r="V591" s="56"/>
      <c r="W591" s="56"/>
      <c r="X591" s="56"/>
      <c r="Y591" s="56"/>
      <c r="Z591" s="56"/>
    </row>
    <row r="592" spans="9:26" ht="12.75" customHeight="1" x14ac:dyDescent="0.25"/>
    <row r="593" spans="9:26" ht="12.75" customHeight="1" x14ac:dyDescent="0.25"/>
    <row r="594" spans="9:26" ht="12.75" customHeight="1" x14ac:dyDescent="0.25"/>
    <row r="595" spans="9:26" ht="12.75" customHeight="1" x14ac:dyDescent="0.25"/>
    <row r="596" spans="9:26" ht="12.75" customHeight="1" x14ac:dyDescent="0.25"/>
    <row r="597" spans="9:26" ht="12.75" customHeight="1" x14ac:dyDescent="0.25">
      <c r="I597" s="56"/>
      <c r="J597" s="56"/>
      <c r="K597" s="56"/>
      <c r="L597" s="56"/>
      <c r="M597" s="56"/>
      <c r="N597" s="56"/>
      <c r="O597" s="56"/>
      <c r="P597" s="56"/>
      <c r="Q597" s="56"/>
      <c r="R597" s="56"/>
      <c r="S597" s="56"/>
      <c r="T597" s="56"/>
      <c r="U597" s="56"/>
      <c r="V597" s="56"/>
      <c r="W597" s="56"/>
      <c r="X597" s="56"/>
      <c r="Y597" s="56"/>
      <c r="Z597" s="56"/>
    </row>
    <row r="598" spans="9:26" ht="12.75" customHeight="1" x14ac:dyDescent="0.25"/>
    <row r="599" spans="9:26" ht="12.75" customHeight="1" x14ac:dyDescent="0.25"/>
    <row r="600" spans="9:26" ht="12.75" customHeight="1" x14ac:dyDescent="0.25">
      <c r="I600" s="56"/>
      <c r="J600" s="56"/>
      <c r="K600" s="56"/>
      <c r="L600" s="56"/>
      <c r="M600" s="56"/>
      <c r="N600" s="56"/>
      <c r="O600" s="56"/>
      <c r="P600" s="56"/>
      <c r="Q600" s="56"/>
      <c r="R600" s="56"/>
      <c r="S600" s="56"/>
      <c r="T600" s="56"/>
      <c r="U600" s="56"/>
      <c r="V600" s="56"/>
      <c r="W600" s="56"/>
      <c r="X600" s="56"/>
      <c r="Y600" s="56"/>
      <c r="Z600" s="56"/>
    </row>
    <row r="601" spans="9:26" ht="12.75" customHeight="1" x14ac:dyDescent="0.25"/>
    <row r="602" spans="9:26" ht="12.75" customHeight="1" x14ac:dyDescent="0.25">
      <c r="I602" s="56"/>
      <c r="J602" s="56"/>
      <c r="K602" s="56"/>
      <c r="L602" s="56"/>
      <c r="M602" s="56"/>
      <c r="N602" s="56"/>
      <c r="O602" s="56"/>
      <c r="P602" s="56"/>
      <c r="Q602" s="56"/>
      <c r="R602" s="56"/>
      <c r="S602" s="56"/>
      <c r="T602" s="56"/>
      <c r="U602" s="56"/>
      <c r="V602" s="56"/>
      <c r="W602" s="56"/>
      <c r="X602" s="56"/>
      <c r="Y602" s="56"/>
      <c r="Z602" s="56"/>
    </row>
    <row r="603" spans="9:26" ht="12.75" customHeight="1" x14ac:dyDescent="0.25"/>
    <row r="604" spans="9:26" ht="12.75" customHeight="1" x14ac:dyDescent="0.25"/>
    <row r="605" spans="9:26" ht="12.75" customHeight="1" x14ac:dyDescent="0.25"/>
    <row r="606" spans="9:26" ht="12.75" customHeight="1" x14ac:dyDescent="0.25"/>
    <row r="607" spans="9:26" ht="12.75" customHeight="1" x14ac:dyDescent="0.25">
      <c r="I607" s="56"/>
      <c r="J607" s="56"/>
      <c r="K607" s="56"/>
      <c r="L607" s="56"/>
      <c r="M607" s="56"/>
      <c r="N607" s="56"/>
      <c r="O607" s="56"/>
      <c r="P607" s="56"/>
      <c r="Q607" s="56"/>
      <c r="R607" s="56"/>
      <c r="S607" s="56"/>
      <c r="T607" s="56"/>
      <c r="U607" s="56"/>
      <c r="V607" s="56"/>
      <c r="W607" s="56"/>
      <c r="X607" s="56"/>
      <c r="Y607" s="56"/>
      <c r="Z607" s="56"/>
    </row>
    <row r="608" spans="9:26" ht="12.75" customHeight="1" x14ac:dyDescent="0.25"/>
    <row r="609" spans="9:26" ht="12.75" customHeight="1" x14ac:dyDescent="0.25"/>
    <row r="610" spans="9:26" ht="12.75" customHeight="1" x14ac:dyDescent="0.25">
      <c r="I610" s="56"/>
      <c r="J610" s="56"/>
      <c r="K610" s="56"/>
      <c r="L610" s="56"/>
      <c r="M610" s="56"/>
      <c r="N610" s="56"/>
      <c r="O610" s="56"/>
      <c r="P610" s="56"/>
      <c r="Q610" s="56"/>
      <c r="R610" s="56"/>
      <c r="S610" s="56"/>
      <c r="T610" s="56"/>
      <c r="U610" s="56"/>
      <c r="V610" s="56"/>
      <c r="W610" s="56"/>
      <c r="X610" s="56"/>
      <c r="Y610" s="56"/>
      <c r="Z610" s="56"/>
    </row>
    <row r="611" spans="9:26" ht="12.75" customHeight="1" x14ac:dyDescent="0.25"/>
    <row r="612" spans="9:26" ht="12.75" customHeight="1" x14ac:dyDescent="0.25">
      <c r="I612" s="56"/>
      <c r="J612" s="56"/>
      <c r="K612" s="56"/>
      <c r="L612" s="56"/>
      <c r="M612" s="56"/>
      <c r="N612" s="56"/>
      <c r="O612" s="56"/>
      <c r="P612" s="56"/>
      <c r="Q612" s="56"/>
      <c r="R612" s="56"/>
      <c r="S612" s="56"/>
      <c r="T612" s="56"/>
      <c r="U612" s="56"/>
      <c r="V612" s="56"/>
      <c r="W612" s="56"/>
      <c r="X612" s="56"/>
      <c r="Y612" s="56"/>
      <c r="Z612" s="56"/>
    </row>
    <row r="613" spans="9:26" ht="12.75" customHeight="1" x14ac:dyDescent="0.25"/>
    <row r="614" spans="9:26" ht="12.75" customHeight="1" x14ac:dyDescent="0.25"/>
    <row r="615" spans="9:26" ht="12.75" customHeight="1" x14ac:dyDescent="0.25"/>
    <row r="616" spans="9:26" ht="12.75" customHeight="1" x14ac:dyDescent="0.25"/>
    <row r="617" spans="9:26" ht="12.75" customHeight="1" x14ac:dyDescent="0.25"/>
    <row r="618" spans="9:26" ht="12.75" customHeight="1" x14ac:dyDescent="0.25"/>
    <row r="619" spans="9:26" ht="12.75" customHeight="1" x14ac:dyDescent="0.25"/>
    <row r="620" spans="9:26" ht="12.75" customHeight="1" x14ac:dyDescent="0.25"/>
    <row r="621" spans="9:26" ht="12.75" customHeight="1" x14ac:dyDescent="0.25"/>
    <row r="622" spans="9:26" ht="12.75" customHeight="1" x14ac:dyDescent="0.25"/>
    <row r="623" spans="9:26" ht="12.75" customHeight="1" x14ac:dyDescent="0.25"/>
    <row r="624" spans="9:26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  <row r="1001" ht="12.75" customHeight="1" x14ac:dyDescent="0.25"/>
    <row r="1002" ht="12.75" customHeight="1" x14ac:dyDescent="0.25"/>
    <row r="1003" ht="12.75" customHeight="1" x14ac:dyDescent="0.25"/>
    <row r="1004" ht="12.75" customHeight="1" x14ac:dyDescent="0.25"/>
    <row r="1005" ht="12.75" customHeight="1" x14ac:dyDescent="0.25"/>
    <row r="1006" ht="12.75" customHeight="1" x14ac:dyDescent="0.25"/>
    <row r="1007" ht="12.75" customHeight="1" x14ac:dyDescent="0.25"/>
    <row r="1008" ht="12.75" customHeight="1" x14ac:dyDescent="0.25"/>
    <row r="1009" ht="12.75" customHeight="1" x14ac:dyDescent="0.25"/>
    <row r="1010" ht="12.75" customHeight="1" x14ac:dyDescent="0.25"/>
    <row r="1011" ht="12.75" customHeight="1" x14ac:dyDescent="0.25"/>
    <row r="1012" ht="12.75" customHeight="1" x14ac:dyDescent="0.25"/>
    <row r="1013" ht="12.75" customHeight="1" x14ac:dyDescent="0.25"/>
    <row r="1014" ht="12.75" customHeight="1" x14ac:dyDescent="0.25"/>
    <row r="1015" ht="12.75" customHeight="1" x14ac:dyDescent="0.25"/>
    <row r="1016" ht="12.75" customHeight="1" x14ac:dyDescent="0.25"/>
    <row r="1017" ht="12.75" customHeight="1" x14ac:dyDescent="0.25"/>
    <row r="1018" ht="12.75" customHeight="1" x14ac:dyDescent="0.25"/>
    <row r="1019" ht="12.75" customHeight="1" x14ac:dyDescent="0.25"/>
    <row r="1020" ht="12.75" customHeight="1" x14ac:dyDescent="0.25"/>
    <row r="1021" ht="12.75" customHeight="1" x14ac:dyDescent="0.25"/>
    <row r="1022" ht="12.75" customHeight="1" x14ac:dyDescent="0.25"/>
    <row r="1023" ht="12.75" customHeight="1" x14ac:dyDescent="0.25"/>
    <row r="1024" ht="12.75" customHeight="1" x14ac:dyDescent="0.25"/>
    <row r="1025" ht="12.75" customHeight="1" x14ac:dyDescent="0.25"/>
    <row r="1026" ht="12.75" customHeight="1" x14ac:dyDescent="0.25"/>
    <row r="1027" ht="12.75" customHeight="1" x14ac:dyDescent="0.25"/>
    <row r="1028" ht="12.75" customHeight="1" x14ac:dyDescent="0.25"/>
    <row r="1029" ht="12.75" customHeight="1" x14ac:dyDescent="0.25"/>
    <row r="1030" ht="12.75" customHeight="1" x14ac:dyDescent="0.25"/>
    <row r="1031" ht="12.75" customHeight="1" x14ac:dyDescent="0.25"/>
    <row r="1032" ht="12.75" customHeight="1" x14ac:dyDescent="0.25"/>
    <row r="1033" ht="12.75" customHeight="1" x14ac:dyDescent="0.25"/>
    <row r="1034" ht="12.75" customHeight="1" x14ac:dyDescent="0.25"/>
    <row r="1035" ht="12.75" customHeight="1" x14ac:dyDescent="0.25"/>
    <row r="1036" ht="12.75" customHeight="1" x14ac:dyDescent="0.25"/>
    <row r="1037" ht="12.75" customHeight="1" x14ac:dyDescent="0.25"/>
    <row r="1038" ht="12.75" customHeight="1" x14ac:dyDescent="0.25"/>
    <row r="1039" ht="12.75" customHeight="1" x14ac:dyDescent="0.25"/>
    <row r="1040" ht="12.75" customHeight="1" x14ac:dyDescent="0.25"/>
    <row r="1041" ht="12.75" customHeight="1" x14ac:dyDescent="0.25"/>
    <row r="1042" ht="12.75" customHeight="1" x14ac:dyDescent="0.25"/>
    <row r="1043" ht="12.75" customHeight="1" x14ac:dyDescent="0.25"/>
    <row r="1044" ht="12.75" customHeight="1" x14ac:dyDescent="0.25"/>
    <row r="1045" ht="12.75" customHeight="1" x14ac:dyDescent="0.25"/>
    <row r="1046" ht="12.75" customHeight="1" x14ac:dyDescent="0.25"/>
    <row r="1047" ht="12.75" customHeight="1" x14ac:dyDescent="0.25"/>
    <row r="1048" ht="12.75" customHeight="1" x14ac:dyDescent="0.25"/>
    <row r="1049" ht="12.75" customHeight="1" x14ac:dyDescent="0.25"/>
    <row r="1050" ht="12.75" customHeight="1" x14ac:dyDescent="0.25"/>
    <row r="1051" ht="12.75" customHeight="1" x14ac:dyDescent="0.25"/>
    <row r="1052" ht="12.75" customHeight="1" x14ac:dyDescent="0.25"/>
    <row r="1053" ht="12.75" customHeight="1" x14ac:dyDescent="0.25"/>
    <row r="1054" ht="12.75" customHeight="1" x14ac:dyDescent="0.25"/>
    <row r="1055" ht="12.75" customHeight="1" x14ac:dyDescent="0.25"/>
    <row r="1056" ht="12.75" customHeight="1" x14ac:dyDescent="0.25"/>
    <row r="1057" ht="12.75" customHeight="1" x14ac:dyDescent="0.25"/>
    <row r="1058" ht="12.75" customHeight="1" x14ac:dyDescent="0.25"/>
    <row r="1059" ht="12.75" customHeight="1" x14ac:dyDescent="0.25"/>
    <row r="1060" ht="12.75" customHeight="1" x14ac:dyDescent="0.25"/>
    <row r="1061" ht="12.75" customHeight="1" x14ac:dyDescent="0.25"/>
    <row r="1062" ht="12.75" customHeight="1" x14ac:dyDescent="0.25"/>
    <row r="1063" ht="12.75" customHeight="1" x14ac:dyDescent="0.25"/>
    <row r="1064" ht="12.75" customHeight="1" x14ac:dyDescent="0.25"/>
    <row r="1065" ht="12.75" customHeight="1" x14ac:dyDescent="0.25"/>
    <row r="1066" ht="12.75" customHeight="1" x14ac:dyDescent="0.25"/>
    <row r="1067" ht="12.75" customHeight="1" x14ac:dyDescent="0.25"/>
    <row r="1068" ht="12.75" customHeight="1" x14ac:dyDescent="0.25"/>
    <row r="1069" ht="12.75" customHeight="1" x14ac:dyDescent="0.25"/>
    <row r="1070" ht="12.75" customHeight="1" x14ac:dyDescent="0.25"/>
    <row r="1071" ht="12.75" customHeight="1" x14ac:dyDescent="0.25"/>
    <row r="1072" ht="12.75" customHeight="1" x14ac:dyDescent="0.25"/>
    <row r="1073" ht="12.75" customHeight="1" x14ac:dyDescent="0.25"/>
    <row r="1074" ht="12.75" customHeight="1" x14ac:dyDescent="0.25"/>
    <row r="1075" ht="12.75" customHeight="1" x14ac:dyDescent="0.25"/>
    <row r="1076" ht="12.75" customHeight="1" x14ac:dyDescent="0.25"/>
    <row r="1077" ht="12.75" customHeight="1" x14ac:dyDescent="0.25"/>
    <row r="1078" ht="12.75" customHeight="1" x14ac:dyDescent="0.25"/>
    <row r="1079" ht="12.75" customHeight="1" x14ac:dyDescent="0.25"/>
    <row r="1080" ht="12.75" customHeight="1" x14ac:dyDescent="0.25"/>
    <row r="1081" ht="12.75" customHeight="1" x14ac:dyDescent="0.25"/>
    <row r="1082" ht="12.75" customHeight="1" x14ac:dyDescent="0.25"/>
    <row r="1083" ht="12.75" customHeight="1" x14ac:dyDescent="0.25"/>
    <row r="1084" ht="12.75" customHeight="1" x14ac:dyDescent="0.25"/>
    <row r="1085" ht="12.75" customHeight="1" x14ac:dyDescent="0.25"/>
    <row r="1086" ht="12.75" customHeight="1" x14ac:dyDescent="0.25"/>
    <row r="1087" ht="12.75" customHeight="1" x14ac:dyDescent="0.25"/>
    <row r="1088" ht="12.75" customHeight="1" x14ac:dyDescent="0.25"/>
    <row r="1089" ht="12.75" customHeight="1" x14ac:dyDescent="0.25"/>
    <row r="1090" ht="12.75" customHeight="1" x14ac:dyDescent="0.25"/>
    <row r="1091" ht="12.75" customHeight="1" x14ac:dyDescent="0.25"/>
    <row r="1092" ht="12.75" customHeight="1" x14ac:dyDescent="0.25"/>
    <row r="1093" ht="12.75" customHeight="1" x14ac:dyDescent="0.25"/>
    <row r="1094" ht="12.75" customHeight="1" x14ac:dyDescent="0.25"/>
    <row r="1095" ht="12.75" customHeight="1" x14ac:dyDescent="0.25"/>
    <row r="1096" ht="12.75" customHeight="1" x14ac:dyDescent="0.25"/>
    <row r="1097" ht="12.75" customHeight="1" x14ac:dyDescent="0.25"/>
    <row r="1098" ht="12.75" customHeight="1" x14ac:dyDescent="0.25"/>
    <row r="1099" ht="12.75" customHeight="1" x14ac:dyDescent="0.25"/>
    <row r="1100" ht="12.75" customHeight="1" x14ac:dyDescent="0.25"/>
    <row r="1101" ht="12.75" customHeight="1" x14ac:dyDescent="0.25"/>
    <row r="1102" ht="12.75" customHeight="1" x14ac:dyDescent="0.25"/>
    <row r="1103" ht="12.75" customHeight="1" x14ac:dyDescent="0.25"/>
    <row r="1104" ht="12.75" customHeight="1" x14ac:dyDescent="0.25"/>
    <row r="1105" ht="12.75" customHeight="1" x14ac:dyDescent="0.25"/>
    <row r="1106" ht="12.75" customHeight="1" x14ac:dyDescent="0.25"/>
    <row r="1107" ht="12.75" customHeight="1" x14ac:dyDescent="0.25"/>
    <row r="1108" ht="12.75" customHeight="1" x14ac:dyDescent="0.25"/>
    <row r="1109" ht="12.75" customHeight="1" x14ac:dyDescent="0.25"/>
    <row r="1110" ht="12.75" customHeight="1" x14ac:dyDescent="0.25"/>
    <row r="1111" ht="12.75" customHeight="1" x14ac:dyDescent="0.25"/>
    <row r="1112" ht="12.75" customHeight="1" x14ac:dyDescent="0.25"/>
    <row r="1113" ht="12.75" customHeight="1" x14ac:dyDescent="0.25"/>
    <row r="1114" ht="12.75" customHeight="1" x14ac:dyDescent="0.25"/>
    <row r="1115" ht="12.75" customHeight="1" x14ac:dyDescent="0.25"/>
    <row r="1116" ht="12.75" customHeight="1" x14ac:dyDescent="0.25"/>
    <row r="1117" ht="12.75" customHeight="1" x14ac:dyDescent="0.25"/>
    <row r="1118" ht="12.75" customHeight="1" x14ac:dyDescent="0.25"/>
    <row r="1119" ht="12.75" customHeight="1" x14ac:dyDescent="0.25"/>
    <row r="1120" ht="12.75" customHeight="1" x14ac:dyDescent="0.25"/>
    <row r="1121" ht="12.75" customHeight="1" x14ac:dyDescent="0.25"/>
    <row r="1122" ht="12.75" customHeight="1" x14ac:dyDescent="0.25"/>
    <row r="1123" ht="12.75" customHeight="1" x14ac:dyDescent="0.25"/>
    <row r="1124" ht="12.75" customHeight="1" x14ac:dyDescent="0.25"/>
    <row r="1125" ht="12.75" customHeight="1" x14ac:dyDescent="0.25"/>
    <row r="1126" ht="12.75" customHeight="1" x14ac:dyDescent="0.25"/>
    <row r="1127" ht="12.75" customHeight="1" x14ac:dyDescent="0.25"/>
    <row r="1128" ht="12.75" customHeight="1" x14ac:dyDescent="0.25"/>
    <row r="1129" ht="12.75" customHeight="1" x14ac:dyDescent="0.25"/>
    <row r="1130" ht="12.75" customHeight="1" x14ac:dyDescent="0.25"/>
    <row r="1131" ht="12.75" customHeight="1" x14ac:dyDescent="0.25"/>
    <row r="1132" ht="12.75" customHeight="1" x14ac:dyDescent="0.25"/>
    <row r="1133" ht="12.75" customHeight="1" x14ac:dyDescent="0.25"/>
    <row r="1134" ht="12.75" customHeight="1" x14ac:dyDescent="0.25"/>
    <row r="1135" ht="12.75" customHeight="1" x14ac:dyDescent="0.25"/>
    <row r="1136" ht="12.75" customHeight="1" x14ac:dyDescent="0.25"/>
    <row r="1137" ht="12.75" customHeight="1" x14ac:dyDescent="0.25"/>
    <row r="1138" ht="12.75" customHeight="1" x14ac:dyDescent="0.25"/>
    <row r="1139" ht="12.75" customHeight="1" x14ac:dyDescent="0.25"/>
    <row r="1140" ht="12.75" customHeight="1" x14ac:dyDescent="0.25"/>
    <row r="1141" ht="12.75" customHeight="1" x14ac:dyDescent="0.25"/>
    <row r="1142" ht="12.75" customHeight="1" x14ac:dyDescent="0.25"/>
    <row r="1143" ht="12.75" customHeight="1" x14ac:dyDescent="0.25"/>
    <row r="1144" ht="12.75" customHeight="1" x14ac:dyDescent="0.25"/>
    <row r="1145" ht="12.75" customHeight="1" x14ac:dyDescent="0.25"/>
    <row r="1146" ht="12.75" customHeight="1" x14ac:dyDescent="0.25"/>
    <row r="1147" ht="12.75" customHeight="1" x14ac:dyDescent="0.25"/>
    <row r="1148" ht="12.75" customHeight="1" x14ac:dyDescent="0.25"/>
    <row r="1149" ht="12.75" customHeight="1" x14ac:dyDescent="0.25"/>
    <row r="1150" ht="12.75" customHeight="1" x14ac:dyDescent="0.25"/>
    <row r="1151" ht="12.75" customHeight="1" x14ac:dyDescent="0.25"/>
    <row r="1152" ht="12.75" customHeight="1" x14ac:dyDescent="0.25"/>
    <row r="1153" ht="12.75" customHeight="1" x14ac:dyDescent="0.25"/>
    <row r="1154" ht="12.75" customHeight="1" x14ac:dyDescent="0.25"/>
    <row r="1155" ht="12.75" customHeight="1" x14ac:dyDescent="0.25"/>
    <row r="1156" ht="12.75" customHeight="1" x14ac:dyDescent="0.25"/>
    <row r="1157" ht="12.75" customHeight="1" x14ac:dyDescent="0.25"/>
    <row r="1158" ht="12.75" customHeight="1" x14ac:dyDescent="0.25"/>
    <row r="1159" ht="12.75" customHeight="1" x14ac:dyDescent="0.25"/>
    <row r="1160" ht="12.75" customHeight="1" x14ac:dyDescent="0.25"/>
    <row r="1161" ht="12.75" customHeight="1" x14ac:dyDescent="0.25"/>
    <row r="1162" ht="12.75" customHeight="1" x14ac:dyDescent="0.25"/>
    <row r="1163" ht="12.75" customHeight="1" x14ac:dyDescent="0.25"/>
    <row r="1164" ht="12.75" customHeight="1" x14ac:dyDescent="0.25"/>
    <row r="1165" ht="12.75" customHeight="1" x14ac:dyDescent="0.25"/>
    <row r="1166" ht="12.75" customHeight="1" x14ac:dyDescent="0.25"/>
    <row r="1167" ht="12.75" customHeight="1" x14ac:dyDescent="0.25"/>
    <row r="1168" ht="12.75" customHeight="1" x14ac:dyDescent="0.25"/>
    <row r="1169" ht="12.75" customHeight="1" x14ac:dyDescent="0.25"/>
    <row r="1170" ht="12.75" customHeight="1" x14ac:dyDescent="0.25"/>
    <row r="1171" ht="12.75" customHeight="1" x14ac:dyDescent="0.25"/>
    <row r="1172" ht="12.75" customHeight="1" x14ac:dyDescent="0.25"/>
    <row r="1173" ht="12.75" customHeight="1" x14ac:dyDescent="0.25"/>
    <row r="1174" ht="12.75" customHeight="1" x14ac:dyDescent="0.25"/>
    <row r="1175" ht="12.75" customHeight="1" x14ac:dyDescent="0.25"/>
    <row r="1176" ht="12.75" customHeight="1" x14ac:dyDescent="0.25"/>
    <row r="1177" ht="12.75" customHeight="1" x14ac:dyDescent="0.25"/>
    <row r="1178" ht="12.75" customHeight="1" x14ac:dyDescent="0.25"/>
    <row r="1179" ht="12.75" customHeight="1" x14ac:dyDescent="0.25"/>
    <row r="1180" ht="12.75" customHeight="1" x14ac:dyDescent="0.25"/>
  </sheetData>
  <autoFilter ref="A414:H546" xr:uid="{00000000-0009-0000-0000-000001000000}">
    <filterColumn colId="0" showButton="0"/>
    <filterColumn colId="1" showButton="0"/>
    <filterColumn colId="2" showButton="0"/>
    <filterColumn colId="3" showButton="0"/>
    <filterColumn colId="4" showButton="0"/>
    <filterColumn colId="5" showButton="0"/>
  </autoFilter>
  <mergeCells count="138">
    <mergeCell ref="A160:G160"/>
    <mergeCell ref="A174:G174"/>
    <mergeCell ref="A179:G179"/>
    <mergeCell ref="A213:G213"/>
    <mergeCell ref="A157:G157"/>
    <mergeCell ref="A167:G167"/>
    <mergeCell ref="A186:G186"/>
    <mergeCell ref="A190:G190"/>
    <mergeCell ref="A201:G201"/>
    <mergeCell ref="A195:G195"/>
    <mergeCell ref="A207:G207"/>
    <mergeCell ref="A105:G105"/>
    <mergeCell ref="A103:G103"/>
    <mergeCell ref="A100:G100"/>
    <mergeCell ref="A98:H98"/>
    <mergeCell ref="A97:G97"/>
    <mergeCell ref="A135:G135"/>
    <mergeCell ref="A141:G141"/>
    <mergeCell ref="A146:G146"/>
    <mergeCell ref="A151:G151"/>
    <mergeCell ref="A219:G219"/>
    <mergeCell ref="A223:G223"/>
    <mergeCell ref="A229:G229"/>
    <mergeCell ref="A1:H1"/>
    <mergeCell ref="A109:G109"/>
    <mergeCell ref="A112:G112"/>
    <mergeCell ref="A114:G114"/>
    <mergeCell ref="A116:G116"/>
    <mergeCell ref="A122:G122"/>
    <mergeCell ref="A124:G124"/>
    <mergeCell ref="A132:G132"/>
    <mergeCell ref="A7:H7"/>
    <mergeCell ref="A6:G6"/>
    <mergeCell ref="A5:G5"/>
    <mergeCell ref="A107:H107"/>
    <mergeCell ref="A3:H3"/>
    <mergeCell ref="A59:H59"/>
    <mergeCell ref="A61:G61"/>
    <mergeCell ref="A63:G63"/>
    <mergeCell ref="A17:G17"/>
    <mergeCell ref="A65:G65"/>
    <mergeCell ref="A71:G71"/>
    <mergeCell ref="A11:G11"/>
    <mergeCell ref="A58:G58"/>
    <mergeCell ref="A509:F509"/>
    <mergeCell ref="A77:H77"/>
    <mergeCell ref="A79:G79"/>
    <mergeCell ref="A83:G83"/>
    <mergeCell ref="A85:G85"/>
    <mergeCell ref="A91:G91"/>
    <mergeCell ref="A94:G94"/>
    <mergeCell ref="A96:G96"/>
    <mergeCell ref="A75:G75"/>
    <mergeCell ref="A76:G76"/>
    <mergeCell ref="A106:G106"/>
    <mergeCell ref="A485:G485"/>
    <mergeCell ref="A488:G488"/>
    <mergeCell ref="A405:G405"/>
    <mergeCell ref="A408:G408"/>
    <mergeCell ref="A411:G411"/>
    <mergeCell ref="A414:G414"/>
    <mergeCell ref="A419:G419"/>
    <mergeCell ref="A422:G422"/>
    <mergeCell ref="A425:G425"/>
    <mergeCell ref="A276:G276"/>
    <mergeCell ref="A281:G281"/>
    <mergeCell ref="A288:G288"/>
    <mergeCell ref="A294:G294"/>
    <mergeCell ref="A324:G324"/>
    <mergeCell ref="A233:G233"/>
    <mergeCell ref="A240:G240"/>
    <mergeCell ref="A246:G246"/>
    <mergeCell ref="A299:G299"/>
    <mergeCell ref="A508:G508"/>
    <mergeCell ref="A491:G491"/>
    <mergeCell ref="A462:G462"/>
    <mergeCell ref="A466:G466"/>
    <mergeCell ref="A470:G470"/>
    <mergeCell ref="A483:G483"/>
    <mergeCell ref="A476:G476"/>
    <mergeCell ref="A481:G481"/>
    <mergeCell ref="A493:G493"/>
    <mergeCell ref="A495:G495"/>
    <mergeCell ref="A498:G498"/>
    <mergeCell ref="A500:G500"/>
    <mergeCell ref="A504:G504"/>
    <mergeCell ref="A502:G502"/>
    <mergeCell ref="A507:G507"/>
    <mergeCell ref="A254:G254"/>
    <mergeCell ref="A270:G270"/>
    <mergeCell ref="A437:G437"/>
    <mergeCell ref="A440:G440"/>
    <mergeCell ref="A443:G443"/>
    <mergeCell ref="A339:G339"/>
    <mergeCell ref="A344:G344"/>
    <mergeCell ref="A350:G350"/>
    <mergeCell ref="A357:G357"/>
    <mergeCell ref="A361:G361"/>
    <mergeCell ref="A366:G366"/>
    <mergeCell ref="A372:G372"/>
    <mergeCell ref="A378:G378"/>
    <mergeCell ref="A383:G383"/>
    <mergeCell ref="A387:G387"/>
    <mergeCell ref="A390:G390"/>
    <mergeCell ref="A395:G395"/>
    <mergeCell ref="A57:G57"/>
    <mergeCell ref="A52:G52"/>
    <mergeCell ref="A47:G47"/>
    <mergeCell ref="A27:G27"/>
    <mergeCell ref="A37:G37"/>
    <mergeCell ref="A41:G41"/>
    <mergeCell ref="A45:G45"/>
    <mergeCell ref="A23:G23"/>
    <mergeCell ref="A20:G20"/>
    <mergeCell ref="A454:G454"/>
    <mergeCell ref="A458:G458"/>
    <mergeCell ref="A446:G446"/>
    <mergeCell ref="A449:G449"/>
    <mergeCell ref="A15:G15"/>
    <mergeCell ref="A13:H13"/>
    <mergeCell ref="A12:G12"/>
    <mergeCell ref="A354:G354"/>
    <mergeCell ref="A326:G326"/>
    <mergeCell ref="A328:G328"/>
    <mergeCell ref="A330:G330"/>
    <mergeCell ref="A335:G335"/>
    <mergeCell ref="A401:G401"/>
    <mergeCell ref="A303:G303"/>
    <mergeCell ref="A305:G305"/>
    <mergeCell ref="A307:G307"/>
    <mergeCell ref="A310:G310"/>
    <mergeCell ref="A314:G314"/>
    <mergeCell ref="A318:G318"/>
    <mergeCell ref="A320:G320"/>
    <mergeCell ref="A322:G322"/>
    <mergeCell ref="A428:G428"/>
    <mergeCell ref="A431:G431"/>
    <mergeCell ref="A434:G434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C00"/>
  </sheetPr>
  <dimension ref="A1:K1532"/>
  <sheetViews>
    <sheetView zoomScale="104" zoomScaleNormal="104" workbookViewId="0">
      <pane ySplit="2" topLeftCell="A1409" activePane="bottomLeft" state="frozen"/>
      <selection pane="bottomLeft" activeCell="K1439" sqref="K1439"/>
    </sheetView>
  </sheetViews>
  <sheetFormatPr defaultColWidth="14.453125" defaultRowHeight="15" customHeight="1" x14ac:dyDescent="0.25"/>
  <cols>
    <col min="1" max="1" width="28.453125" style="455" customWidth="1"/>
    <col min="2" max="2" width="52.6328125" customWidth="1"/>
    <col min="3" max="3" width="11.54296875" customWidth="1"/>
    <col min="4" max="4" width="18.36328125" customWidth="1"/>
    <col min="5" max="5" width="15.36328125" bestFit="1" customWidth="1"/>
    <col min="6" max="6" width="10.36328125" hidden="1" customWidth="1"/>
    <col min="7" max="7" width="14.08984375" customWidth="1"/>
    <col min="8" max="8" width="14.453125" bestFit="1" customWidth="1"/>
    <col min="9" max="9" width="12.6328125" customWidth="1"/>
    <col min="10" max="10" width="12.36328125" bestFit="1" customWidth="1"/>
    <col min="11" max="11" width="11.6328125" customWidth="1"/>
  </cols>
  <sheetData>
    <row r="1" spans="1:8" ht="12.75" customHeight="1" x14ac:dyDescent="0.3">
      <c r="A1" s="621" t="s">
        <v>249</v>
      </c>
      <c r="B1" s="622"/>
      <c r="C1" s="622"/>
      <c r="D1" s="622"/>
      <c r="E1" s="622"/>
      <c r="F1" s="622"/>
      <c r="G1" s="622"/>
      <c r="H1" s="623"/>
    </row>
    <row r="2" spans="1:8" ht="12.75" customHeight="1" x14ac:dyDescent="0.3">
      <c r="A2" s="453" t="s">
        <v>1</v>
      </c>
      <c r="B2" s="65" t="s">
        <v>112</v>
      </c>
      <c r="C2" s="65" t="s">
        <v>113</v>
      </c>
      <c r="D2" s="65" t="s">
        <v>114</v>
      </c>
      <c r="E2" s="66" t="s">
        <v>4</v>
      </c>
      <c r="F2" s="65" t="s">
        <v>5</v>
      </c>
      <c r="G2" s="65" t="s">
        <v>115</v>
      </c>
      <c r="H2" s="65" t="s">
        <v>116</v>
      </c>
    </row>
    <row r="3" spans="1:8" s="449" customFormat="1" ht="12.75" customHeight="1" x14ac:dyDescent="0.3">
      <c r="A3" s="454"/>
      <c r="B3" s="133" t="s">
        <v>553</v>
      </c>
      <c r="C3" s="133">
        <v>380</v>
      </c>
      <c r="D3" s="134">
        <v>5</v>
      </c>
      <c r="E3" s="135">
        <v>41824</v>
      </c>
      <c r="F3" s="133" t="s">
        <v>10</v>
      </c>
      <c r="G3" s="134">
        <f>(C3*D3)</f>
        <v>1900</v>
      </c>
      <c r="H3" s="133"/>
    </row>
    <row r="4" spans="1:8" s="449" customFormat="1" ht="12.75" customHeight="1" x14ac:dyDescent="0.3">
      <c r="A4" s="444" t="s">
        <v>20</v>
      </c>
      <c r="B4" s="45"/>
      <c r="C4" s="45"/>
      <c r="D4" s="45"/>
      <c r="E4" s="45"/>
      <c r="F4" s="45"/>
      <c r="G4" s="46"/>
      <c r="H4" s="35">
        <f>SUM(G3)</f>
        <v>1900</v>
      </c>
    </row>
    <row r="5" spans="1:8" s="449" customFormat="1" ht="12.75" customHeight="1" x14ac:dyDescent="0.25">
      <c r="A5" s="11"/>
      <c r="B5" s="3" t="s">
        <v>554</v>
      </c>
      <c r="C5" s="3">
        <v>26</v>
      </c>
      <c r="D5" s="5">
        <v>5</v>
      </c>
      <c r="E5" s="69">
        <v>41867</v>
      </c>
      <c r="F5" s="3" t="s">
        <v>10</v>
      </c>
      <c r="G5" s="5">
        <f>(C5*D5)</f>
        <v>130</v>
      </c>
      <c r="H5" s="3"/>
    </row>
    <row r="6" spans="1:8" s="449" customFormat="1" ht="12.75" customHeight="1" x14ac:dyDescent="0.3">
      <c r="A6" s="131" t="s">
        <v>21</v>
      </c>
      <c r="B6" s="22"/>
      <c r="C6" s="22"/>
      <c r="D6" s="22"/>
      <c r="E6" s="22"/>
      <c r="F6" s="22"/>
      <c r="G6" s="22"/>
      <c r="H6" s="35">
        <f>SUM(G5)</f>
        <v>130</v>
      </c>
    </row>
    <row r="7" spans="1:8" s="449" customFormat="1" ht="12.75" customHeight="1" x14ac:dyDescent="0.3">
      <c r="A7" s="132" t="s">
        <v>555</v>
      </c>
      <c r="B7" s="132"/>
      <c r="C7" s="132"/>
      <c r="D7" s="132"/>
      <c r="E7" s="132"/>
      <c r="F7" s="132"/>
      <c r="G7" s="132"/>
      <c r="H7" s="53">
        <f>SUM(H3:H6)</f>
        <v>2030</v>
      </c>
    </row>
    <row r="8" spans="1:8" s="449" customFormat="1" ht="12.75" customHeight="1" x14ac:dyDescent="0.3">
      <c r="A8" s="452" t="s">
        <v>556</v>
      </c>
      <c r="B8" s="136"/>
      <c r="C8" s="136"/>
      <c r="D8" s="136"/>
      <c r="E8" s="136"/>
      <c r="F8" s="136"/>
      <c r="G8" s="136"/>
      <c r="H8" s="137"/>
    </row>
    <row r="9" spans="1:8" s="449" customFormat="1" ht="12.75" customHeight="1" x14ac:dyDescent="0.3">
      <c r="A9" s="453" t="s">
        <v>1</v>
      </c>
      <c r="B9" s="65" t="s">
        <v>112</v>
      </c>
      <c r="C9" s="65" t="s">
        <v>113</v>
      </c>
      <c r="D9" s="65" t="s">
        <v>114</v>
      </c>
      <c r="E9" s="66" t="s">
        <v>4</v>
      </c>
      <c r="F9" s="65" t="s">
        <v>5</v>
      </c>
      <c r="G9" s="65" t="s">
        <v>115</v>
      </c>
      <c r="H9" s="65" t="s">
        <v>116</v>
      </c>
    </row>
    <row r="10" spans="1:8" s="449" customFormat="1" ht="12.75" customHeight="1" x14ac:dyDescent="0.25">
      <c r="A10" s="11"/>
      <c r="B10" s="3" t="s">
        <v>557</v>
      </c>
      <c r="C10" s="3">
        <v>20</v>
      </c>
      <c r="D10" s="5">
        <v>8</v>
      </c>
      <c r="E10" s="10">
        <v>41842</v>
      </c>
      <c r="F10" s="3" t="s">
        <v>10</v>
      </c>
      <c r="G10" s="5">
        <f>(C10*D10)</f>
        <v>160</v>
      </c>
      <c r="H10" s="3"/>
    </row>
    <row r="11" spans="1:8" s="449" customFormat="1" ht="12.75" customHeight="1" x14ac:dyDescent="0.25">
      <c r="A11" s="11"/>
      <c r="B11" s="3" t="s">
        <v>558</v>
      </c>
      <c r="C11" s="3">
        <v>1</v>
      </c>
      <c r="D11" s="5">
        <v>40</v>
      </c>
      <c r="E11" s="10">
        <v>41843</v>
      </c>
      <c r="F11" s="3" t="s">
        <v>10</v>
      </c>
      <c r="G11" s="5">
        <f>(C11*D11)</f>
        <v>40</v>
      </c>
      <c r="H11" s="3"/>
    </row>
    <row r="12" spans="1:8" s="449" customFormat="1" ht="12.75" customHeight="1" x14ac:dyDescent="0.25">
      <c r="A12" s="11"/>
      <c r="B12" s="3"/>
      <c r="C12" s="3"/>
      <c r="D12" s="5"/>
      <c r="E12" s="10"/>
      <c r="F12" s="3"/>
      <c r="G12" s="5"/>
      <c r="H12" s="3"/>
    </row>
    <row r="13" spans="1:8" s="449" customFormat="1" ht="12.75" customHeight="1" x14ac:dyDescent="0.25">
      <c r="A13" s="11"/>
      <c r="B13" s="3"/>
      <c r="C13" s="3"/>
      <c r="D13" s="5"/>
      <c r="E13" s="10"/>
      <c r="F13" s="3"/>
      <c r="G13" s="5"/>
      <c r="H13" s="3"/>
    </row>
    <row r="14" spans="1:8" s="449" customFormat="1" ht="12.75" customHeight="1" x14ac:dyDescent="0.3">
      <c r="A14" s="131" t="s">
        <v>20</v>
      </c>
      <c r="B14" s="22"/>
      <c r="C14" s="22"/>
      <c r="D14" s="22"/>
      <c r="E14" s="22"/>
      <c r="F14" s="22"/>
      <c r="G14" s="22"/>
      <c r="H14" s="35">
        <f>SUM(G10:G11)</f>
        <v>200</v>
      </c>
    </row>
    <row r="15" spans="1:8" s="449" customFormat="1" ht="12.75" customHeight="1" x14ac:dyDescent="0.3">
      <c r="A15" s="132" t="s">
        <v>559</v>
      </c>
      <c r="B15" s="132"/>
      <c r="C15" s="132"/>
      <c r="D15" s="132"/>
      <c r="E15" s="132"/>
      <c r="F15" s="132"/>
      <c r="G15" s="132"/>
      <c r="H15" s="53">
        <f>SUM(H10:H14)</f>
        <v>200</v>
      </c>
    </row>
    <row r="16" spans="1:8" s="449" customFormat="1" ht="12.75" customHeight="1" x14ac:dyDescent="0.3">
      <c r="A16" s="452" t="s">
        <v>560</v>
      </c>
      <c r="B16" s="136"/>
      <c r="C16" s="136"/>
      <c r="D16" s="136"/>
      <c r="E16" s="136"/>
      <c r="F16" s="136"/>
      <c r="G16" s="136"/>
      <c r="H16" s="137"/>
    </row>
    <row r="17" spans="1:8" s="449" customFormat="1" ht="12.75" customHeight="1" x14ac:dyDescent="0.3">
      <c r="A17" s="453" t="s">
        <v>1</v>
      </c>
      <c r="B17" s="65" t="s">
        <v>112</v>
      </c>
      <c r="C17" s="65" t="s">
        <v>113</v>
      </c>
      <c r="D17" s="65" t="s">
        <v>114</v>
      </c>
      <c r="E17" s="66" t="s">
        <v>4</v>
      </c>
      <c r="F17" s="65" t="s">
        <v>5</v>
      </c>
      <c r="G17" s="65" t="s">
        <v>115</v>
      </c>
      <c r="H17" s="65" t="s">
        <v>116</v>
      </c>
    </row>
    <row r="18" spans="1:8" s="449" customFormat="1" ht="12.75" customHeight="1" x14ac:dyDescent="0.25">
      <c r="A18" s="11"/>
      <c r="B18" s="3" t="s">
        <v>561</v>
      </c>
      <c r="C18" s="3">
        <v>380</v>
      </c>
      <c r="D18" s="5">
        <v>0.65</v>
      </c>
      <c r="E18" s="10">
        <v>41824</v>
      </c>
      <c r="F18" s="3" t="s">
        <v>10</v>
      </c>
      <c r="G18" s="5">
        <f>(C18*D18)</f>
        <v>247</v>
      </c>
      <c r="H18" s="3"/>
    </row>
    <row r="19" spans="1:8" s="449" customFormat="1" ht="12.75" customHeight="1" x14ac:dyDescent="0.3">
      <c r="A19" s="131" t="s">
        <v>20</v>
      </c>
      <c r="B19" s="22"/>
      <c r="C19" s="22"/>
      <c r="D19" s="22"/>
      <c r="E19" s="22"/>
      <c r="F19" s="22"/>
      <c r="G19" s="22"/>
      <c r="H19" s="35">
        <f>SUM(G17:G18)</f>
        <v>247</v>
      </c>
    </row>
    <row r="20" spans="1:8" s="449" customFormat="1" ht="12.75" customHeight="1" x14ac:dyDescent="0.25">
      <c r="A20" s="11"/>
      <c r="B20" s="3" t="s">
        <v>251</v>
      </c>
      <c r="C20" s="3">
        <v>3</v>
      </c>
      <c r="D20" s="5">
        <v>60</v>
      </c>
      <c r="E20" s="69">
        <v>42030</v>
      </c>
      <c r="F20" s="3" t="s">
        <v>10</v>
      </c>
      <c r="G20" s="5">
        <f>(C20*D20)</f>
        <v>180</v>
      </c>
      <c r="H20" s="3"/>
    </row>
    <row r="21" spans="1:8" s="449" customFormat="1" ht="12.75" customHeight="1" x14ac:dyDescent="0.3">
      <c r="A21" s="131" t="s">
        <v>26</v>
      </c>
      <c r="B21" s="22"/>
      <c r="C21" s="22"/>
      <c r="D21" s="22"/>
      <c r="E21" s="22"/>
      <c r="F21" s="22"/>
      <c r="G21" s="22"/>
      <c r="H21" s="35">
        <f>SUM(G19:G20)</f>
        <v>180</v>
      </c>
    </row>
    <row r="22" spans="1:8" s="449" customFormat="1" ht="12.75" customHeight="1" x14ac:dyDescent="0.25">
      <c r="A22" s="11"/>
      <c r="B22" s="3" t="s">
        <v>562</v>
      </c>
      <c r="C22" s="3">
        <v>2</v>
      </c>
      <c r="D22" s="5">
        <v>93.5</v>
      </c>
      <c r="E22" s="69">
        <v>42108</v>
      </c>
      <c r="F22" s="3" t="s">
        <v>10</v>
      </c>
      <c r="G22" s="5">
        <f>(C22*D22)</f>
        <v>187</v>
      </c>
      <c r="H22" s="3"/>
    </row>
    <row r="23" spans="1:8" s="449" customFormat="1" ht="12.75" customHeight="1" x14ac:dyDescent="0.3">
      <c r="A23" s="131" t="s">
        <v>30</v>
      </c>
      <c r="B23" s="22"/>
      <c r="C23" s="22"/>
      <c r="D23" s="22"/>
      <c r="E23" s="22"/>
      <c r="F23" s="22"/>
      <c r="G23" s="22"/>
      <c r="H23" s="35">
        <f>SUM(G21:G22)</f>
        <v>187</v>
      </c>
    </row>
    <row r="24" spans="1:8" s="449" customFormat="1" ht="12.75" customHeight="1" x14ac:dyDescent="0.25">
      <c r="A24" s="11"/>
      <c r="B24" s="3" t="s">
        <v>563</v>
      </c>
      <c r="C24" s="3">
        <v>1</v>
      </c>
      <c r="D24" s="5">
        <v>51</v>
      </c>
      <c r="E24" s="69">
        <v>42228</v>
      </c>
      <c r="F24" s="3" t="s">
        <v>10</v>
      </c>
      <c r="G24" s="5">
        <f>(C24*D24)</f>
        <v>51</v>
      </c>
      <c r="H24" s="3"/>
    </row>
    <row r="25" spans="1:8" s="449" customFormat="1" ht="12.75" customHeight="1" x14ac:dyDescent="0.25">
      <c r="A25" s="11"/>
      <c r="B25" s="3" t="s">
        <v>260</v>
      </c>
      <c r="C25" s="3">
        <v>1</v>
      </c>
      <c r="D25" s="5">
        <v>33.700000000000003</v>
      </c>
      <c r="E25" s="69">
        <v>42234</v>
      </c>
      <c r="F25" s="3" t="s">
        <v>10</v>
      </c>
      <c r="G25" s="5">
        <f>(C25*D25)</f>
        <v>33.700000000000003</v>
      </c>
      <c r="H25" s="3"/>
    </row>
    <row r="26" spans="1:8" s="449" customFormat="1" ht="12.75" customHeight="1" x14ac:dyDescent="0.3">
      <c r="A26" s="131" t="s">
        <v>564</v>
      </c>
      <c r="B26" s="22"/>
      <c r="C26" s="22"/>
      <c r="D26" s="22"/>
      <c r="E26" s="22"/>
      <c r="F26" s="22"/>
      <c r="G26" s="22"/>
      <c r="H26" s="35">
        <f>SUM(G24:G25)</f>
        <v>84.7</v>
      </c>
    </row>
    <row r="27" spans="1:8" s="449" customFormat="1" ht="12.75" customHeight="1" x14ac:dyDescent="0.25">
      <c r="A27" s="11"/>
      <c r="B27" s="20" t="s">
        <v>565</v>
      </c>
      <c r="C27" s="20">
        <v>1</v>
      </c>
      <c r="D27" s="14">
        <v>68</v>
      </c>
      <c r="E27" s="21">
        <v>42403</v>
      </c>
      <c r="F27" s="20" t="s">
        <v>10</v>
      </c>
      <c r="G27" s="138">
        <f>C27*D27</f>
        <v>68</v>
      </c>
      <c r="H27" s="20"/>
    </row>
    <row r="28" spans="1:8" s="449" customFormat="1" ht="12.75" customHeight="1" x14ac:dyDescent="0.3">
      <c r="A28" s="131" t="s">
        <v>41</v>
      </c>
      <c r="B28" s="22"/>
      <c r="C28" s="22"/>
      <c r="D28" s="22"/>
      <c r="E28" s="22"/>
      <c r="F28" s="22"/>
      <c r="G28" s="22"/>
      <c r="H28" s="35">
        <f>SUM(G27)</f>
        <v>68</v>
      </c>
    </row>
    <row r="29" spans="1:8" s="449" customFormat="1" ht="12.75" customHeight="1" x14ac:dyDescent="0.25">
      <c r="A29" s="11"/>
      <c r="B29" s="20" t="s">
        <v>319</v>
      </c>
      <c r="C29" s="20">
        <v>2</v>
      </c>
      <c r="D29" s="14">
        <v>27.5</v>
      </c>
      <c r="E29" s="21">
        <v>42431</v>
      </c>
      <c r="F29" s="20" t="s">
        <v>8</v>
      </c>
      <c r="G29" s="14">
        <f>C29*D29</f>
        <v>55</v>
      </c>
      <c r="H29" s="20"/>
    </row>
    <row r="30" spans="1:8" s="449" customFormat="1" ht="12.75" customHeight="1" x14ac:dyDescent="0.25">
      <c r="A30" s="11"/>
      <c r="B30" s="20" t="s">
        <v>319</v>
      </c>
      <c r="C30" s="20">
        <v>3</v>
      </c>
      <c r="D30" s="14">
        <v>28</v>
      </c>
      <c r="E30" s="21">
        <v>42440</v>
      </c>
      <c r="F30" s="20" t="s">
        <v>10</v>
      </c>
      <c r="G30" s="14">
        <f>C30*D30</f>
        <v>84</v>
      </c>
      <c r="H30" s="20"/>
    </row>
    <row r="31" spans="1:8" s="449" customFormat="1" ht="12.75" customHeight="1" x14ac:dyDescent="0.3">
      <c r="A31" s="131" t="s">
        <v>42</v>
      </c>
      <c r="B31" s="22"/>
      <c r="C31" s="22"/>
      <c r="D31" s="22"/>
      <c r="E31" s="22"/>
      <c r="F31" s="22"/>
      <c r="G31" s="22"/>
      <c r="H31" s="35">
        <f>SUM(G29:G30)</f>
        <v>139</v>
      </c>
    </row>
    <row r="32" spans="1:8" s="449" customFormat="1" ht="12.75" customHeight="1" x14ac:dyDescent="0.25">
      <c r="A32" s="11"/>
      <c r="B32" s="3" t="s">
        <v>566</v>
      </c>
      <c r="C32" s="3">
        <v>2</v>
      </c>
      <c r="D32" s="3">
        <v>15</v>
      </c>
      <c r="E32" s="69">
        <v>42474</v>
      </c>
      <c r="F32" s="20" t="s">
        <v>10</v>
      </c>
      <c r="G32" s="14">
        <f>C32*D32</f>
        <v>30</v>
      </c>
      <c r="H32" s="20"/>
    </row>
    <row r="33" spans="1:8" s="449" customFormat="1" ht="12.75" customHeight="1" x14ac:dyDescent="0.25">
      <c r="A33" s="11"/>
      <c r="B33" s="20" t="s">
        <v>567</v>
      </c>
      <c r="C33" s="20">
        <v>3</v>
      </c>
      <c r="D33" s="14">
        <v>22</v>
      </c>
      <c r="E33" s="21">
        <v>42480</v>
      </c>
      <c r="F33" s="20" t="s">
        <v>10</v>
      </c>
      <c r="G33" s="14">
        <f>C33*D33</f>
        <v>66</v>
      </c>
      <c r="H33" s="20"/>
    </row>
    <row r="34" spans="1:8" s="449" customFormat="1" ht="12.75" customHeight="1" x14ac:dyDescent="0.25">
      <c r="A34" s="11"/>
      <c r="B34" s="20" t="s">
        <v>568</v>
      </c>
      <c r="C34" s="20">
        <v>1</v>
      </c>
      <c r="D34" s="14">
        <v>54.5</v>
      </c>
      <c r="E34" s="21">
        <v>42480</v>
      </c>
      <c r="F34" s="20" t="s">
        <v>10</v>
      </c>
      <c r="G34" s="14">
        <f>C34*D34</f>
        <v>54.5</v>
      </c>
      <c r="H34" s="20"/>
    </row>
    <row r="35" spans="1:8" s="449" customFormat="1" ht="12.75" customHeight="1" x14ac:dyDescent="0.3">
      <c r="A35" s="131" t="s">
        <v>43</v>
      </c>
      <c r="B35" s="22"/>
      <c r="C35" s="22"/>
      <c r="D35" s="22"/>
      <c r="E35" s="22"/>
      <c r="F35" s="22"/>
      <c r="G35" s="22"/>
      <c r="H35" s="35">
        <f>SUM(G32:G34)</f>
        <v>150.5</v>
      </c>
    </row>
    <row r="36" spans="1:8" s="449" customFormat="1" ht="12.75" customHeight="1" x14ac:dyDescent="0.25">
      <c r="A36" s="11"/>
      <c r="B36" s="20"/>
      <c r="C36" s="20"/>
      <c r="D36" s="14"/>
      <c r="E36" s="21"/>
      <c r="F36" s="20"/>
      <c r="G36" s="14"/>
      <c r="H36" s="20"/>
    </row>
    <row r="37" spans="1:8" s="449" customFormat="1" ht="12.75" customHeight="1" x14ac:dyDescent="0.25">
      <c r="A37" s="11"/>
      <c r="B37" s="20" t="s">
        <v>568</v>
      </c>
      <c r="C37" s="20">
        <v>1</v>
      </c>
      <c r="D37" s="14">
        <f>14+17.5</f>
        <v>31.5</v>
      </c>
      <c r="E37" s="21">
        <v>42480</v>
      </c>
      <c r="F37" s="20" t="s">
        <v>8</v>
      </c>
      <c r="G37" s="14">
        <f>C37*D37</f>
        <v>31.5</v>
      </c>
      <c r="H37" s="20"/>
    </row>
    <row r="38" spans="1:8" s="449" customFormat="1" ht="12.75" customHeight="1" x14ac:dyDescent="0.3">
      <c r="A38" s="131" t="s">
        <v>50</v>
      </c>
      <c r="B38" s="22"/>
      <c r="C38" s="22"/>
      <c r="D38" s="22"/>
      <c r="E38" s="22"/>
      <c r="F38" s="22"/>
      <c r="G38" s="22"/>
      <c r="H38" s="35">
        <f>SUM(G35:G37)</f>
        <v>31.5</v>
      </c>
    </row>
    <row r="39" spans="1:8" s="449" customFormat="1" ht="12.75" customHeight="1" x14ac:dyDescent="0.3">
      <c r="A39" s="139" t="s">
        <v>569</v>
      </c>
      <c r="B39" s="140"/>
      <c r="C39" s="140"/>
      <c r="D39" s="140"/>
      <c r="E39" s="140"/>
      <c r="F39" s="140"/>
      <c r="G39" s="57"/>
      <c r="H39" s="53">
        <f>SUM(H18:H35)</f>
        <v>1056.2</v>
      </c>
    </row>
    <row r="40" spans="1:8" s="449" customFormat="1" ht="12.75" customHeight="1" x14ac:dyDescent="0.3">
      <c r="A40" s="452" t="s">
        <v>570</v>
      </c>
      <c r="B40" s="136"/>
      <c r="C40" s="136"/>
      <c r="D40" s="136"/>
      <c r="E40" s="136"/>
      <c r="F40" s="136"/>
      <c r="G40" s="136"/>
      <c r="H40" s="137"/>
    </row>
    <row r="41" spans="1:8" s="449" customFormat="1" ht="12.75" customHeight="1" x14ac:dyDescent="0.3">
      <c r="A41" s="453" t="s">
        <v>1</v>
      </c>
      <c r="B41" s="65" t="s">
        <v>112</v>
      </c>
      <c r="C41" s="65" t="s">
        <v>113</v>
      </c>
      <c r="D41" s="65" t="s">
        <v>114</v>
      </c>
      <c r="E41" s="66" t="s">
        <v>4</v>
      </c>
      <c r="F41" s="65" t="s">
        <v>5</v>
      </c>
      <c r="G41" s="65" t="s">
        <v>115</v>
      </c>
      <c r="H41" s="65" t="s">
        <v>116</v>
      </c>
    </row>
    <row r="42" spans="1:8" s="449" customFormat="1" ht="12.75" customHeight="1" x14ac:dyDescent="0.25">
      <c r="A42" s="11"/>
      <c r="B42" s="3" t="s">
        <v>571</v>
      </c>
      <c r="C42" s="3">
        <v>1</v>
      </c>
      <c r="D42" s="5">
        <v>966</v>
      </c>
      <c r="E42" s="10">
        <v>41824</v>
      </c>
      <c r="F42" s="3" t="s">
        <v>8</v>
      </c>
      <c r="G42" s="5">
        <f>(C42*D42)</f>
        <v>966</v>
      </c>
      <c r="H42" s="3"/>
    </row>
    <row r="43" spans="1:8" s="449" customFormat="1" ht="12.75" customHeight="1" x14ac:dyDescent="0.25">
      <c r="A43" s="11"/>
      <c r="B43" s="3" t="s">
        <v>572</v>
      </c>
      <c r="C43" s="3">
        <v>84</v>
      </c>
      <c r="D43" s="5">
        <v>1.24</v>
      </c>
      <c r="E43" s="10">
        <v>41832</v>
      </c>
      <c r="F43" s="3" t="s">
        <v>8</v>
      </c>
      <c r="G43" s="5">
        <f>(C43*D43)</f>
        <v>104.16</v>
      </c>
      <c r="H43" s="3"/>
    </row>
    <row r="44" spans="1:8" s="449" customFormat="1" ht="12.75" customHeight="1" x14ac:dyDescent="0.25">
      <c r="A44" s="11"/>
      <c r="B44" s="3" t="s">
        <v>573</v>
      </c>
      <c r="C44" s="3">
        <v>300</v>
      </c>
      <c r="D44" s="5">
        <v>0.21</v>
      </c>
      <c r="E44" s="10">
        <v>41832</v>
      </c>
      <c r="F44" s="3" t="s">
        <v>8</v>
      </c>
      <c r="G44" s="5">
        <f>(C44*D44)</f>
        <v>63</v>
      </c>
      <c r="H44" s="3"/>
    </row>
    <row r="45" spans="1:8" s="449" customFormat="1" ht="12.75" customHeight="1" x14ac:dyDescent="0.25">
      <c r="A45" s="11"/>
      <c r="B45" s="3" t="s">
        <v>574</v>
      </c>
      <c r="C45" s="3">
        <v>42</v>
      </c>
      <c r="D45" s="5">
        <v>2</v>
      </c>
      <c r="E45" s="10">
        <v>41845</v>
      </c>
      <c r="F45" s="3" t="s">
        <v>8</v>
      </c>
      <c r="G45" s="5">
        <f>(C45*D45)</f>
        <v>84</v>
      </c>
      <c r="H45" s="3"/>
    </row>
    <row r="46" spans="1:8" s="449" customFormat="1" ht="12.75" customHeight="1" x14ac:dyDescent="0.25">
      <c r="A46" s="11"/>
      <c r="B46" s="3" t="s">
        <v>572</v>
      </c>
      <c r="C46" s="3">
        <v>84</v>
      </c>
      <c r="D46" s="5">
        <v>1.24</v>
      </c>
      <c r="E46" s="10">
        <v>41845</v>
      </c>
      <c r="F46" s="3" t="s">
        <v>8</v>
      </c>
      <c r="G46" s="5">
        <f>(C46*D46)</f>
        <v>104.16</v>
      </c>
      <c r="H46" s="3"/>
    </row>
    <row r="47" spans="1:8" s="449" customFormat="1" ht="12.75" customHeight="1" x14ac:dyDescent="0.3">
      <c r="A47" s="131" t="s">
        <v>20</v>
      </c>
      <c r="B47" s="22"/>
      <c r="C47" s="22"/>
      <c r="D47" s="22"/>
      <c r="E47" s="22"/>
      <c r="F47" s="22"/>
      <c r="G47" s="22"/>
      <c r="H47" s="35">
        <f>SUM(G42:G46)</f>
        <v>1321.3200000000002</v>
      </c>
    </row>
    <row r="48" spans="1:8" s="449" customFormat="1" ht="12.75" customHeight="1" x14ac:dyDescent="0.25">
      <c r="A48" s="11"/>
      <c r="B48" s="3" t="s">
        <v>575</v>
      </c>
      <c r="C48" s="3">
        <v>4</v>
      </c>
      <c r="D48" s="5">
        <v>160</v>
      </c>
      <c r="E48" s="69">
        <v>41852</v>
      </c>
      <c r="F48" s="3" t="s">
        <v>8</v>
      </c>
      <c r="G48" s="5">
        <f>(C48*D48)</f>
        <v>640</v>
      </c>
      <c r="H48" s="3"/>
    </row>
    <row r="49" spans="1:8" s="449" customFormat="1" ht="12.75" customHeight="1" x14ac:dyDescent="0.25">
      <c r="A49" s="11"/>
      <c r="B49" s="3" t="s">
        <v>576</v>
      </c>
      <c r="C49" s="3">
        <v>1</v>
      </c>
      <c r="D49" s="5">
        <f>(74.16+37.05+106+5.14+68+48+78+122.17+2.8+16.15+6.4+149.61+59+263+61.68)</f>
        <v>1097.1600000000001</v>
      </c>
      <c r="E49" s="141" t="s">
        <v>577</v>
      </c>
      <c r="F49" s="3" t="s">
        <v>8</v>
      </c>
      <c r="G49" s="5">
        <f>(C49*D49)</f>
        <v>1097.1600000000001</v>
      </c>
      <c r="H49" s="3"/>
    </row>
    <row r="50" spans="1:8" s="449" customFormat="1" ht="12.75" customHeight="1" x14ac:dyDescent="0.3">
      <c r="A50" s="131" t="s">
        <v>21</v>
      </c>
      <c r="B50" s="22"/>
      <c r="C50" s="22"/>
      <c r="D50" s="22"/>
      <c r="E50" s="22"/>
      <c r="F50" s="22"/>
      <c r="G50" s="22"/>
      <c r="H50" s="35">
        <f>SUM(G48:G49)</f>
        <v>1737.16</v>
      </c>
    </row>
    <row r="51" spans="1:8" s="449" customFormat="1" ht="12.75" customHeight="1" x14ac:dyDescent="0.25">
      <c r="A51" s="11"/>
      <c r="B51" s="3" t="s">
        <v>575</v>
      </c>
      <c r="C51" s="3">
        <v>12</v>
      </c>
      <c r="D51" s="5">
        <v>140</v>
      </c>
      <c r="E51" s="69">
        <v>41883</v>
      </c>
      <c r="F51" s="3" t="s">
        <v>578</v>
      </c>
      <c r="G51" s="5">
        <f>(C51*D51)</f>
        <v>1680</v>
      </c>
      <c r="H51" s="3"/>
    </row>
    <row r="52" spans="1:8" s="449" customFormat="1" ht="12.75" customHeight="1" x14ac:dyDescent="0.25">
      <c r="A52" s="11"/>
      <c r="B52" s="3" t="s">
        <v>579</v>
      </c>
      <c r="C52" s="3">
        <v>1</v>
      </c>
      <c r="D52" s="5">
        <v>230</v>
      </c>
      <c r="E52" s="69">
        <v>41902</v>
      </c>
      <c r="F52" s="3" t="s">
        <v>8</v>
      </c>
      <c r="G52" s="5">
        <f>(C52*D52)</f>
        <v>230</v>
      </c>
      <c r="H52" s="3"/>
    </row>
    <row r="53" spans="1:8" s="449" customFormat="1" ht="12.75" customHeight="1" x14ac:dyDescent="0.25">
      <c r="A53" s="11"/>
      <c r="B53" s="3" t="s">
        <v>580</v>
      </c>
      <c r="C53" s="3">
        <v>3</v>
      </c>
      <c r="D53" s="5">
        <v>37</v>
      </c>
      <c r="E53" s="69">
        <v>41905</v>
      </c>
      <c r="F53" s="3" t="s">
        <v>8</v>
      </c>
      <c r="G53" s="5">
        <f>(C53*D53)</f>
        <v>111</v>
      </c>
      <c r="H53" s="3"/>
    </row>
    <row r="54" spans="1:8" s="449" customFormat="1" ht="12.75" customHeight="1" x14ac:dyDescent="0.3">
      <c r="A54" s="131" t="s">
        <v>22</v>
      </c>
      <c r="B54" s="22"/>
      <c r="C54" s="22"/>
      <c r="D54" s="22"/>
      <c r="E54" s="22"/>
      <c r="F54" s="22"/>
      <c r="G54" s="22"/>
      <c r="H54" s="35">
        <f>SUM(G51:G53)</f>
        <v>2021</v>
      </c>
    </row>
    <row r="55" spans="1:8" s="449" customFormat="1" ht="12.75" customHeight="1" x14ac:dyDescent="0.25">
      <c r="A55" s="11"/>
      <c r="B55" s="3" t="s">
        <v>575</v>
      </c>
      <c r="C55" s="3">
        <v>12</v>
      </c>
      <c r="D55" s="5">
        <v>168</v>
      </c>
      <c r="E55" s="69">
        <v>41915</v>
      </c>
      <c r="F55" s="3" t="s">
        <v>8</v>
      </c>
      <c r="G55" s="5">
        <f>(C55*D55)</f>
        <v>2016</v>
      </c>
      <c r="H55" s="3"/>
    </row>
    <row r="56" spans="1:8" s="449" customFormat="1" ht="12.75" customHeight="1" x14ac:dyDescent="0.25">
      <c r="A56" s="11"/>
      <c r="B56" s="3" t="s">
        <v>581</v>
      </c>
      <c r="C56" s="3">
        <v>1</v>
      </c>
      <c r="D56" s="5">
        <f>(34.2+54.86+352+77.76)</f>
        <v>518.82000000000005</v>
      </c>
      <c r="E56" s="141" t="s">
        <v>582</v>
      </c>
      <c r="F56" s="3" t="s">
        <v>8</v>
      </c>
      <c r="G56" s="5">
        <f>(C56*D56)</f>
        <v>518.82000000000005</v>
      </c>
      <c r="H56" s="3"/>
    </row>
    <row r="57" spans="1:8" s="449" customFormat="1" ht="12.75" customHeight="1" x14ac:dyDescent="0.3">
      <c r="A57" s="131" t="s">
        <v>23</v>
      </c>
      <c r="B57" s="22"/>
      <c r="C57" s="22"/>
      <c r="D57" s="22"/>
      <c r="E57" s="22"/>
      <c r="F57" s="22"/>
      <c r="G57" s="22"/>
      <c r="H57" s="35">
        <f>SUM(G55:G56)</f>
        <v>2534.8200000000002</v>
      </c>
    </row>
    <row r="58" spans="1:8" s="449" customFormat="1" ht="12.75" customHeight="1" x14ac:dyDescent="0.25">
      <c r="A58" s="11"/>
      <c r="B58" s="3" t="s">
        <v>583</v>
      </c>
      <c r="C58" s="3">
        <v>1</v>
      </c>
      <c r="D58" s="5">
        <v>92</v>
      </c>
      <c r="E58" s="69">
        <v>41944</v>
      </c>
      <c r="F58" s="3" t="s">
        <v>8</v>
      </c>
      <c r="G58" s="5">
        <f t="shared" ref="G58:G63" si="0">(C58*D58)</f>
        <v>92</v>
      </c>
      <c r="H58" s="3"/>
    </row>
    <row r="59" spans="1:8" s="449" customFormat="1" ht="12.75" customHeight="1" x14ac:dyDescent="0.25">
      <c r="A59" s="11"/>
      <c r="B59" s="3" t="s">
        <v>584</v>
      </c>
      <c r="C59" s="3">
        <v>1</v>
      </c>
      <c r="D59" s="5">
        <v>42</v>
      </c>
      <c r="E59" s="69">
        <v>41944</v>
      </c>
      <c r="F59" s="3" t="s">
        <v>8</v>
      </c>
      <c r="G59" s="5">
        <f t="shared" si="0"/>
        <v>42</v>
      </c>
      <c r="H59" s="3"/>
    </row>
    <row r="60" spans="1:8" s="449" customFormat="1" ht="12.75" customHeight="1" x14ac:dyDescent="0.25">
      <c r="A60" s="11"/>
      <c r="B60" s="3" t="s">
        <v>585</v>
      </c>
      <c r="C60" s="3">
        <v>1</v>
      </c>
      <c r="D60" s="5">
        <v>162.6</v>
      </c>
      <c r="E60" s="69">
        <v>41947</v>
      </c>
      <c r="F60" s="3" t="s">
        <v>8</v>
      </c>
      <c r="G60" s="5">
        <f t="shared" si="0"/>
        <v>162.6</v>
      </c>
      <c r="H60" s="3"/>
    </row>
    <row r="61" spans="1:8" s="449" customFormat="1" ht="12.75" customHeight="1" x14ac:dyDescent="0.25">
      <c r="A61" s="11"/>
      <c r="B61" s="3" t="s">
        <v>586</v>
      </c>
      <c r="C61" s="3">
        <v>1</v>
      </c>
      <c r="D61" s="5">
        <v>247</v>
      </c>
      <c r="E61" s="69">
        <v>41961</v>
      </c>
      <c r="F61" s="3" t="s">
        <v>8</v>
      </c>
      <c r="G61" s="5">
        <f t="shared" si="0"/>
        <v>247</v>
      </c>
      <c r="H61" s="3"/>
    </row>
    <row r="62" spans="1:8" s="449" customFormat="1" ht="12.75" customHeight="1" x14ac:dyDescent="0.25">
      <c r="A62" s="11"/>
      <c r="B62" s="3" t="s">
        <v>587</v>
      </c>
      <c r="C62" s="3">
        <v>1</v>
      </c>
      <c r="D62" s="5">
        <v>600</v>
      </c>
      <c r="E62" s="69">
        <v>41962</v>
      </c>
      <c r="F62" s="3" t="s">
        <v>10</v>
      </c>
      <c r="G62" s="5">
        <f t="shared" si="0"/>
        <v>600</v>
      </c>
      <c r="H62" s="3"/>
    </row>
    <row r="63" spans="1:8" s="449" customFormat="1" ht="12.75" customHeight="1" x14ac:dyDescent="0.25">
      <c r="A63" s="11"/>
      <c r="B63" s="3" t="s">
        <v>575</v>
      </c>
      <c r="C63" s="3">
        <v>15</v>
      </c>
      <c r="D63" s="5">
        <v>130</v>
      </c>
      <c r="E63" s="69">
        <v>41964</v>
      </c>
      <c r="F63" s="3" t="s">
        <v>10</v>
      </c>
      <c r="G63" s="5">
        <f t="shared" si="0"/>
        <v>1950</v>
      </c>
      <c r="H63" s="3"/>
    </row>
    <row r="64" spans="1:8" s="449" customFormat="1" ht="12.75" customHeight="1" x14ac:dyDescent="0.3">
      <c r="A64" s="131" t="s">
        <v>24</v>
      </c>
      <c r="B64" s="22"/>
      <c r="C64" s="22"/>
      <c r="D64" s="22"/>
      <c r="E64" s="22"/>
      <c r="F64" s="22"/>
      <c r="G64" s="22"/>
      <c r="H64" s="35">
        <f>SUM(G58:G63)</f>
        <v>3093.6</v>
      </c>
    </row>
    <row r="65" spans="1:8" s="449" customFormat="1" ht="12.75" customHeight="1" x14ac:dyDescent="0.25">
      <c r="A65" s="11"/>
      <c r="B65" s="3" t="s">
        <v>588</v>
      </c>
      <c r="C65" s="3">
        <v>1</v>
      </c>
      <c r="D65" s="5">
        <v>25</v>
      </c>
      <c r="E65" s="69">
        <v>41979</v>
      </c>
      <c r="F65" s="3" t="s">
        <v>8</v>
      </c>
      <c r="G65" s="5">
        <f>(C65*D65)</f>
        <v>25</v>
      </c>
      <c r="H65" s="3"/>
    </row>
    <row r="66" spans="1:8" s="449" customFormat="1" ht="12.75" customHeight="1" x14ac:dyDescent="0.25">
      <c r="A66" s="11"/>
      <c r="B66" s="3" t="s">
        <v>589</v>
      </c>
      <c r="C66" s="3">
        <v>2</v>
      </c>
      <c r="D66" s="5">
        <v>10</v>
      </c>
      <c r="E66" s="69">
        <v>41982</v>
      </c>
      <c r="F66" s="3" t="s">
        <v>8</v>
      </c>
      <c r="G66" s="5">
        <f>(C66*D66)</f>
        <v>20</v>
      </c>
      <c r="H66" s="3"/>
    </row>
    <row r="67" spans="1:8" s="449" customFormat="1" ht="12.75" customHeight="1" x14ac:dyDescent="0.25">
      <c r="A67" s="11"/>
      <c r="B67" s="3" t="s">
        <v>590</v>
      </c>
      <c r="C67" s="3">
        <v>1</v>
      </c>
      <c r="D67" s="5">
        <v>215.19</v>
      </c>
      <c r="E67" s="69">
        <v>41989</v>
      </c>
      <c r="F67" s="3" t="s">
        <v>8</v>
      </c>
      <c r="G67" s="5">
        <f>(C67*D67)</f>
        <v>215.19</v>
      </c>
      <c r="H67" s="3"/>
    </row>
    <row r="68" spans="1:8" s="449" customFormat="1" ht="12.75" customHeight="1" x14ac:dyDescent="0.25">
      <c r="A68" s="11"/>
      <c r="B68" s="3" t="s">
        <v>591</v>
      </c>
      <c r="C68" s="3">
        <v>1</v>
      </c>
      <c r="D68" s="5">
        <v>16</v>
      </c>
      <c r="E68" s="69">
        <v>42000</v>
      </c>
      <c r="F68" s="3" t="s">
        <v>8</v>
      </c>
      <c r="G68" s="5">
        <f>(C68*D68)</f>
        <v>16</v>
      </c>
      <c r="H68" s="3"/>
    </row>
    <row r="69" spans="1:8" s="449" customFormat="1" ht="12.75" customHeight="1" x14ac:dyDescent="0.3">
      <c r="A69" s="131" t="s">
        <v>25</v>
      </c>
      <c r="B69" s="22"/>
      <c r="C69" s="22"/>
      <c r="D69" s="22"/>
      <c r="E69" s="22"/>
      <c r="F69" s="22"/>
      <c r="G69" s="22"/>
      <c r="H69" s="35">
        <f>SUM(G65:G68)</f>
        <v>276.19</v>
      </c>
    </row>
    <row r="70" spans="1:8" s="449" customFormat="1" ht="12.75" customHeight="1" x14ac:dyDescent="0.25">
      <c r="A70" s="11"/>
      <c r="B70" s="3" t="s">
        <v>592</v>
      </c>
      <c r="C70" s="3">
        <v>1</v>
      </c>
      <c r="D70" s="5">
        <v>20</v>
      </c>
      <c r="E70" s="69">
        <v>42014</v>
      </c>
      <c r="F70" s="3" t="s">
        <v>8</v>
      </c>
      <c r="G70" s="5">
        <f t="shared" ref="G70:G76" si="1">(C70*D70)</f>
        <v>20</v>
      </c>
      <c r="H70" s="3"/>
    </row>
    <row r="71" spans="1:8" s="449" customFormat="1" ht="12.75" customHeight="1" x14ac:dyDescent="0.25">
      <c r="A71" s="11"/>
      <c r="B71" s="3" t="s">
        <v>593</v>
      </c>
      <c r="C71" s="3">
        <v>1</v>
      </c>
      <c r="D71" s="5">
        <v>230</v>
      </c>
      <c r="E71" s="69">
        <v>42019</v>
      </c>
      <c r="F71" s="3" t="s">
        <v>8</v>
      </c>
      <c r="G71" s="5">
        <f t="shared" si="1"/>
        <v>230</v>
      </c>
      <c r="H71" s="3"/>
    </row>
    <row r="72" spans="1:8" s="449" customFormat="1" ht="12.75" customHeight="1" x14ac:dyDescent="0.25">
      <c r="A72" s="11"/>
      <c r="B72" s="3" t="s">
        <v>594</v>
      </c>
      <c r="C72" s="3">
        <v>1</v>
      </c>
      <c r="D72" s="5">
        <v>30</v>
      </c>
      <c r="E72" s="69">
        <v>42019</v>
      </c>
      <c r="F72" s="3" t="s">
        <v>8</v>
      </c>
      <c r="G72" s="5">
        <f t="shared" si="1"/>
        <v>30</v>
      </c>
      <c r="H72" s="3"/>
    </row>
    <row r="73" spans="1:8" s="449" customFormat="1" ht="12.75" customHeight="1" x14ac:dyDescent="0.25">
      <c r="A73" s="11"/>
      <c r="B73" s="3" t="s">
        <v>595</v>
      </c>
      <c r="C73" s="3">
        <v>1</v>
      </c>
      <c r="D73" s="5">
        <v>62</v>
      </c>
      <c r="E73" s="69">
        <v>42019</v>
      </c>
      <c r="F73" s="3" t="s">
        <v>8</v>
      </c>
      <c r="G73" s="5">
        <f t="shared" si="1"/>
        <v>62</v>
      </c>
      <c r="H73" s="3"/>
    </row>
    <row r="74" spans="1:8" s="449" customFormat="1" ht="12.75" customHeight="1" x14ac:dyDescent="0.25">
      <c r="A74" s="11"/>
      <c r="B74" s="3" t="s">
        <v>596</v>
      </c>
      <c r="C74" s="3">
        <v>1</v>
      </c>
      <c r="D74" s="5">
        <v>45</v>
      </c>
      <c r="E74" s="69">
        <v>42019</v>
      </c>
      <c r="F74" s="3" t="s">
        <v>8</v>
      </c>
      <c r="G74" s="5">
        <f t="shared" si="1"/>
        <v>45</v>
      </c>
      <c r="H74" s="3"/>
    </row>
    <row r="75" spans="1:8" s="449" customFormat="1" ht="12.75" customHeight="1" x14ac:dyDescent="0.25">
      <c r="A75" s="11"/>
      <c r="B75" s="3" t="s">
        <v>597</v>
      </c>
      <c r="C75" s="3">
        <v>1</v>
      </c>
      <c r="D75" s="5">
        <v>5.5</v>
      </c>
      <c r="E75" s="69">
        <v>42019</v>
      </c>
      <c r="F75" s="3" t="s">
        <v>8</v>
      </c>
      <c r="G75" s="5">
        <f t="shared" si="1"/>
        <v>5.5</v>
      </c>
      <c r="H75" s="3"/>
    </row>
    <row r="76" spans="1:8" s="449" customFormat="1" ht="12.75" customHeight="1" x14ac:dyDescent="0.25">
      <c r="A76" s="11"/>
      <c r="B76" s="3" t="s">
        <v>598</v>
      </c>
      <c r="C76" s="3">
        <v>10</v>
      </c>
      <c r="D76" s="5">
        <v>10</v>
      </c>
      <c r="E76" s="69">
        <v>42033</v>
      </c>
      <c r="F76" s="3" t="s">
        <v>8</v>
      </c>
      <c r="G76" s="5">
        <f t="shared" si="1"/>
        <v>100</v>
      </c>
      <c r="H76" s="3"/>
    </row>
    <row r="77" spans="1:8" s="449" customFormat="1" ht="12.75" customHeight="1" x14ac:dyDescent="0.3">
      <c r="A77" s="131" t="s">
        <v>26</v>
      </c>
      <c r="B77" s="22"/>
      <c r="C77" s="22"/>
      <c r="D77" s="22"/>
      <c r="E77" s="22"/>
      <c r="F77" s="22"/>
      <c r="G77" s="22"/>
      <c r="H77" s="35">
        <f>SUM(G70:G76)</f>
        <v>492.5</v>
      </c>
    </row>
    <row r="78" spans="1:8" s="449" customFormat="1" ht="12.75" customHeight="1" x14ac:dyDescent="0.25">
      <c r="A78" s="11"/>
      <c r="B78" s="3" t="s">
        <v>599</v>
      </c>
      <c r="C78" s="3">
        <v>1</v>
      </c>
      <c r="D78" s="5">
        <v>33.82</v>
      </c>
      <c r="E78" s="69">
        <v>42048</v>
      </c>
      <c r="F78" s="3" t="s">
        <v>8</v>
      </c>
      <c r="G78" s="5">
        <f>(C78*D78)</f>
        <v>33.82</v>
      </c>
      <c r="H78" s="3"/>
    </row>
    <row r="79" spans="1:8" s="449" customFormat="1" ht="12.75" customHeight="1" x14ac:dyDescent="0.25">
      <c r="A79" s="11"/>
      <c r="B79" s="3" t="s">
        <v>600</v>
      </c>
      <c r="C79" s="3">
        <v>1</v>
      </c>
      <c r="D79" s="5">
        <v>10</v>
      </c>
      <c r="E79" s="69">
        <v>42048</v>
      </c>
      <c r="F79" s="3" t="s">
        <v>8</v>
      </c>
      <c r="G79" s="5">
        <f>(C79*D79)</f>
        <v>10</v>
      </c>
      <c r="H79" s="3"/>
    </row>
    <row r="80" spans="1:8" s="449" customFormat="1" ht="12.75" customHeight="1" x14ac:dyDescent="0.3">
      <c r="A80" s="131" t="s">
        <v>27</v>
      </c>
      <c r="B80" s="22"/>
      <c r="C80" s="22"/>
      <c r="D80" s="22"/>
      <c r="E80" s="22"/>
      <c r="F80" s="22"/>
      <c r="G80" s="22"/>
      <c r="H80" s="35">
        <f>SUM(G78:G79)</f>
        <v>43.82</v>
      </c>
    </row>
    <row r="81" spans="1:8" s="449" customFormat="1" ht="12.75" customHeight="1" x14ac:dyDescent="0.25">
      <c r="A81" s="11"/>
      <c r="B81" s="3" t="s">
        <v>580</v>
      </c>
      <c r="C81" s="3">
        <v>3</v>
      </c>
      <c r="D81" s="5">
        <v>39.31</v>
      </c>
      <c r="E81" s="69">
        <v>42070</v>
      </c>
      <c r="F81" s="3" t="s">
        <v>8</v>
      </c>
      <c r="G81" s="5">
        <f>(C81*D81)</f>
        <v>117.93</v>
      </c>
      <c r="H81" s="3"/>
    </row>
    <row r="82" spans="1:8" s="449" customFormat="1" ht="12.75" customHeight="1" x14ac:dyDescent="0.25">
      <c r="A82" s="11"/>
      <c r="B82" s="3" t="s">
        <v>601</v>
      </c>
      <c r="C82" s="3">
        <v>3</v>
      </c>
      <c r="D82" s="5">
        <v>17.989999999999998</v>
      </c>
      <c r="E82" s="69">
        <v>42070</v>
      </c>
      <c r="F82" s="3" t="s">
        <v>8</v>
      </c>
      <c r="G82" s="5">
        <f>(C82*D82)</f>
        <v>53.97</v>
      </c>
      <c r="H82" s="3"/>
    </row>
    <row r="83" spans="1:8" s="449" customFormat="1" ht="12.75" customHeight="1" x14ac:dyDescent="0.25">
      <c r="A83" s="11"/>
      <c r="B83" s="3" t="s">
        <v>602</v>
      </c>
      <c r="C83" s="3">
        <v>2.5</v>
      </c>
      <c r="D83" s="5">
        <v>280</v>
      </c>
      <c r="E83" s="69">
        <v>42090</v>
      </c>
      <c r="F83" s="3" t="s">
        <v>10</v>
      </c>
      <c r="G83" s="5">
        <f>(C83*D83)</f>
        <v>700</v>
      </c>
      <c r="H83" s="3"/>
    </row>
    <row r="84" spans="1:8" s="449" customFormat="1" ht="12.75" customHeight="1" x14ac:dyDescent="0.25">
      <c r="A84" s="11"/>
      <c r="B84" s="3" t="s">
        <v>603</v>
      </c>
      <c r="C84" s="3">
        <v>3.5</v>
      </c>
      <c r="D84" s="5">
        <v>280</v>
      </c>
      <c r="E84" s="69">
        <v>42090</v>
      </c>
      <c r="F84" s="3" t="s">
        <v>8</v>
      </c>
      <c r="G84" s="5">
        <f>(C84*D84)</f>
        <v>980</v>
      </c>
      <c r="H84" s="3"/>
    </row>
    <row r="85" spans="1:8" s="449" customFormat="1" ht="12.75" customHeight="1" x14ac:dyDescent="0.25">
      <c r="A85" s="11"/>
      <c r="B85" s="3" t="s">
        <v>604</v>
      </c>
      <c r="C85" s="3">
        <v>1</v>
      </c>
      <c r="D85" s="5">
        <v>100</v>
      </c>
      <c r="E85" s="69">
        <v>42090</v>
      </c>
      <c r="F85" s="3" t="s">
        <v>8</v>
      </c>
      <c r="G85" s="5">
        <f>(C85*D85)</f>
        <v>100</v>
      </c>
      <c r="H85" s="3"/>
    </row>
    <row r="86" spans="1:8" s="449" customFormat="1" ht="12.75" customHeight="1" x14ac:dyDescent="0.3">
      <c r="A86" s="131" t="s">
        <v>29</v>
      </c>
      <c r="B86" s="22"/>
      <c r="C86" s="22"/>
      <c r="D86" s="22"/>
      <c r="E86" s="22"/>
      <c r="F86" s="22"/>
      <c r="G86" s="22"/>
      <c r="H86" s="35">
        <f>SUM(G81:G85)</f>
        <v>1951.9</v>
      </c>
    </row>
    <row r="87" spans="1:8" s="449" customFormat="1" ht="12.75" customHeight="1" x14ac:dyDescent="0.25">
      <c r="A87" s="11"/>
      <c r="B87" s="3" t="s">
        <v>603</v>
      </c>
      <c r="C87" s="3">
        <v>6</v>
      </c>
      <c r="D87" s="5">
        <v>280</v>
      </c>
      <c r="E87" s="69">
        <v>42097</v>
      </c>
      <c r="F87" s="3" t="s">
        <v>8</v>
      </c>
      <c r="G87" s="5">
        <f>(C87*D87)</f>
        <v>1680</v>
      </c>
      <c r="H87" s="3"/>
    </row>
    <row r="88" spans="1:8" s="449" customFormat="1" ht="12.75" customHeight="1" x14ac:dyDescent="0.3">
      <c r="A88" s="131" t="s">
        <v>30</v>
      </c>
      <c r="B88" s="22"/>
      <c r="C88" s="22"/>
      <c r="D88" s="22"/>
      <c r="E88" s="22"/>
      <c r="F88" s="22"/>
      <c r="G88" s="22"/>
      <c r="H88" s="35">
        <f>SUM(G86:G87)</f>
        <v>1680</v>
      </c>
    </row>
    <row r="89" spans="1:8" s="449" customFormat="1" ht="12.75" customHeight="1" x14ac:dyDescent="0.25">
      <c r="A89" s="11"/>
      <c r="B89" s="3" t="s">
        <v>605</v>
      </c>
      <c r="C89" s="3">
        <v>1</v>
      </c>
      <c r="D89" s="5">
        <v>60</v>
      </c>
      <c r="E89" s="69">
        <v>42137</v>
      </c>
      <c r="F89" s="3" t="s">
        <v>8</v>
      </c>
      <c r="G89" s="5">
        <f t="shared" ref="G89:G98" si="2">(C89*D89)</f>
        <v>60</v>
      </c>
      <c r="H89" s="3"/>
    </row>
    <row r="90" spans="1:8" s="449" customFormat="1" ht="12.75" customHeight="1" x14ac:dyDescent="0.25">
      <c r="A90" s="11"/>
      <c r="B90" s="3" t="s">
        <v>606</v>
      </c>
      <c r="C90" s="3">
        <v>1</v>
      </c>
      <c r="D90" s="5">
        <v>16</v>
      </c>
      <c r="E90" s="69">
        <v>42132</v>
      </c>
      <c r="F90" s="3" t="s">
        <v>8</v>
      </c>
      <c r="G90" s="5">
        <f t="shared" si="2"/>
        <v>16</v>
      </c>
      <c r="H90" s="3"/>
    </row>
    <row r="91" spans="1:8" s="449" customFormat="1" ht="12.75" customHeight="1" x14ac:dyDescent="0.25">
      <c r="A91" s="11"/>
      <c r="B91" s="3" t="s">
        <v>543</v>
      </c>
      <c r="C91" s="3">
        <v>60</v>
      </c>
      <c r="D91" s="5">
        <v>5</v>
      </c>
      <c r="E91" s="69">
        <v>42139</v>
      </c>
      <c r="F91" s="3" t="s">
        <v>8</v>
      </c>
      <c r="G91" s="5">
        <f t="shared" si="2"/>
        <v>300</v>
      </c>
      <c r="H91" s="3"/>
    </row>
    <row r="92" spans="1:8" s="449" customFormat="1" ht="12.75" customHeight="1" x14ac:dyDescent="0.25">
      <c r="A92" s="11"/>
      <c r="B92" s="3" t="s">
        <v>594</v>
      </c>
      <c r="C92" s="3">
        <v>1</v>
      </c>
      <c r="D92" s="5">
        <v>70</v>
      </c>
      <c r="E92" s="69">
        <v>42145</v>
      </c>
      <c r="F92" s="3" t="s">
        <v>8</v>
      </c>
      <c r="G92" s="5">
        <f t="shared" si="2"/>
        <v>70</v>
      </c>
      <c r="H92" s="3"/>
    </row>
    <row r="93" spans="1:8" s="449" customFormat="1" ht="12.75" customHeight="1" x14ac:dyDescent="0.25">
      <c r="A93" s="11"/>
      <c r="B93" s="3" t="s">
        <v>607</v>
      </c>
      <c r="C93" s="3">
        <v>1</v>
      </c>
      <c r="D93" s="5">
        <v>14</v>
      </c>
      <c r="E93" s="69">
        <v>42153</v>
      </c>
      <c r="F93" s="3" t="s">
        <v>10</v>
      </c>
      <c r="G93" s="5">
        <f t="shared" si="2"/>
        <v>14</v>
      </c>
      <c r="H93" s="3"/>
    </row>
    <row r="94" spans="1:8" s="449" customFormat="1" ht="12.75" customHeight="1" x14ac:dyDescent="0.25">
      <c r="A94" s="11"/>
      <c r="B94" s="3" t="s">
        <v>608</v>
      </c>
      <c r="C94" s="3">
        <v>1</v>
      </c>
      <c r="D94" s="5">
        <v>9</v>
      </c>
      <c r="E94" s="69">
        <v>42154</v>
      </c>
      <c r="F94" s="3" t="s">
        <v>10</v>
      </c>
      <c r="G94" s="5">
        <f t="shared" si="2"/>
        <v>9</v>
      </c>
      <c r="H94" s="3"/>
    </row>
    <row r="95" spans="1:8" s="449" customFormat="1" ht="12.75" customHeight="1" x14ac:dyDescent="0.25">
      <c r="A95" s="11"/>
      <c r="B95" s="3" t="s">
        <v>609</v>
      </c>
      <c r="C95" s="3">
        <v>1</v>
      </c>
      <c r="D95" s="5">
        <v>6</v>
      </c>
      <c r="E95" s="69">
        <v>42154</v>
      </c>
      <c r="F95" s="3" t="s">
        <v>10</v>
      </c>
      <c r="G95" s="5">
        <f t="shared" si="2"/>
        <v>6</v>
      </c>
      <c r="H95" s="3"/>
    </row>
    <row r="96" spans="1:8" s="449" customFormat="1" ht="12.75" customHeight="1" x14ac:dyDescent="0.25">
      <c r="A96" s="11"/>
      <c r="B96" s="3" t="s">
        <v>610</v>
      </c>
      <c r="C96" s="3">
        <v>1</v>
      </c>
      <c r="D96" s="5">
        <v>44</v>
      </c>
      <c r="E96" s="69">
        <v>42154</v>
      </c>
      <c r="F96" s="3" t="s">
        <v>8</v>
      </c>
      <c r="G96" s="5">
        <f t="shared" si="2"/>
        <v>44</v>
      </c>
      <c r="H96" s="3"/>
    </row>
    <row r="97" spans="1:8" s="449" customFormat="1" ht="12.75" customHeight="1" x14ac:dyDescent="0.25">
      <c r="A97" s="11"/>
      <c r="B97" s="3" t="s">
        <v>576</v>
      </c>
      <c r="C97" s="3">
        <v>1</v>
      </c>
      <c r="D97" s="5">
        <v>33.79</v>
      </c>
      <c r="E97" s="69">
        <v>42154</v>
      </c>
      <c r="F97" s="3" t="s">
        <v>8</v>
      </c>
      <c r="G97" s="5">
        <f t="shared" si="2"/>
        <v>33.79</v>
      </c>
      <c r="H97" s="3"/>
    </row>
    <row r="98" spans="1:8" s="449" customFormat="1" ht="12.75" customHeight="1" x14ac:dyDescent="0.25">
      <c r="A98" s="11"/>
      <c r="B98" s="3" t="s">
        <v>543</v>
      </c>
      <c r="C98" s="3">
        <v>25</v>
      </c>
      <c r="D98" s="5">
        <v>5</v>
      </c>
      <c r="E98" s="69">
        <v>42154</v>
      </c>
      <c r="F98" s="3" t="s">
        <v>8</v>
      </c>
      <c r="G98" s="5">
        <f t="shared" si="2"/>
        <v>125</v>
      </c>
      <c r="H98" s="3"/>
    </row>
    <row r="99" spans="1:8" s="449" customFormat="1" ht="12.75" customHeight="1" x14ac:dyDescent="0.3">
      <c r="A99" s="131" t="s">
        <v>31</v>
      </c>
      <c r="B99" s="22"/>
      <c r="C99" s="22"/>
      <c r="D99" s="22"/>
      <c r="E99" s="22"/>
      <c r="F99" s="22"/>
      <c r="G99" s="22"/>
      <c r="H99" s="35">
        <f>SUM(G89:G98)</f>
        <v>677.79</v>
      </c>
    </row>
    <row r="100" spans="1:8" s="449" customFormat="1" ht="12.75" customHeight="1" x14ac:dyDescent="0.25">
      <c r="A100" s="11"/>
      <c r="B100" s="3" t="s">
        <v>611</v>
      </c>
      <c r="C100" s="3">
        <v>1</v>
      </c>
      <c r="D100" s="5">
        <v>24</v>
      </c>
      <c r="E100" s="69">
        <v>42157</v>
      </c>
      <c r="F100" s="3" t="s">
        <v>10</v>
      </c>
      <c r="G100" s="5">
        <f>(C100*D100)</f>
        <v>24</v>
      </c>
      <c r="H100" s="3"/>
    </row>
    <row r="101" spans="1:8" s="449" customFormat="1" ht="12.75" customHeight="1" x14ac:dyDescent="0.25">
      <c r="A101" s="11"/>
      <c r="B101" s="3" t="s">
        <v>543</v>
      </c>
      <c r="C101" s="3">
        <v>25</v>
      </c>
      <c r="D101" s="5">
        <v>4</v>
      </c>
      <c r="E101" s="69">
        <v>42159</v>
      </c>
      <c r="F101" s="3" t="s">
        <v>10</v>
      </c>
      <c r="G101" s="5">
        <f>(C101*D101)</f>
        <v>100</v>
      </c>
      <c r="H101" s="3"/>
    </row>
    <row r="102" spans="1:8" s="449" customFormat="1" ht="12.75" customHeight="1" x14ac:dyDescent="0.25">
      <c r="A102" s="11"/>
      <c r="B102" s="3" t="s">
        <v>612</v>
      </c>
      <c r="C102" s="3">
        <v>1</v>
      </c>
      <c r="D102" s="5">
        <v>71.599999999999994</v>
      </c>
      <c r="E102" s="69">
        <v>42170</v>
      </c>
      <c r="F102" s="3" t="s">
        <v>10</v>
      </c>
      <c r="G102" s="5">
        <f>(C102*D102)</f>
        <v>71.599999999999994</v>
      </c>
      <c r="H102" s="3"/>
    </row>
    <row r="103" spans="1:8" s="449" customFormat="1" ht="12.75" customHeight="1" x14ac:dyDescent="0.25">
      <c r="A103" s="11"/>
      <c r="B103" s="3" t="s">
        <v>612</v>
      </c>
      <c r="C103" s="3">
        <v>40</v>
      </c>
      <c r="D103" s="5">
        <v>0.5</v>
      </c>
      <c r="E103" s="69">
        <v>42170</v>
      </c>
      <c r="F103" s="3" t="s">
        <v>10</v>
      </c>
      <c r="G103" s="5">
        <f>(C103*D103)</f>
        <v>20</v>
      </c>
      <c r="H103" s="3"/>
    </row>
    <row r="104" spans="1:8" s="449" customFormat="1" ht="12.75" customHeight="1" x14ac:dyDescent="0.25">
      <c r="A104" s="11"/>
      <c r="B104" s="3" t="s">
        <v>613</v>
      </c>
      <c r="C104" s="3">
        <v>1</v>
      </c>
      <c r="D104" s="5">
        <v>73</v>
      </c>
      <c r="E104" s="69">
        <v>42530</v>
      </c>
      <c r="F104" s="3" t="s">
        <v>10</v>
      </c>
      <c r="G104" s="5">
        <f>(C104*D104)</f>
        <v>73</v>
      </c>
      <c r="H104" s="3"/>
    </row>
    <row r="105" spans="1:8" s="449" customFormat="1" ht="12.75" customHeight="1" x14ac:dyDescent="0.3">
      <c r="A105" s="131" t="s">
        <v>33</v>
      </c>
      <c r="B105" s="22"/>
      <c r="C105" s="22"/>
      <c r="D105" s="22"/>
      <c r="E105" s="22"/>
      <c r="F105" s="22"/>
      <c r="G105" s="22"/>
      <c r="H105" s="35">
        <f>SUM(G100:G104)</f>
        <v>288.60000000000002</v>
      </c>
    </row>
    <row r="106" spans="1:8" s="449" customFormat="1" ht="12.75" customHeight="1" x14ac:dyDescent="0.25">
      <c r="A106" s="11"/>
      <c r="B106" s="3" t="s">
        <v>614</v>
      </c>
      <c r="C106" s="3">
        <v>1</v>
      </c>
      <c r="D106" s="5">
        <v>77</v>
      </c>
      <c r="E106" s="69">
        <v>42191</v>
      </c>
      <c r="F106" s="3" t="s">
        <v>10</v>
      </c>
      <c r="G106" s="5">
        <f t="shared" ref="G106:G114" si="3">(C106*D106)</f>
        <v>77</v>
      </c>
      <c r="H106" s="3"/>
    </row>
    <row r="107" spans="1:8" s="449" customFormat="1" ht="12.75" customHeight="1" x14ac:dyDescent="0.25">
      <c r="A107" s="11"/>
      <c r="B107" s="3" t="s">
        <v>615</v>
      </c>
      <c r="C107" s="3">
        <v>1</v>
      </c>
      <c r="D107" s="5">
        <v>2</v>
      </c>
      <c r="E107" s="69">
        <v>42192</v>
      </c>
      <c r="F107" s="3" t="s">
        <v>10</v>
      </c>
      <c r="G107" s="5">
        <f t="shared" si="3"/>
        <v>2</v>
      </c>
      <c r="H107" s="3"/>
    </row>
    <row r="108" spans="1:8" s="449" customFormat="1" ht="12.75" customHeight="1" x14ac:dyDescent="0.25">
      <c r="A108" s="11"/>
      <c r="B108" s="3" t="s">
        <v>616</v>
      </c>
      <c r="C108" s="3">
        <v>1</v>
      </c>
      <c r="D108" s="5">
        <v>3.6</v>
      </c>
      <c r="E108" s="69">
        <v>42192</v>
      </c>
      <c r="F108" s="3" t="s">
        <v>10</v>
      </c>
      <c r="G108" s="5">
        <f t="shared" si="3"/>
        <v>3.6</v>
      </c>
      <c r="H108" s="3"/>
    </row>
    <row r="109" spans="1:8" s="449" customFormat="1" ht="12.75" customHeight="1" x14ac:dyDescent="0.25">
      <c r="A109" s="11"/>
      <c r="B109" s="3" t="s">
        <v>583</v>
      </c>
      <c r="C109" s="3">
        <v>1</v>
      </c>
      <c r="D109" s="5">
        <v>87.4</v>
      </c>
      <c r="E109" s="69">
        <v>42203</v>
      </c>
      <c r="F109" s="3" t="s">
        <v>8</v>
      </c>
      <c r="G109" s="5">
        <f t="shared" si="3"/>
        <v>87.4</v>
      </c>
      <c r="H109" s="3"/>
    </row>
    <row r="110" spans="1:8" s="449" customFormat="1" ht="12.75" customHeight="1" x14ac:dyDescent="0.25">
      <c r="A110" s="11"/>
      <c r="B110" s="3" t="s">
        <v>617</v>
      </c>
      <c r="C110" s="3">
        <v>1</v>
      </c>
      <c r="D110" s="5">
        <v>8.74</v>
      </c>
      <c r="E110" s="69">
        <v>42210</v>
      </c>
      <c r="F110" s="3" t="s">
        <v>10</v>
      </c>
      <c r="G110" s="5">
        <f t="shared" si="3"/>
        <v>8.74</v>
      </c>
      <c r="H110" s="3"/>
    </row>
    <row r="111" spans="1:8" s="449" customFormat="1" ht="12.75" customHeight="1" x14ac:dyDescent="0.25">
      <c r="A111" s="11"/>
      <c r="B111" s="3" t="s">
        <v>618</v>
      </c>
      <c r="C111" s="3">
        <v>50</v>
      </c>
      <c r="D111" s="5">
        <v>0.6764</v>
      </c>
      <c r="E111" s="69">
        <v>42203</v>
      </c>
      <c r="F111" s="3" t="s">
        <v>8</v>
      </c>
      <c r="G111" s="5">
        <f t="shared" si="3"/>
        <v>33.82</v>
      </c>
      <c r="H111" s="3"/>
    </row>
    <row r="112" spans="1:8" s="449" customFormat="1" ht="12.75" customHeight="1" x14ac:dyDescent="0.25">
      <c r="A112" s="11"/>
      <c r="B112" s="3" t="s">
        <v>619</v>
      </c>
      <c r="C112" s="3">
        <v>1</v>
      </c>
      <c r="D112" s="5">
        <v>52</v>
      </c>
      <c r="E112" s="69">
        <v>42213</v>
      </c>
      <c r="F112" s="3" t="s">
        <v>10</v>
      </c>
      <c r="G112" s="5">
        <f t="shared" si="3"/>
        <v>52</v>
      </c>
      <c r="H112" s="3"/>
    </row>
    <row r="113" spans="1:8" s="449" customFormat="1" ht="12.75" customHeight="1" x14ac:dyDescent="0.25">
      <c r="A113" s="11"/>
      <c r="B113" s="3" t="s">
        <v>620</v>
      </c>
      <c r="C113" s="3">
        <v>1</v>
      </c>
      <c r="D113" s="5">
        <v>25</v>
      </c>
      <c r="E113" s="69">
        <v>42213</v>
      </c>
      <c r="F113" s="3" t="s">
        <v>10</v>
      </c>
      <c r="G113" s="5">
        <f t="shared" si="3"/>
        <v>25</v>
      </c>
      <c r="H113" s="3"/>
    </row>
    <row r="114" spans="1:8" s="449" customFormat="1" ht="12.75" customHeight="1" x14ac:dyDescent="0.25">
      <c r="A114" s="11"/>
      <c r="B114" s="3" t="s">
        <v>597</v>
      </c>
      <c r="C114" s="3">
        <v>1</v>
      </c>
      <c r="D114" s="5">
        <v>20</v>
      </c>
      <c r="E114" s="69">
        <v>42215</v>
      </c>
      <c r="F114" s="3" t="s">
        <v>8</v>
      </c>
      <c r="G114" s="5">
        <f t="shared" si="3"/>
        <v>20</v>
      </c>
      <c r="H114" s="3"/>
    </row>
    <row r="115" spans="1:8" s="449" customFormat="1" ht="12.75" customHeight="1" x14ac:dyDescent="0.3">
      <c r="A115" s="131" t="s">
        <v>34</v>
      </c>
      <c r="B115" s="22"/>
      <c r="C115" s="22"/>
      <c r="D115" s="22"/>
      <c r="E115" s="22"/>
      <c r="F115" s="22"/>
      <c r="G115" s="22"/>
      <c r="H115" s="35">
        <f>SUM(G106:G114)</f>
        <v>309.56</v>
      </c>
    </row>
    <row r="116" spans="1:8" s="449" customFormat="1" ht="12.75" customHeight="1" x14ac:dyDescent="0.25">
      <c r="A116" s="11"/>
      <c r="B116" s="3" t="s">
        <v>605</v>
      </c>
      <c r="C116" s="3">
        <v>250</v>
      </c>
      <c r="D116" s="5">
        <v>0.61299999999999999</v>
      </c>
      <c r="E116" s="69">
        <v>42256</v>
      </c>
      <c r="F116" s="3" t="s">
        <v>8</v>
      </c>
      <c r="G116" s="5">
        <f>(C116*D116)</f>
        <v>153.25</v>
      </c>
      <c r="H116" s="3"/>
    </row>
    <row r="117" spans="1:8" s="449" customFormat="1" ht="12.75" customHeight="1" x14ac:dyDescent="0.3">
      <c r="A117" s="131" t="s">
        <v>36</v>
      </c>
      <c r="B117" s="22"/>
      <c r="C117" s="22"/>
      <c r="D117" s="22"/>
      <c r="E117" s="22"/>
      <c r="F117" s="22"/>
      <c r="G117" s="22"/>
      <c r="H117" s="35">
        <f>SUM(G116)</f>
        <v>153.25</v>
      </c>
    </row>
    <row r="118" spans="1:8" s="449" customFormat="1" ht="12.75" customHeight="1" x14ac:dyDescent="0.25">
      <c r="A118" s="11"/>
      <c r="B118" s="3" t="s">
        <v>621</v>
      </c>
      <c r="C118" s="3">
        <v>3</v>
      </c>
      <c r="D118" s="5">
        <v>9.4499999999999993</v>
      </c>
      <c r="E118" s="69">
        <v>42322</v>
      </c>
      <c r="F118" s="3" t="s">
        <v>8</v>
      </c>
      <c r="G118" s="5">
        <f>(C118*D118)</f>
        <v>28.349999999999998</v>
      </c>
      <c r="H118" s="3"/>
    </row>
    <row r="119" spans="1:8" s="449" customFormat="1" ht="12.75" customHeight="1" x14ac:dyDescent="0.3">
      <c r="A119" s="131" t="s">
        <v>38</v>
      </c>
      <c r="B119" s="22"/>
      <c r="C119" s="22"/>
      <c r="D119" s="22"/>
      <c r="E119" s="22"/>
      <c r="F119" s="22"/>
      <c r="G119" s="22"/>
      <c r="H119" s="35">
        <f>SUM(G118)</f>
        <v>28.349999999999998</v>
      </c>
    </row>
    <row r="120" spans="1:8" s="449" customFormat="1" ht="12.75" customHeight="1" x14ac:dyDescent="0.25">
      <c r="A120" s="11"/>
      <c r="B120" s="20" t="s">
        <v>622</v>
      </c>
      <c r="C120" s="20">
        <v>1</v>
      </c>
      <c r="D120" s="14">
        <v>63.25</v>
      </c>
      <c r="E120" s="21">
        <v>42348</v>
      </c>
      <c r="F120" s="20" t="s">
        <v>8</v>
      </c>
      <c r="G120" s="5">
        <f>(C120*D120)</f>
        <v>63.25</v>
      </c>
      <c r="H120" s="14"/>
    </row>
    <row r="121" spans="1:8" s="449" customFormat="1" ht="12.75" customHeight="1" x14ac:dyDescent="0.25">
      <c r="A121" s="11"/>
      <c r="B121" s="41" t="s">
        <v>623</v>
      </c>
      <c r="C121" s="39">
        <v>4</v>
      </c>
      <c r="D121" s="58">
        <v>12.5</v>
      </c>
      <c r="E121" s="21">
        <v>42360</v>
      </c>
      <c r="F121" s="3" t="s">
        <v>10</v>
      </c>
      <c r="G121" s="5">
        <f>(C121*D121)</f>
        <v>50</v>
      </c>
      <c r="H121" s="14"/>
    </row>
    <row r="122" spans="1:8" s="449" customFormat="1" ht="12.75" customHeight="1" x14ac:dyDescent="0.25">
      <c r="A122" s="11"/>
      <c r="B122" s="41" t="s">
        <v>624</v>
      </c>
      <c r="C122" s="39">
        <v>2</v>
      </c>
      <c r="D122" s="58">
        <v>7</v>
      </c>
      <c r="E122" s="21">
        <v>42368</v>
      </c>
      <c r="F122" s="3" t="s">
        <v>625</v>
      </c>
      <c r="G122" s="5">
        <f>(C122*D122)</f>
        <v>14</v>
      </c>
      <c r="H122" s="14"/>
    </row>
    <row r="123" spans="1:8" s="449" customFormat="1" ht="12.75" customHeight="1" x14ac:dyDescent="0.3">
      <c r="A123" s="131" t="s">
        <v>39</v>
      </c>
      <c r="B123" s="22"/>
      <c r="C123" s="22"/>
      <c r="D123" s="22"/>
      <c r="E123" s="22"/>
      <c r="F123" s="22"/>
      <c r="G123" s="22"/>
      <c r="H123" s="35">
        <f>SUM(G120:G122)</f>
        <v>127.25</v>
      </c>
    </row>
    <row r="124" spans="1:8" s="449" customFormat="1" ht="12.75" customHeight="1" x14ac:dyDescent="0.3">
      <c r="A124" s="11"/>
      <c r="B124" s="20" t="s">
        <v>626</v>
      </c>
      <c r="C124" s="20">
        <v>1</v>
      </c>
      <c r="D124" s="14">
        <v>415.94</v>
      </c>
      <c r="E124" s="21">
        <v>42377</v>
      </c>
      <c r="F124" s="20" t="s">
        <v>8</v>
      </c>
      <c r="G124" s="5">
        <f>(C124*D124)</f>
        <v>415.94</v>
      </c>
      <c r="H124" s="19"/>
    </row>
    <row r="125" spans="1:8" s="449" customFormat="1" ht="12.75" customHeight="1" x14ac:dyDescent="0.3">
      <c r="A125" s="11"/>
      <c r="B125" s="41" t="s">
        <v>627</v>
      </c>
      <c r="C125" s="39">
        <v>4</v>
      </c>
      <c r="D125" s="58">
        <v>175</v>
      </c>
      <c r="E125" s="21">
        <v>42381</v>
      </c>
      <c r="F125" s="20" t="s">
        <v>8</v>
      </c>
      <c r="G125" s="5">
        <f>(C125*D125)</f>
        <v>700</v>
      </c>
      <c r="H125" s="19"/>
    </row>
    <row r="126" spans="1:8" s="449" customFormat="1" ht="12.75" customHeight="1" x14ac:dyDescent="0.3">
      <c r="A126" s="11"/>
      <c r="B126" s="20" t="s">
        <v>416</v>
      </c>
      <c r="C126" s="20">
        <v>1</v>
      </c>
      <c r="D126" s="14">
        <v>7</v>
      </c>
      <c r="E126" s="21">
        <v>42395</v>
      </c>
      <c r="F126" s="20" t="s">
        <v>8</v>
      </c>
      <c r="G126" s="5">
        <f>(C126*D126)</f>
        <v>7</v>
      </c>
      <c r="H126" s="19"/>
    </row>
    <row r="127" spans="1:8" s="449" customFormat="1" ht="12.75" customHeight="1" x14ac:dyDescent="0.3">
      <c r="A127" s="131" t="s">
        <v>40</v>
      </c>
      <c r="B127" s="22"/>
      <c r="C127" s="22"/>
      <c r="D127" s="22"/>
      <c r="E127" s="22"/>
      <c r="F127" s="22"/>
      <c r="G127" s="22"/>
      <c r="H127" s="35">
        <f>SUM(G124:G126)</f>
        <v>1122.94</v>
      </c>
    </row>
    <row r="128" spans="1:8" s="449" customFormat="1" ht="12.75" customHeight="1" x14ac:dyDescent="0.25">
      <c r="A128" s="11"/>
      <c r="B128" s="20" t="s">
        <v>416</v>
      </c>
      <c r="C128" s="20">
        <v>1</v>
      </c>
      <c r="D128" s="14">
        <v>4.75</v>
      </c>
      <c r="E128" s="21">
        <v>42395</v>
      </c>
      <c r="F128" s="20" t="s">
        <v>8</v>
      </c>
      <c r="G128" s="5">
        <f>(C128*D128)</f>
        <v>4.75</v>
      </c>
      <c r="H128" s="14"/>
    </row>
    <row r="129" spans="1:8" s="449" customFormat="1" ht="12.75" customHeight="1" x14ac:dyDescent="0.25">
      <c r="A129" s="11"/>
      <c r="B129" s="20" t="s">
        <v>628</v>
      </c>
      <c r="C129" s="20">
        <v>1</v>
      </c>
      <c r="D129" s="14">
        <v>16</v>
      </c>
      <c r="E129" s="21">
        <v>42413</v>
      </c>
      <c r="F129" s="20" t="s">
        <v>8</v>
      </c>
      <c r="G129" s="5">
        <f>(C129*D129)</f>
        <v>16</v>
      </c>
      <c r="H129" s="14"/>
    </row>
    <row r="130" spans="1:8" s="449" customFormat="1" ht="12.75" customHeight="1" x14ac:dyDescent="0.25">
      <c r="A130" s="11"/>
      <c r="B130" s="3" t="s">
        <v>629</v>
      </c>
      <c r="C130" s="3">
        <v>1</v>
      </c>
      <c r="D130" s="5">
        <v>9</v>
      </c>
      <c r="E130" s="69">
        <v>42413</v>
      </c>
      <c r="F130" s="20" t="s">
        <v>8</v>
      </c>
      <c r="G130" s="5">
        <f>(C130*D130)</f>
        <v>9</v>
      </c>
      <c r="H130" s="14"/>
    </row>
    <row r="131" spans="1:8" s="449" customFormat="1" ht="12.75" customHeight="1" x14ac:dyDescent="0.3">
      <c r="A131" s="131" t="s">
        <v>41</v>
      </c>
      <c r="B131" s="22"/>
      <c r="C131" s="22"/>
      <c r="D131" s="22"/>
      <c r="E131" s="22"/>
      <c r="F131" s="22"/>
      <c r="G131" s="22"/>
      <c r="H131" s="35">
        <f>SUM(G128:G130)</f>
        <v>29.75</v>
      </c>
    </row>
    <row r="132" spans="1:8" s="449" customFormat="1" ht="12.75" customHeight="1" x14ac:dyDescent="0.3">
      <c r="A132" s="132" t="s">
        <v>630</v>
      </c>
      <c r="B132" s="132"/>
      <c r="C132" s="132"/>
      <c r="D132" s="132"/>
      <c r="E132" s="132"/>
      <c r="F132" s="132"/>
      <c r="G132" s="132"/>
      <c r="H132" s="53">
        <f>SUM(H42:H131)</f>
        <v>17889.8</v>
      </c>
    </row>
    <row r="133" spans="1:8" s="449" customFormat="1" ht="12.75" customHeight="1" x14ac:dyDescent="0.3">
      <c r="A133" s="452" t="s">
        <v>631</v>
      </c>
      <c r="B133" s="136"/>
      <c r="C133" s="136"/>
      <c r="D133" s="136"/>
      <c r="E133" s="136"/>
      <c r="F133" s="136"/>
      <c r="G133" s="136"/>
      <c r="H133" s="137"/>
    </row>
    <row r="134" spans="1:8" s="449" customFormat="1" ht="12.75" customHeight="1" x14ac:dyDescent="0.3">
      <c r="A134" s="453" t="s">
        <v>1</v>
      </c>
      <c r="B134" s="65" t="s">
        <v>112</v>
      </c>
      <c r="C134" s="65" t="s">
        <v>113</v>
      </c>
      <c r="D134" s="65" t="s">
        <v>114</v>
      </c>
      <c r="E134" s="66" t="s">
        <v>4</v>
      </c>
      <c r="F134" s="65" t="s">
        <v>5</v>
      </c>
      <c r="G134" s="65" t="s">
        <v>115</v>
      </c>
      <c r="H134" s="65" t="s">
        <v>116</v>
      </c>
    </row>
    <row r="135" spans="1:8" s="449" customFormat="1" ht="12.75" customHeight="1" x14ac:dyDescent="0.25">
      <c r="A135" s="11"/>
      <c r="B135" s="3" t="s">
        <v>632</v>
      </c>
      <c r="C135" s="3">
        <v>2</v>
      </c>
      <c r="D135" s="5">
        <v>274.73</v>
      </c>
      <c r="E135" s="10">
        <v>41529</v>
      </c>
      <c r="F135" s="3" t="s">
        <v>8</v>
      </c>
      <c r="G135" s="5">
        <f>(C135*D135)+517</f>
        <v>1066.46</v>
      </c>
      <c r="H135" s="3"/>
    </row>
    <row r="136" spans="1:8" s="449" customFormat="1" ht="12.75" customHeight="1" x14ac:dyDescent="0.25">
      <c r="A136" s="11"/>
      <c r="B136" s="3" t="s">
        <v>633</v>
      </c>
      <c r="C136" s="3">
        <v>1</v>
      </c>
      <c r="D136" s="5">
        <v>50</v>
      </c>
      <c r="E136" s="10">
        <v>41531</v>
      </c>
      <c r="F136" s="3" t="s">
        <v>10</v>
      </c>
      <c r="G136" s="5">
        <f>(C136*D136)</f>
        <v>50</v>
      </c>
      <c r="H136" s="3"/>
    </row>
    <row r="137" spans="1:8" s="449" customFormat="1" ht="12.75" customHeight="1" x14ac:dyDescent="0.25">
      <c r="A137" s="11"/>
      <c r="B137" s="3" t="s">
        <v>627</v>
      </c>
      <c r="C137" s="3">
        <v>13</v>
      </c>
      <c r="D137" s="5">
        <v>162.91</v>
      </c>
      <c r="E137" s="10">
        <v>41535</v>
      </c>
      <c r="F137" s="3" t="s">
        <v>8</v>
      </c>
      <c r="G137" s="5">
        <f>(C137*D137)</f>
        <v>2117.83</v>
      </c>
      <c r="H137" s="3"/>
    </row>
    <row r="138" spans="1:8" s="449" customFormat="1" ht="12.75" customHeight="1" x14ac:dyDescent="0.25">
      <c r="A138" s="11"/>
      <c r="B138" s="3" t="s">
        <v>634</v>
      </c>
      <c r="C138" s="3">
        <v>90</v>
      </c>
      <c r="D138" s="5">
        <v>8</v>
      </c>
      <c r="E138" s="10">
        <v>41547</v>
      </c>
      <c r="F138" s="3" t="s">
        <v>8</v>
      </c>
      <c r="G138" s="5">
        <f>(C138*D138)</f>
        <v>720</v>
      </c>
      <c r="H138" s="3"/>
    </row>
    <row r="139" spans="1:8" s="449" customFormat="1" ht="12.75" customHeight="1" x14ac:dyDescent="0.25">
      <c r="A139" s="11"/>
      <c r="B139" s="3" t="s">
        <v>635</v>
      </c>
      <c r="C139" s="3">
        <v>80</v>
      </c>
      <c r="D139" s="5">
        <v>5</v>
      </c>
      <c r="E139" s="10">
        <v>41547</v>
      </c>
      <c r="F139" s="3" t="s">
        <v>10</v>
      </c>
      <c r="G139" s="5">
        <f>(C139*D139)</f>
        <v>400</v>
      </c>
      <c r="H139" s="3"/>
    </row>
    <row r="140" spans="1:8" s="449" customFormat="1" ht="12.75" customHeight="1" x14ac:dyDescent="0.3">
      <c r="A140" s="131" t="s">
        <v>9</v>
      </c>
      <c r="B140" s="22"/>
      <c r="C140" s="22"/>
      <c r="D140" s="22"/>
      <c r="E140" s="22"/>
      <c r="F140" s="22"/>
      <c r="G140" s="22"/>
      <c r="H140" s="35">
        <f>SUM(G135:G139)</f>
        <v>4354.29</v>
      </c>
    </row>
    <row r="141" spans="1:8" s="449" customFormat="1" ht="12.75" customHeight="1" x14ac:dyDescent="0.25">
      <c r="A141" s="11"/>
      <c r="B141" s="3" t="s">
        <v>636</v>
      </c>
      <c r="C141" s="3">
        <v>2</v>
      </c>
      <c r="D141" s="5">
        <v>143.9</v>
      </c>
      <c r="E141" s="10">
        <v>41574</v>
      </c>
      <c r="F141" s="3" t="s">
        <v>8</v>
      </c>
      <c r="G141" s="5">
        <f>(C141*D141)</f>
        <v>287.8</v>
      </c>
      <c r="H141" s="3"/>
    </row>
    <row r="142" spans="1:8" s="449" customFormat="1" ht="12.75" customHeight="1" x14ac:dyDescent="0.3">
      <c r="A142" s="131" t="s">
        <v>11</v>
      </c>
      <c r="B142" s="22"/>
      <c r="C142" s="22"/>
      <c r="D142" s="22"/>
      <c r="E142" s="22"/>
      <c r="F142" s="22"/>
      <c r="G142" s="22"/>
      <c r="H142" s="35">
        <f>SUM(G140:G141)</f>
        <v>287.8</v>
      </c>
    </row>
    <row r="143" spans="1:8" s="449" customFormat="1" ht="12.75" customHeight="1" x14ac:dyDescent="0.25">
      <c r="A143" s="11"/>
      <c r="B143" s="3" t="s">
        <v>637</v>
      </c>
      <c r="C143" s="3">
        <v>1</v>
      </c>
      <c r="D143" s="5">
        <v>380</v>
      </c>
      <c r="E143" s="10">
        <v>41589</v>
      </c>
      <c r="F143" s="3" t="s">
        <v>8</v>
      </c>
      <c r="G143" s="5">
        <f>(C143*D143)</f>
        <v>380</v>
      </c>
      <c r="H143" s="3"/>
    </row>
    <row r="144" spans="1:8" s="449" customFormat="1" ht="12.75" customHeight="1" x14ac:dyDescent="0.25">
      <c r="A144" s="11"/>
      <c r="B144" s="3" t="s">
        <v>638</v>
      </c>
      <c r="C144" s="3">
        <v>1</v>
      </c>
      <c r="D144" s="5">
        <v>50</v>
      </c>
      <c r="E144" s="10">
        <v>41589</v>
      </c>
      <c r="F144" s="3" t="s">
        <v>8</v>
      </c>
      <c r="G144" s="5">
        <f>(C144*D144)</f>
        <v>50</v>
      </c>
      <c r="H144" s="3"/>
    </row>
    <row r="145" spans="1:8" s="449" customFormat="1" ht="12.75" customHeight="1" x14ac:dyDescent="0.3">
      <c r="A145" s="131" t="s">
        <v>12</v>
      </c>
      <c r="B145" s="22"/>
      <c r="C145" s="22"/>
      <c r="D145" s="22"/>
      <c r="E145" s="22"/>
      <c r="F145" s="22"/>
      <c r="G145" s="22"/>
      <c r="H145" s="35">
        <f>SUM(G143:G144)</f>
        <v>430</v>
      </c>
    </row>
    <row r="146" spans="1:8" s="449" customFormat="1" ht="12.75" customHeight="1" x14ac:dyDescent="0.25">
      <c r="A146" s="11"/>
      <c r="B146" s="3" t="s">
        <v>632</v>
      </c>
      <c r="C146" s="3">
        <v>1</v>
      </c>
      <c r="D146" s="5">
        <v>65.8</v>
      </c>
      <c r="E146" s="10">
        <v>41663</v>
      </c>
      <c r="F146" s="3" t="s">
        <v>8</v>
      </c>
      <c r="G146" s="5">
        <f>(C146*D146)</f>
        <v>65.8</v>
      </c>
      <c r="H146" s="3"/>
    </row>
    <row r="147" spans="1:8" s="449" customFormat="1" ht="12.75" customHeight="1" x14ac:dyDescent="0.3">
      <c r="A147" s="131" t="s">
        <v>14</v>
      </c>
      <c r="B147" s="22"/>
      <c r="C147" s="22"/>
      <c r="D147" s="22"/>
      <c r="E147" s="22"/>
      <c r="F147" s="22"/>
      <c r="G147" s="22"/>
      <c r="H147" s="35">
        <f>SUM(G146)</f>
        <v>65.8</v>
      </c>
    </row>
    <row r="148" spans="1:8" s="449" customFormat="1" ht="12.75" customHeight="1" x14ac:dyDescent="0.25">
      <c r="A148" s="11"/>
      <c r="B148" s="3" t="s">
        <v>639</v>
      </c>
      <c r="C148" s="3">
        <v>10</v>
      </c>
      <c r="D148" s="5">
        <v>4</v>
      </c>
      <c r="E148" s="10">
        <v>41683</v>
      </c>
      <c r="F148" s="3" t="s">
        <v>10</v>
      </c>
      <c r="G148" s="5">
        <f>(C148*D148)</f>
        <v>40</v>
      </c>
      <c r="H148" s="3"/>
    </row>
    <row r="149" spans="1:8" s="449" customFormat="1" ht="12.75" customHeight="1" x14ac:dyDescent="0.3">
      <c r="A149" s="131" t="s">
        <v>15</v>
      </c>
      <c r="B149" s="22"/>
      <c r="C149" s="22"/>
      <c r="D149" s="22"/>
      <c r="E149" s="22"/>
      <c r="F149" s="22"/>
      <c r="G149" s="22"/>
      <c r="H149" s="35">
        <f>SUM(G148)</f>
        <v>40</v>
      </c>
    </row>
    <row r="150" spans="1:8" s="449" customFormat="1" ht="12.75" customHeight="1" x14ac:dyDescent="0.25">
      <c r="A150" s="11"/>
      <c r="B150" s="3" t="s">
        <v>640</v>
      </c>
      <c r="C150" s="3">
        <v>1</v>
      </c>
      <c r="D150" s="5">
        <v>39.65</v>
      </c>
      <c r="E150" s="10">
        <v>41727</v>
      </c>
      <c r="F150" s="3" t="s">
        <v>10</v>
      </c>
      <c r="G150" s="5">
        <f>(C150*D150)</f>
        <v>39.65</v>
      </c>
      <c r="H150" s="3"/>
    </row>
    <row r="151" spans="1:8" s="449" customFormat="1" ht="12.75" customHeight="1" x14ac:dyDescent="0.25">
      <c r="A151" s="11"/>
      <c r="B151" s="3" t="s">
        <v>641</v>
      </c>
      <c r="C151" s="3">
        <v>1</v>
      </c>
      <c r="D151" s="5">
        <v>17</v>
      </c>
      <c r="E151" s="10">
        <v>41727</v>
      </c>
      <c r="F151" s="3" t="s">
        <v>10</v>
      </c>
      <c r="G151" s="5">
        <f>(C151*D151)</f>
        <v>17</v>
      </c>
      <c r="H151" s="3"/>
    </row>
    <row r="152" spans="1:8" s="449" customFormat="1" ht="12.75" customHeight="1" x14ac:dyDescent="0.25">
      <c r="A152" s="11"/>
      <c r="B152" s="3" t="s">
        <v>642</v>
      </c>
      <c r="C152" s="3">
        <v>1</v>
      </c>
      <c r="D152" s="5">
        <v>39.299999999999997</v>
      </c>
      <c r="E152" s="10">
        <v>41727</v>
      </c>
      <c r="F152" s="3" t="s">
        <v>10</v>
      </c>
      <c r="G152" s="5">
        <f>(C152*D152)</f>
        <v>39.299999999999997</v>
      </c>
      <c r="H152" s="3"/>
    </row>
    <row r="153" spans="1:8" s="449" customFormat="1" ht="12.75" customHeight="1" x14ac:dyDescent="0.25">
      <c r="A153" s="11"/>
      <c r="B153" s="3" t="s">
        <v>643</v>
      </c>
      <c r="C153" s="3">
        <v>1</v>
      </c>
      <c r="D153" s="5">
        <v>25</v>
      </c>
      <c r="E153" s="10">
        <v>41727</v>
      </c>
      <c r="F153" s="3" t="s">
        <v>10</v>
      </c>
      <c r="G153" s="5">
        <f>(C153*D153)</f>
        <v>25</v>
      </c>
      <c r="H153" s="3"/>
    </row>
    <row r="154" spans="1:8" s="449" customFormat="1" ht="12.75" customHeight="1" x14ac:dyDescent="0.3">
      <c r="A154" s="131" t="s">
        <v>244</v>
      </c>
      <c r="B154" s="22"/>
      <c r="C154" s="22"/>
      <c r="D154" s="22"/>
      <c r="E154" s="22"/>
      <c r="F154" s="22"/>
      <c r="G154" s="22"/>
      <c r="H154" s="35">
        <f>SUM(G150:G153)</f>
        <v>120.94999999999999</v>
      </c>
    </row>
    <row r="155" spans="1:8" s="449" customFormat="1" ht="12.75" customHeight="1" x14ac:dyDescent="0.25">
      <c r="A155" s="11"/>
      <c r="B155" s="3" t="s">
        <v>644</v>
      </c>
      <c r="C155" s="3">
        <v>1</v>
      </c>
      <c r="D155" s="5">
        <v>27.35</v>
      </c>
      <c r="E155" s="10">
        <v>41790</v>
      </c>
      <c r="F155" s="3" t="s">
        <v>10</v>
      </c>
      <c r="G155" s="5">
        <v>27.35</v>
      </c>
      <c r="H155" s="3"/>
    </row>
    <row r="156" spans="1:8" s="449" customFormat="1" ht="12.75" customHeight="1" x14ac:dyDescent="0.3">
      <c r="A156" s="131" t="s">
        <v>18</v>
      </c>
      <c r="B156" s="22"/>
      <c r="C156" s="22"/>
      <c r="D156" s="22"/>
      <c r="E156" s="22"/>
      <c r="F156" s="22"/>
      <c r="G156" s="22"/>
      <c r="H156" s="35">
        <f>SUM(G155)</f>
        <v>27.35</v>
      </c>
    </row>
    <row r="157" spans="1:8" s="449" customFormat="1" ht="12.75" customHeight="1" x14ac:dyDescent="0.25">
      <c r="A157" s="11"/>
      <c r="B157" s="3" t="s">
        <v>645</v>
      </c>
      <c r="C157" s="3">
        <v>1</v>
      </c>
      <c r="D157" s="5">
        <v>16</v>
      </c>
      <c r="E157" s="10">
        <v>41793</v>
      </c>
      <c r="F157" s="3" t="s">
        <v>10</v>
      </c>
      <c r="G157" s="5">
        <f>(C157*D157)</f>
        <v>16</v>
      </c>
      <c r="H157" s="3"/>
    </row>
    <row r="158" spans="1:8" s="449" customFormat="1" ht="12.75" customHeight="1" x14ac:dyDescent="0.25">
      <c r="A158" s="11"/>
      <c r="B158" s="3" t="s">
        <v>646</v>
      </c>
      <c r="C158" s="3">
        <v>1</v>
      </c>
      <c r="D158" s="5">
        <v>63</v>
      </c>
      <c r="E158" s="10">
        <v>41808</v>
      </c>
      <c r="F158" s="3" t="s">
        <v>10</v>
      </c>
      <c r="G158" s="5">
        <f>(C158*D158)</f>
        <v>63</v>
      </c>
      <c r="H158" s="3"/>
    </row>
    <row r="159" spans="1:8" s="449" customFormat="1" ht="12.75" customHeight="1" x14ac:dyDescent="0.25">
      <c r="A159" s="11"/>
      <c r="B159" s="3" t="s">
        <v>632</v>
      </c>
      <c r="C159" s="3">
        <v>4</v>
      </c>
      <c r="D159" s="5">
        <v>252</v>
      </c>
      <c r="E159" s="10">
        <v>41814</v>
      </c>
      <c r="F159" s="3" t="s">
        <v>8</v>
      </c>
      <c r="G159" s="5">
        <f>(C159*D159)+85.04</f>
        <v>1093.04</v>
      </c>
      <c r="H159" s="3"/>
    </row>
    <row r="160" spans="1:8" s="449" customFormat="1" ht="12.75" customHeight="1" x14ac:dyDescent="0.3">
      <c r="A160" s="131" t="s">
        <v>19</v>
      </c>
      <c r="B160" s="22"/>
      <c r="C160" s="22"/>
      <c r="D160" s="22"/>
      <c r="E160" s="22"/>
      <c r="F160" s="22"/>
      <c r="G160" s="22"/>
      <c r="H160" s="35">
        <f>SUM(G157:G159)</f>
        <v>1172.04</v>
      </c>
    </row>
    <row r="161" spans="1:8" s="449" customFormat="1" ht="12.75" customHeight="1" x14ac:dyDescent="0.25">
      <c r="A161" s="11"/>
      <c r="B161" s="3" t="s">
        <v>647</v>
      </c>
      <c r="C161" s="3">
        <v>1</v>
      </c>
      <c r="D161" s="5">
        <v>140</v>
      </c>
      <c r="E161" s="10">
        <v>41827</v>
      </c>
      <c r="F161" s="3" t="s">
        <v>8</v>
      </c>
      <c r="G161" s="5">
        <f t="shared" ref="G161:G171" si="4">(C161*D161)</f>
        <v>140</v>
      </c>
      <c r="H161" s="3"/>
    </row>
    <row r="162" spans="1:8" s="449" customFormat="1" ht="12.75" customHeight="1" x14ac:dyDescent="0.25">
      <c r="A162" s="11"/>
      <c r="B162" s="3" t="s">
        <v>648</v>
      </c>
      <c r="C162" s="3">
        <v>1</v>
      </c>
      <c r="D162" s="5">
        <v>40</v>
      </c>
      <c r="E162" s="10">
        <v>41827</v>
      </c>
      <c r="F162" s="3" t="s">
        <v>10</v>
      </c>
      <c r="G162" s="5">
        <f t="shared" si="4"/>
        <v>40</v>
      </c>
      <c r="H162" s="3"/>
    </row>
    <row r="163" spans="1:8" s="449" customFormat="1" ht="12.75" customHeight="1" x14ac:dyDescent="0.25">
      <c r="A163" s="11"/>
      <c r="B163" s="3" t="s">
        <v>649</v>
      </c>
      <c r="C163" s="3">
        <v>1</v>
      </c>
      <c r="D163" s="5">
        <v>19.2</v>
      </c>
      <c r="E163" s="10">
        <v>41830</v>
      </c>
      <c r="F163" s="3" t="s">
        <v>8</v>
      </c>
      <c r="G163" s="5">
        <f t="shared" si="4"/>
        <v>19.2</v>
      </c>
      <c r="H163" s="3"/>
    </row>
    <row r="164" spans="1:8" s="449" customFormat="1" ht="12.75" customHeight="1" x14ac:dyDescent="0.25">
      <c r="A164" s="11"/>
      <c r="B164" s="3" t="s">
        <v>650</v>
      </c>
      <c r="C164" s="3">
        <v>1</v>
      </c>
      <c r="D164" s="5">
        <v>129.59</v>
      </c>
      <c r="E164" s="10">
        <v>41831</v>
      </c>
      <c r="F164" s="3" t="s">
        <v>8</v>
      </c>
      <c r="G164" s="5">
        <f t="shared" si="4"/>
        <v>129.59</v>
      </c>
      <c r="H164" s="3"/>
    </row>
    <row r="165" spans="1:8" s="449" customFormat="1" ht="12.75" customHeight="1" x14ac:dyDescent="0.25">
      <c r="A165" s="11"/>
      <c r="B165" s="3" t="s">
        <v>651</v>
      </c>
      <c r="C165" s="3">
        <v>1</v>
      </c>
      <c r="D165" s="5">
        <v>10.38</v>
      </c>
      <c r="E165" s="10">
        <v>41831</v>
      </c>
      <c r="F165" s="3" t="s">
        <v>8</v>
      </c>
      <c r="G165" s="5">
        <f t="shared" si="4"/>
        <v>10.38</v>
      </c>
      <c r="H165" s="3"/>
    </row>
    <row r="166" spans="1:8" s="449" customFormat="1" ht="12.75" customHeight="1" x14ac:dyDescent="0.25">
      <c r="A166" s="11"/>
      <c r="B166" s="3" t="s">
        <v>652</v>
      </c>
      <c r="C166" s="3">
        <v>1</v>
      </c>
      <c r="D166" s="5">
        <v>15.3</v>
      </c>
      <c r="E166" s="10">
        <v>41831</v>
      </c>
      <c r="F166" s="3" t="s">
        <v>8</v>
      </c>
      <c r="G166" s="5">
        <f t="shared" si="4"/>
        <v>15.3</v>
      </c>
      <c r="H166" s="3"/>
    </row>
    <row r="167" spans="1:8" s="449" customFormat="1" ht="12.75" customHeight="1" x14ac:dyDescent="0.25">
      <c r="A167" s="11"/>
      <c r="B167" s="3" t="s">
        <v>653</v>
      </c>
      <c r="C167" s="3">
        <v>1</v>
      </c>
      <c r="D167" s="5">
        <v>23.36</v>
      </c>
      <c r="E167" s="10">
        <v>41831</v>
      </c>
      <c r="F167" s="3" t="s">
        <v>8</v>
      </c>
      <c r="G167" s="5">
        <f t="shared" si="4"/>
        <v>23.36</v>
      </c>
      <c r="H167" s="3"/>
    </row>
    <row r="168" spans="1:8" s="449" customFormat="1" ht="12.75" customHeight="1" x14ac:dyDescent="0.25">
      <c r="A168" s="11"/>
      <c r="B168" s="3" t="s">
        <v>573</v>
      </c>
      <c r="C168" s="3">
        <v>200</v>
      </c>
      <c r="D168" s="5">
        <v>0.22</v>
      </c>
      <c r="E168" s="10">
        <v>41831</v>
      </c>
      <c r="F168" s="3" t="s">
        <v>8</v>
      </c>
      <c r="G168" s="5">
        <f t="shared" si="4"/>
        <v>44</v>
      </c>
      <c r="H168" s="3"/>
    </row>
    <row r="169" spans="1:8" s="449" customFormat="1" ht="12.75" customHeight="1" x14ac:dyDescent="0.25">
      <c r="A169" s="11"/>
      <c r="B169" s="3" t="s">
        <v>654</v>
      </c>
      <c r="C169" s="3">
        <v>1</v>
      </c>
      <c r="D169" s="5">
        <v>52.46</v>
      </c>
      <c r="E169" s="10">
        <v>41835</v>
      </c>
      <c r="F169" s="3" t="s">
        <v>8</v>
      </c>
      <c r="G169" s="5">
        <f t="shared" si="4"/>
        <v>52.46</v>
      </c>
      <c r="H169" s="3"/>
    </row>
    <row r="170" spans="1:8" s="449" customFormat="1" ht="12.75" customHeight="1" x14ac:dyDescent="0.25">
      <c r="A170" s="11"/>
      <c r="B170" s="3" t="s">
        <v>655</v>
      </c>
      <c r="C170" s="3">
        <v>2</v>
      </c>
      <c r="D170" s="5">
        <v>5.99</v>
      </c>
      <c r="E170" s="10">
        <v>41835</v>
      </c>
      <c r="F170" s="3" t="s">
        <v>8</v>
      </c>
      <c r="G170" s="5">
        <f t="shared" si="4"/>
        <v>11.98</v>
      </c>
      <c r="H170" s="3"/>
    </row>
    <row r="171" spans="1:8" s="449" customFormat="1" ht="12.75" customHeight="1" x14ac:dyDescent="0.25">
      <c r="A171" s="11"/>
      <c r="B171" s="3" t="s">
        <v>616</v>
      </c>
      <c r="C171" s="3">
        <v>1</v>
      </c>
      <c r="D171" s="5">
        <v>4.3</v>
      </c>
      <c r="E171" s="10">
        <v>41846</v>
      </c>
      <c r="F171" s="3" t="s">
        <v>8</v>
      </c>
      <c r="G171" s="5">
        <f t="shared" si="4"/>
        <v>4.3</v>
      </c>
      <c r="H171" s="3"/>
    </row>
    <row r="172" spans="1:8" s="449" customFormat="1" ht="12.75" customHeight="1" x14ac:dyDescent="0.3">
      <c r="A172" s="131" t="s">
        <v>20</v>
      </c>
      <c r="B172" s="22"/>
      <c r="C172" s="22"/>
      <c r="D172" s="22"/>
      <c r="E172" s="22"/>
      <c r="F172" s="22"/>
      <c r="G172" s="22"/>
      <c r="H172" s="35">
        <f>SUM(G161:G171)</f>
        <v>490.57</v>
      </c>
    </row>
    <row r="173" spans="1:8" s="449" customFormat="1" ht="12.75" customHeight="1" x14ac:dyDescent="0.25">
      <c r="A173" s="11"/>
      <c r="B173" s="3" t="s">
        <v>656</v>
      </c>
      <c r="C173" s="3">
        <v>1</v>
      </c>
      <c r="D173" s="5">
        <f>2696+16</f>
        <v>2712</v>
      </c>
      <c r="E173" s="69">
        <v>41960</v>
      </c>
      <c r="F173" s="3" t="s">
        <v>8</v>
      </c>
      <c r="G173" s="5">
        <f>(C173*D173)</f>
        <v>2712</v>
      </c>
      <c r="H173" s="3"/>
    </row>
    <row r="174" spans="1:8" s="449" customFormat="1" ht="12.75" customHeight="1" x14ac:dyDescent="0.3">
      <c r="A174" s="131" t="s">
        <v>24</v>
      </c>
      <c r="B174" s="22"/>
      <c r="C174" s="22"/>
      <c r="D174" s="22"/>
      <c r="E174" s="22"/>
      <c r="F174" s="22"/>
      <c r="G174" s="22"/>
      <c r="H174" s="35">
        <f>SUM(G173)</f>
        <v>2712</v>
      </c>
    </row>
    <row r="175" spans="1:8" s="449" customFormat="1" ht="12.75" customHeight="1" x14ac:dyDescent="0.25">
      <c r="A175" s="11"/>
      <c r="B175" s="3" t="s">
        <v>656</v>
      </c>
      <c r="C175" s="3">
        <v>1</v>
      </c>
      <c r="D175" s="5">
        <v>30</v>
      </c>
      <c r="E175" s="69">
        <v>41995</v>
      </c>
      <c r="F175" s="3" t="s">
        <v>8</v>
      </c>
      <c r="G175" s="5">
        <f>(C175*D175)</f>
        <v>30</v>
      </c>
      <c r="H175" s="3"/>
    </row>
    <row r="176" spans="1:8" s="449" customFormat="1" ht="12.75" customHeight="1" x14ac:dyDescent="0.25">
      <c r="A176" s="11"/>
      <c r="B176" s="3" t="s">
        <v>656</v>
      </c>
      <c r="C176" s="3">
        <v>1</v>
      </c>
      <c r="D176" s="5">
        <f>180+30</f>
        <v>210</v>
      </c>
      <c r="E176" s="69">
        <v>41995</v>
      </c>
      <c r="F176" s="3" t="s">
        <v>8</v>
      </c>
      <c r="G176" s="5">
        <f>(C176*D176)</f>
        <v>210</v>
      </c>
      <c r="H176" s="3"/>
    </row>
    <row r="177" spans="1:8" s="449" customFormat="1" ht="12.75" customHeight="1" x14ac:dyDescent="0.25">
      <c r="A177" s="11"/>
      <c r="B177" s="3" t="s">
        <v>656</v>
      </c>
      <c r="C177" s="3">
        <v>1</v>
      </c>
      <c r="D177" s="5">
        <f>(520+162.15+156.67)</f>
        <v>838.81999999999994</v>
      </c>
      <c r="E177" s="69">
        <v>41995</v>
      </c>
      <c r="F177" s="3" t="s">
        <v>10</v>
      </c>
      <c r="G177" s="5">
        <f>(C177*D177)</f>
        <v>838.81999999999994</v>
      </c>
      <c r="H177" s="3"/>
    </row>
    <row r="178" spans="1:8" s="449" customFormat="1" ht="12.75" customHeight="1" x14ac:dyDescent="0.3">
      <c r="A178" s="131" t="s">
        <v>25</v>
      </c>
      <c r="B178" s="22"/>
      <c r="C178" s="22"/>
      <c r="D178" s="22"/>
      <c r="E178" s="22"/>
      <c r="F178" s="22"/>
      <c r="G178" s="22"/>
      <c r="H178" s="35">
        <f>SUM(G175:G177)</f>
        <v>1078.82</v>
      </c>
    </row>
    <row r="179" spans="1:8" s="449" customFormat="1" ht="12.75" customHeight="1" x14ac:dyDescent="0.25">
      <c r="A179" s="11"/>
      <c r="B179" s="3" t="s">
        <v>657</v>
      </c>
      <c r="C179" s="3">
        <v>1</v>
      </c>
      <c r="D179" s="5">
        <v>1690</v>
      </c>
      <c r="E179" s="69">
        <v>42040</v>
      </c>
      <c r="F179" s="3" t="s">
        <v>10</v>
      </c>
      <c r="G179" s="5">
        <f>(C179*D179)</f>
        <v>1690</v>
      </c>
      <c r="H179" s="3"/>
    </row>
    <row r="180" spans="1:8" s="449" customFormat="1" ht="12.75" customHeight="1" x14ac:dyDescent="0.25">
      <c r="A180" s="11"/>
      <c r="B180" s="3" t="s">
        <v>658</v>
      </c>
      <c r="C180" s="3">
        <v>1</v>
      </c>
      <c r="D180" s="5">
        <v>200</v>
      </c>
      <c r="E180" s="69">
        <v>42048</v>
      </c>
      <c r="F180" s="3" t="s">
        <v>8</v>
      </c>
      <c r="G180" s="5">
        <v>200</v>
      </c>
      <c r="H180" s="3"/>
    </row>
    <row r="181" spans="1:8" s="449" customFormat="1" ht="12.75" customHeight="1" x14ac:dyDescent="0.25">
      <c r="A181" s="11"/>
      <c r="B181" s="3" t="s">
        <v>658</v>
      </c>
      <c r="C181" s="3">
        <v>1</v>
      </c>
      <c r="D181" s="5">
        <v>630</v>
      </c>
      <c r="E181" s="69">
        <v>42049</v>
      </c>
      <c r="F181" s="3" t="s">
        <v>10</v>
      </c>
      <c r="G181" s="5">
        <f>(C181*D181)</f>
        <v>630</v>
      </c>
      <c r="H181" s="3"/>
    </row>
    <row r="182" spans="1:8" s="449" customFormat="1" ht="12.75" customHeight="1" x14ac:dyDescent="0.3">
      <c r="A182" s="131" t="s">
        <v>27</v>
      </c>
      <c r="B182" s="22"/>
      <c r="C182" s="22"/>
      <c r="D182" s="22"/>
      <c r="E182" s="22"/>
      <c r="F182" s="22"/>
      <c r="G182" s="22"/>
      <c r="H182" s="35">
        <f>SUM(G179:G181)</f>
        <v>2520</v>
      </c>
    </row>
    <row r="183" spans="1:8" s="449" customFormat="1" ht="12.75" customHeight="1" x14ac:dyDescent="0.25">
      <c r="A183" s="11"/>
      <c r="B183" s="3" t="s">
        <v>659</v>
      </c>
      <c r="C183" s="3">
        <v>1</v>
      </c>
      <c r="D183" s="5">
        <v>175</v>
      </c>
      <c r="E183" s="69">
        <v>42067</v>
      </c>
      <c r="F183" s="3" t="s">
        <v>10</v>
      </c>
      <c r="G183" s="5">
        <f>(C183*D183)</f>
        <v>175</v>
      </c>
      <c r="H183" s="3"/>
    </row>
    <row r="184" spans="1:8" s="449" customFormat="1" ht="12.75" customHeight="1" x14ac:dyDescent="0.25">
      <c r="A184" s="11"/>
      <c r="B184" s="3" t="s">
        <v>660</v>
      </c>
      <c r="C184" s="3">
        <v>1</v>
      </c>
      <c r="D184" s="5">
        <v>236.95</v>
      </c>
      <c r="E184" s="69">
        <v>42067</v>
      </c>
      <c r="F184" s="3" t="s">
        <v>10</v>
      </c>
      <c r="G184" s="5">
        <f>(C184*D184)</f>
        <v>236.95</v>
      </c>
      <c r="H184" s="3"/>
    </row>
    <row r="185" spans="1:8" s="449" customFormat="1" ht="12.75" customHeight="1" x14ac:dyDescent="0.25">
      <c r="A185" s="11"/>
      <c r="B185" s="3" t="s">
        <v>661</v>
      </c>
      <c r="C185" s="3">
        <v>3</v>
      </c>
      <c r="D185" s="5">
        <v>4</v>
      </c>
      <c r="E185" s="69">
        <v>42067</v>
      </c>
      <c r="F185" s="3" t="s">
        <v>10</v>
      </c>
      <c r="G185" s="5">
        <f>(C185*D185)</f>
        <v>12</v>
      </c>
      <c r="H185" s="3"/>
    </row>
    <row r="186" spans="1:8" s="449" customFormat="1" ht="12.75" customHeight="1" x14ac:dyDescent="0.25">
      <c r="A186" s="11"/>
      <c r="B186" s="3" t="s">
        <v>662</v>
      </c>
      <c r="C186" s="3">
        <v>5</v>
      </c>
      <c r="D186" s="5">
        <v>3</v>
      </c>
      <c r="E186" s="69">
        <v>42069</v>
      </c>
      <c r="F186" s="3" t="s">
        <v>10</v>
      </c>
      <c r="G186" s="5">
        <f>(C186*D186)</f>
        <v>15</v>
      </c>
      <c r="H186" s="3"/>
    </row>
    <row r="187" spans="1:8" s="449" customFormat="1" ht="12.75" customHeight="1" x14ac:dyDescent="0.25">
      <c r="A187" s="11"/>
      <c r="B187" s="3" t="s">
        <v>663</v>
      </c>
      <c r="C187" s="3">
        <v>1</v>
      </c>
      <c r="D187" s="5">
        <v>28</v>
      </c>
      <c r="E187" s="69">
        <v>42073</v>
      </c>
      <c r="F187" s="3" t="s">
        <v>10</v>
      </c>
      <c r="G187" s="5">
        <f>(C187*D187)</f>
        <v>28</v>
      </c>
      <c r="H187" s="3"/>
    </row>
    <row r="188" spans="1:8" s="449" customFormat="1" ht="12.75" customHeight="1" x14ac:dyDescent="0.3">
      <c r="A188" s="131" t="s">
        <v>29</v>
      </c>
      <c r="B188" s="22"/>
      <c r="C188" s="22"/>
      <c r="D188" s="22"/>
      <c r="E188" s="22"/>
      <c r="F188" s="22"/>
      <c r="G188" s="22"/>
      <c r="H188" s="35">
        <f>SUM(G183:G187)</f>
        <v>466.95</v>
      </c>
    </row>
    <row r="189" spans="1:8" s="449" customFormat="1" ht="12.75" customHeight="1" x14ac:dyDescent="0.25">
      <c r="A189" s="11"/>
      <c r="B189" s="3" t="s">
        <v>664</v>
      </c>
      <c r="C189" s="3">
        <v>1</v>
      </c>
      <c r="D189" s="5">
        <v>489</v>
      </c>
      <c r="E189" s="69">
        <v>42186</v>
      </c>
      <c r="F189" s="3" t="s">
        <v>8</v>
      </c>
      <c r="G189" s="5">
        <f>(C189*D189)</f>
        <v>489</v>
      </c>
      <c r="H189" s="3"/>
    </row>
    <row r="190" spans="1:8" s="449" customFormat="1" ht="12.75" customHeight="1" x14ac:dyDescent="0.25">
      <c r="A190" s="11"/>
      <c r="B190" s="3" t="s">
        <v>665</v>
      </c>
      <c r="C190" s="3">
        <v>1</v>
      </c>
      <c r="D190" s="5">
        <v>40.75</v>
      </c>
      <c r="E190" s="69">
        <v>42187</v>
      </c>
      <c r="F190" s="3" t="s">
        <v>8</v>
      </c>
      <c r="G190" s="5">
        <f>(C190*D190)</f>
        <v>40.75</v>
      </c>
      <c r="H190" s="3"/>
    </row>
    <row r="191" spans="1:8" s="449" customFormat="1" ht="12.75" customHeight="1" x14ac:dyDescent="0.25">
      <c r="A191" s="11"/>
      <c r="B191" s="3" t="s">
        <v>666</v>
      </c>
      <c r="C191" s="3">
        <v>1</v>
      </c>
      <c r="D191" s="5">
        <v>57</v>
      </c>
      <c r="E191" s="69">
        <v>42202</v>
      </c>
      <c r="F191" s="3" t="s">
        <v>8</v>
      </c>
      <c r="G191" s="5">
        <f>(C191*D191)</f>
        <v>57</v>
      </c>
      <c r="H191" s="3"/>
    </row>
    <row r="192" spans="1:8" s="449" customFormat="1" ht="12.75" customHeight="1" x14ac:dyDescent="0.3">
      <c r="A192" s="131" t="s">
        <v>34</v>
      </c>
      <c r="B192" s="22"/>
      <c r="C192" s="22"/>
      <c r="D192" s="22"/>
      <c r="E192" s="22"/>
      <c r="F192" s="22"/>
      <c r="G192" s="22"/>
      <c r="H192" s="35">
        <f>SUM(G189:G191)</f>
        <v>586.75</v>
      </c>
    </row>
    <row r="193" spans="1:8" s="449" customFormat="1" ht="12.75" customHeight="1" x14ac:dyDescent="0.25">
      <c r="A193" s="11"/>
      <c r="B193" s="3" t="s">
        <v>667</v>
      </c>
      <c r="C193" s="3">
        <v>1</v>
      </c>
      <c r="D193" s="3">
        <v>40.799999999999997</v>
      </c>
      <c r="E193" s="69">
        <v>42219</v>
      </c>
      <c r="F193" s="3" t="s">
        <v>10</v>
      </c>
      <c r="G193" s="3">
        <f>(C193*D193)</f>
        <v>40.799999999999997</v>
      </c>
      <c r="H193" s="3"/>
    </row>
    <row r="194" spans="1:8" s="449" customFormat="1" ht="12.75" customHeight="1" x14ac:dyDescent="0.25">
      <c r="A194" s="11"/>
      <c r="B194" s="3" t="s">
        <v>668</v>
      </c>
      <c r="C194" s="3">
        <v>1</v>
      </c>
      <c r="D194" s="5">
        <v>49.7</v>
      </c>
      <c r="E194" s="69">
        <v>42220</v>
      </c>
      <c r="F194" s="3" t="s">
        <v>8</v>
      </c>
      <c r="G194" s="5">
        <f>(C194*D194)</f>
        <v>49.7</v>
      </c>
      <c r="H194" s="3"/>
    </row>
    <row r="195" spans="1:8" s="449" customFormat="1" ht="12.75" customHeight="1" x14ac:dyDescent="0.3">
      <c r="A195" s="131" t="s">
        <v>35</v>
      </c>
      <c r="B195" s="22"/>
      <c r="C195" s="22"/>
      <c r="D195" s="22"/>
      <c r="E195" s="22"/>
      <c r="F195" s="22"/>
      <c r="G195" s="22"/>
      <c r="H195" s="35">
        <f>SUM(G193:G194)</f>
        <v>90.5</v>
      </c>
    </row>
    <row r="196" spans="1:8" s="449" customFormat="1" ht="12.75" customHeight="1" x14ac:dyDescent="0.25">
      <c r="A196" s="11"/>
      <c r="B196" s="3" t="s">
        <v>669</v>
      </c>
      <c r="C196" s="3">
        <v>1</v>
      </c>
      <c r="D196" s="5">
        <v>50</v>
      </c>
      <c r="E196" s="69">
        <v>42286</v>
      </c>
      <c r="F196" s="3" t="s">
        <v>8</v>
      </c>
      <c r="G196" s="5">
        <f>(C196*D196)</f>
        <v>50</v>
      </c>
      <c r="H196" s="3"/>
    </row>
    <row r="197" spans="1:8" s="449" customFormat="1" ht="12.75" customHeight="1" x14ac:dyDescent="0.25">
      <c r="A197" s="11"/>
      <c r="B197" s="3" t="s">
        <v>670</v>
      </c>
      <c r="C197" s="3">
        <v>1</v>
      </c>
      <c r="D197" s="5">
        <v>15.8</v>
      </c>
      <c r="E197" s="69">
        <v>42304</v>
      </c>
      <c r="F197" s="3" t="s">
        <v>8</v>
      </c>
      <c r="G197" s="5">
        <f>(C197*D197)</f>
        <v>15.8</v>
      </c>
      <c r="H197" s="3"/>
    </row>
    <row r="198" spans="1:8" s="449" customFormat="1" ht="12.75" customHeight="1" x14ac:dyDescent="0.3">
      <c r="A198" s="131" t="s">
        <v>37</v>
      </c>
      <c r="B198" s="22"/>
      <c r="C198" s="22"/>
      <c r="D198" s="22"/>
      <c r="E198" s="22"/>
      <c r="F198" s="22"/>
      <c r="G198" s="22"/>
      <c r="H198" s="35">
        <f>SUM(G196:G197)</f>
        <v>65.8</v>
      </c>
    </row>
    <row r="199" spans="1:8" s="449" customFormat="1" ht="12.75" customHeight="1" x14ac:dyDescent="0.25">
      <c r="A199" s="11"/>
      <c r="B199" s="3" t="s">
        <v>671</v>
      </c>
      <c r="C199" s="3">
        <v>1</v>
      </c>
      <c r="D199" s="5">
        <v>23.79</v>
      </c>
      <c r="E199" s="69">
        <v>42336</v>
      </c>
      <c r="F199" s="3" t="s">
        <v>8</v>
      </c>
      <c r="G199" s="5">
        <f>(C199*D199)</f>
        <v>23.79</v>
      </c>
      <c r="H199" s="3"/>
    </row>
    <row r="200" spans="1:8" s="449" customFormat="1" ht="12.75" customHeight="1" x14ac:dyDescent="0.25">
      <c r="A200" s="11"/>
      <c r="B200" s="3" t="s">
        <v>672</v>
      </c>
      <c r="C200" s="3">
        <v>20</v>
      </c>
      <c r="D200" s="5">
        <v>0.5</v>
      </c>
      <c r="E200" s="69">
        <v>42336</v>
      </c>
      <c r="F200" s="3" t="s">
        <v>8</v>
      </c>
      <c r="G200" s="5">
        <f>(C200*D200)</f>
        <v>10</v>
      </c>
      <c r="H200" s="3"/>
    </row>
    <row r="201" spans="1:8" s="449" customFormat="1" ht="12.75" customHeight="1" x14ac:dyDescent="0.3">
      <c r="A201" s="131" t="s">
        <v>38</v>
      </c>
      <c r="B201" s="22"/>
      <c r="C201" s="22"/>
      <c r="D201" s="22"/>
      <c r="E201" s="22"/>
      <c r="F201" s="22"/>
      <c r="G201" s="22"/>
      <c r="H201" s="35">
        <f>SUM(G199:G200)</f>
        <v>33.79</v>
      </c>
    </row>
    <row r="202" spans="1:8" s="449" customFormat="1" ht="12.75" customHeight="1" x14ac:dyDescent="0.25">
      <c r="A202" s="11"/>
      <c r="B202" s="3" t="s">
        <v>663</v>
      </c>
      <c r="C202" s="3">
        <v>1</v>
      </c>
      <c r="D202" s="5">
        <v>24.8</v>
      </c>
      <c r="E202" s="69">
        <v>42343</v>
      </c>
      <c r="F202" s="3" t="s">
        <v>8</v>
      </c>
      <c r="G202" s="5">
        <f t="shared" ref="G202:G208" si="5">(C202*D202)</f>
        <v>24.8</v>
      </c>
      <c r="H202" s="3"/>
    </row>
    <row r="203" spans="1:8" s="449" customFormat="1" ht="12.75" customHeight="1" x14ac:dyDescent="0.25">
      <c r="A203" s="11"/>
      <c r="B203" s="3" t="s">
        <v>673</v>
      </c>
      <c r="C203" s="3">
        <v>1</v>
      </c>
      <c r="D203" s="5">
        <v>10</v>
      </c>
      <c r="E203" s="69">
        <v>42343</v>
      </c>
      <c r="F203" s="3" t="s">
        <v>8</v>
      </c>
      <c r="G203" s="5">
        <f t="shared" si="5"/>
        <v>10</v>
      </c>
      <c r="H203" s="3"/>
    </row>
    <row r="204" spans="1:8" s="449" customFormat="1" ht="12.75" customHeight="1" x14ac:dyDescent="0.25">
      <c r="A204" s="11"/>
      <c r="B204" s="3" t="s">
        <v>674</v>
      </c>
      <c r="C204" s="3">
        <v>1</v>
      </c>
      <c r="D204" s="5">
        <v>20</v>
      </c>
      <c r="E204" s="69">
        <v>42345</v>
      </c>
      <c r="F204" s="3" t="s">
        <v>8</v>
      </c>
      <c r="G204" s="5">
        <f t="shared" si="5"/>
        <v>20</v>
      </c>
      <c r="H204" s="3"/>
    </row>
    <row r="205" spans="1:8" s="449" customFormat="1" ht="12.75" customHeight="1" x14ac:dyDescent="0.25">
      <c r="A205" s="11"/>
      <c r="B205" s="3" t="s">
        <v>675</v>
      </c>
      <c r="C205" s="3">
        <v>1</v>
      </c>
      <c r="D205" s="5">
        <v>115</v>
      </c>
      <c r="E205" s="69">
        <v>42364</v>
      </c>
      <c r="F205" s="3" t="s">
        <v>8</v>
      </c>
      <c r="G205" s="5">
        <f t="shared" si="5"/>
        <v>115</v>
      </c>
      <c r="H205" s="3"/>
    </row>
    <row r="206" spans="1:8" s="449" customFormat="1" ht="12.75" customHeight="1" x14ac:dyDescent="0.25">
      <c r="A206" s="11"/>
      <c r="B206" s="3" t="s">
        <v>658</v>
      </c>
      <c r="C206" s="3">
        <v>1</v>
      </c>
      <c r="D206" s="5">
        <v>650</v>
      </c>
      <c r="E206" s="69">
        <v>42366</v>
      </c>
      <c r="F206" s="3" t="s">
        <v>8</v>
      </c>
      <c r="G206" s="5">
        <f t="shared" si="5"/>
        <v>650</v>
      </c>
      <c r="H206" s="3"/>
    </row>
    <row r="207" spans="1:8" s="449" customFormat="1" ht="12.75" customHeight="1" x14ac:dyDescent="0.25">
      <c r="A207" s="11"/>
      <c r="B207" s="3" t="s">
        <v>676</v>
      </c>
      <c r="C207" s="3">
        <v>1</v>
      </c>
      <c r="D207" s="5">
        <v>150</v>
      </c>
      <c r="E207" s="69">
        <v>42366</v>
      </c>
      <c r="F207" s="3" t="s">
        <v>8</v>
      </c>
      <c r="G207" s="5">
        <f t="shared" si="5"/>
        <v>150</v>
      </c>
      <c r="H207" s="3"/>
    </row>
    <row r="208" spans="1:8" s="449" customFormat="1" ht="12.75" customHeight="1" x14ac:dyDescent="0.25">
      <c r="A208" s="11"/>
      <c r="B208" s="3" t="s">
        <v>677</v>
      </c>
      <c r="C208" s="3">
        <v>1</v>
      </c>
      <c r="D208" s="5">
        <v>127</v>
      </c>
      <c r="E208" s="69">
        <v>42366</v>
      </c>
      <c r="F208" s="3" t="s">
        <v>8</v>
      </c>
      <c r="G208" s="5">
        <f t="shared" si="5"/>
        <v>127</v>
      </c>
      <c r="H208" s="3"/>
    </row>
    <row r="209" spans="1:11" s="449" customFormat="1" ht="12.75" customHeight="1" x14ac:dyDescent="0.3">
      <c r="A209" s="131" t="s">
        <v>39</v>
      </c>
      <c r="B209" s="22"/>
      <c r="C209" s="22"/>
      <c r="D209" s="22"/>
      <c r="E209" s="22"/>
      <c r="F209" s="22"/>
      <c r="G209" s="22"/>
      <c r="H209" s="35">
        <f>SUM(G202:G208)</f>
        <v>1096.8</v>
      </c>
    </row>
    <row r="210" spans="1:11" s="449" customFormat="1" ht="12.75" customHeight="1" x14ac:dyDescent="0.25">
      <c r="A210" s="11"/>
      <c r="B210" s="3" t="s">
        <v>678</v>
      </c>
      <c r="C210" s="3">
        <v>1</v>
      </c>
      <c r="D210" s="5">
        <v>300</v>
      </c>
      <c r="E210" s="69">
        <v>42391</v>
      </c>
      <c r="F210" s="3" t="s">
        <v>8</v>
      </c>
      <c r="G210" s="5">
        <f>(C210*D210)</f>
        <v>300</v>
      </c>
      <c r="H210" s="3"/>
    </row>
    <row r="211" spans="1:11" s="449" customFormat="1" ht="12.75" customHeight="1" x14ac:dyDescent="0.25">
      <c r="A211" s="11"/>
      <c r="B211" s="3" t="s">
        <v>679</v>
      </c>
      <c r="C211" s="3">
        <v>1</v>
      </c>
      <c r="D211" s="5">
        <v>72.739999999999995</v>
      </c>
      <c r="E211" s="69">
        <v>42390</v>
      </c>
      <c r="F211" s="3" t="s">
        <v>8</v>
      </c>
      <c r="G211" s="5">
        <f>(C211*D211)</f>
        <v>72.739999999999995</v>
      </c>
      <c r="H211" s="3"/>
    </row>
    <row r="212" spans="1:11" s="449" customFormat="1" ht="12.75" customHeight="1" x14ac:dyDescent="0.25">
      <c r="A212" s="11"/>
      <c r="B212" s="3" t="s">
        <v>680</v>
      </c>
      <c r="C212" s="3">
        <v>1</v>
      </c>
      <c r="D212" s="5">
        <v>21</v>
      </c>
      <c r="E212" s="69">
        <v>42392</v>
      </c>
      <c r="F212" s="3" t="s">
        <v>8</v>
      </c>
      <c r="G212" s="5">
        <f>(C212*D212)</f>
        <v>21</v>
      </c>
      <c r="H212" s="3"/>
    </row>
    <row r="213" spans="1:11" s="449" customFormat="1" ht="12.75" customHeight="1" x14ac:dyDescent="0.3">
      <c r="A213" s="131" t="s">
        <v>40</v>
      </c>
      <c r="B213" s="22"/>
      <c r="C213" s="22"/>
      <c r="D213" s="22"/>
      <c r="E213" s="22"/>
      <c r="F213" s="22"/>
      <c r="G213" s="22"/>
      <c r="H213" s="35">
        <f>SUM(G210:G212)</f>
        <v>393.74</v>
      </c>
    </row>
    <row r="214" spans="1:11" s="449" customFormat="1" ht="12.75" customHeight="1" x14ac:dyDescent="0.25">
      <c r="A214" s="11"/>
      <c r="B214" s="3" t="s">
        <v>681</v>
      </c>
      <c r="C214" s="3">
        <v>1</v>
      </c>
      <c r="D214" s="5">
        <v>30</v>
      </c>
      <c r="E214" s="69">
        <v>42474</v>
      </c>
      <c r="F214" s="3" t="s">
        <v>10</v>
      </c>
      <c r="G214" s="5">
        <f>(C214*D214)</f>
        <v>30</v>
      </c>
      <c r="H214" s="3"/>
    </row>
    <row r="215" spans="1:11" s="449" customFormat="1" ht="12.75" customHeight="1" x14ac:dyDescent="0.3">
      <c r="A215" s="131" t="s">
        <v>43</v>
      </c>
      <c r="B215" s="22"/>
      <c r="C215" s="22"/>
      <c r="D215" s="22"/>
      <c r="E215" s="22"/>
      <c r="F215" s="22"/>
      <c r="G215" s="22"/>
      <c r="H215" s="35">
        <f>SUM(G214)</f>
        <v>30</v>
      </c>
    </row>
    <row r="216" spans="1:11" s="449" customFormat="1" ht="12.75" customHeight="1" x14ac:dyDescent="0.25">
      <c r="A216" s="11"/>
      <c r="B216" s="3" t="s">
        <v>682</v>
      </c>
      <c r="C216" s="3">
        <v>1</v>
      </c>
      <c r="D216" s="5">
        <v>25</v>
      </c>
      <c r="E216" s="69">
        <v>42534</v>
      </c>
      <c r="F216" s="3" t="s">
        <v>8</v>
      </c>
      <c r="G216" s="5">
        <f>(C216*D216)</f>
        <v>25</v>
      </c>
      <c r="H216" s="3"/>
    </row>
    <row r="217" spans="1:11" s="449" customFormat="1" ht="12.75" customHeight="1" x14ac:dyDescent="0.3">
      <c r="A217" s="131" t="s">
        <v>45</v>
      </c>
      <c r="B217" s="22"/>
      <c r="C217" s="22"/>
      <c r="D217" s="22"/>
      <c r="E217" s="22"/>
      <c r="F217" s="22"/>
      <c r="G217" s="22"/>
      <c r="H217" s="35">
        <f>SUM(G215:G216)</f>
        <v>25</v>
      </c>
    </row>
    <row r="218" spans="1:11" s="449" customFormat="1" ht="12.75" customHeight="1" x14ac:dyDescent="0.25">
      <c r="A218" s="11"/>
      <c r="B218" s="3" t="s">
        <v>683</v>
      </c>
      <c r="C218" s="3">
        <v>1</v>
      </c>
      <c r="D218" s="5">
        <v>220</v>
      </c>
      <c r="E218" s="69">
        <v>42644</v>
      </c>
      <c r="F218" s="3" t="s">
        <v>8</v>
      </c>
      <c r="G218" s="5">
        <f>(C218*D218)</f>
        <v>220</v>
      </c>
      <c r="H218" s="3"/>
    </row>
    <row r="219" spans="1:11" s="449" customFormat="1" ht="12.75" customHeight="1" x14ac:dyDescent="0.3">
      <c r="A219" s="131" t="s">
        <v>50</v>
      </c>
      <c r="B219" s="22"/>
      <c r="C219" s="22"/>
      <c r="D219" s="22"/>
      <c r="E219" s="22"/>
      <c r="F219" s="22"/>
      <c r="G219" s="22"/>
      <c r="H219" s="35">
        <f>SUM(G218)</f>
        <v>220</v>
      </c>
    </row>
    <row r="220" spans="1:11" s="449" customFormat="1" ht="12.75" customHeight="1" x14ac:dyDescent="0.3">
      <c r="A220" s="132" t="s">
        <v>1671</v>
      </c>
      <c r="B220" s="132"/>
      <c r="C220" s="132"/>
      <c r="D220" s="132"/>
      <c r="E220" s="132"/>
      <c r="F220" s="132"/>
      <c r="G220" s="132"/>
      <c r="H220" s="53">
        <f>SUM(H135:H219)</f>
        <v>16308.949999999999</v>
      </c>
    </row>
    <row r="221" spans="1:11" s="449" customFormat="1" ht="12.75" customHeight="1" x14ac:dyDescent="0.3">
      <c r="A221" s="452" t="s">
        <v>1672</v>
      </c>
      <c r="B221" s="450"/>
      <c r="C221" s="450"/>
      <c r="D221" s="450"/>
      <c r="E221" s="450"/>
      <c r="F221" s="450"/>
      <c r="G221" s="450"/>
      <c r="H221" s="137"/>
    </row>
    <row r="222" spans="1:11" ht="12.75" customHeight="1" x14ac:dyDescent="0.25">
      <c r="A222" s="11"/>
      <c r="B222" s="3" t="s">
        <v>250</v>
      </c>
      <c r="C222" s="3">
        <v>1</v>
      </c>
      <c r="D222" s="5">
        <v>800</v>
      </c>
      <c r="E222" s="10">
        <v>41746</v>
      </c>
      <c r="F222" s="3" t="s">
        <v>10</v>
      </c>
      <c r="G222" s="5">
        <v>800</v>
      </c>
      <c r="H222" s="3"/>
      <c r="K222" s="9"/>
    </row>
    <row r="223" spans="1:11" ht="12.75" customHeight="1" x14ac:dyDescent="0.25">
      <c r="A223" s="11"/>
      <c r="B223" s="3" t="s">
        <v>251</v>
      </c>
      <c r="C223" s="3">
        <v>20</v>
      </c>
      <c r="D223" s="5">
        <v>57</v>
      </c>
      <c r="E223" s="10">
        <v>41765</v>
      </c>
      <c r="F223" s="3" t="s">
        <v>10</v>
      </c>
      <c r="G223" s="5">
        <v>1140</v>
      </c>
      <c r="H223" s="3"/>
      <c r="K223" s="9"/>
    </row>
    <row r="224" spans="1:11" ht="12.75" customHeight="1" x14ac:dyDescent="0.25">
      <c r="A224" s="11"/>
      <c r="B224" s="3" t="s">
        <v>250</v>
      </c>
      <c r="C224" s="3">
        <v>1</v>
      </c>
      <c r="D224" s="5">
        <v>800</v>
      </c>
      <c r="E224" s="10">
        <v>41774</v>
      </c>
      <c r="F224" s="3" t="s">
        <v>8</v>
      </c>
      <c r="G224" s="5">
        <v>800</v>
      </c>
      <c r="H224" s="3"/>
      <c r="K224" s="9"/>
    </row>
    <row r="225" spans="1:11" ht="12.75" customHeight="1" x14ac:dyDescent="0.3">
      <c r="A225" s="131" t="s">
        <v>18</v>
      </c>
      <c r="B225" s="22"/>
      <c r="C225" s="22"/>
      <c r="D225" s="22"/>
      <c r="E225" s="22"/>
      <c r="F225" s="22"/>
      <c r="G225" s="22"/>
      <c r="H225" s="35">
        <f>SUM(G222:G224)</f>
        <v>2740</v>
      </c>
      <c r="K225" s="9"/>
    </row>
    <row r="226" spans="1:11" ht="12.75" customHeight="1" x14ac:dyDescent="0.25">
      <c r="A226" s="11"/>
      <c r="B226" s="3" t="s">
        <v>251</v>
      </c>
      <c r="C226" s="3">
        <v>18</v>
      </c>
      <c r="D226" s="5">
        <v>53.9</v>
      </c>
      <c r="E226" s="10">
        <v>41793</v>
      </c>
      <c r="F226" s="3" t="s">
        <v>10</v>
      </c>
      <c r="G226" s="5">
        <f>(C226*D226)</f>
        <v>970.19999999999993</v>
      </c>
      <c r="H226" s="3"/>
      <c r="K226" s="9"/>
    </row>
    <row r="227" spans="1:11" ht="12.75" customHeight="1" x14ac:dyDescent="0.25">
      <c r="A227" s="11"/>
      <c r="B227" s="3" t="s">
        <v>252</v>
      </c>
      <c r="C227" s="3">
        <v>12</v>
      </c>
      <c r="D227" s="5">
        <v>70</v>
      </c>
      <c r="E227" s="10">
        <v>41801</v>
      </c>
      <c r="F227" s="3" t="s">
        <v>10</v>
      </c>
      <c r="G227" s="5">
        <f>(C227*D227)</f>
        <v>840</v>
      </c>
      <c r="H227" s="3"/>
      <c r="K227" s="9"/>
    </row>
    <row r="228" spans="1:11" ht="12.75" customHeight="1" x14ac:dyDescent="0.25">
      <c r="A228" s="11"/>
      <c r="B228" s="3" t="s">
        <v>250</v>
      </c>
      <c r="C228" s="3">
        <v>1</v>
      </c>
      <c r="D228" s="5">
        <v>850</v>
      </c>
      <c r="E228" s="10">
        <v>41802</v>
      </c>
      <c r="F228" s="3" t="s">
        <v>10</v>
      </c>
      <c r="G228" s="5">
        <f>(C228*D228)</f>
        <v>850</v>
      </c>
      <c r="H228" s="3"/>
      <c r="K228" s="9"/>
    </row>
    <row r="229" spans="1:11" ht="12.75" customHeight="1" x14ac:dyDescent="0.25">
      <c r="A229" s="11"/>
      <c r="B229" s="3" t="s">
        <v>253</v>
      </c>
      <c r="C229" s="3">
        <v>2</v>
      </c>
      <c r="D229" s="5">
        <v>45</v>
      </c>
      <c r="E229" s="10">
        <v>41808</v>
      </c>
      <c r="F229" s="3" t="s">
        <v>10</v>
      </c>
      <c r="G229" s="5">
        <f>(C229*D229)</f>
        <v>90</v>
      </c>
      <c r="H229" s="3"/>
      <c r="K229" s="9"/>
    </row>
    <row r="230" spans="1:11" ht="12.75" customHeight="1" x14ac:dyDescent="0.3">
      <c r="A230" s="444" t="s">
        <v>19</v>
      </c>
      <c r="B230" s="45"/>
      <c r="C230" s="45"/>
      <c r="D230" s="45"/>
      <c r="E230" s="45"/>
      <c r="F230" s="45"/>
      <c r="G230" s="46"/>
      <c r="H230" s="35">
        <f>SUM(G226:G229)</f>
        <v>2750.2</v>
      </c>
      <c r="K230" s="9"/>
    </row>
    <row r="231" spans="1:11" ht="12.75" customHeight="1" x14ac:dyDescent="0.25">
      <c r="A231" s="11"/>
      <c r="B231" s="3" t="s">
        <v>254</v>
      </c>
      <c r="C231" s="3">
        <v>2500</v>
      </c>
      <c r="D231" s="5">
        <v>0.5</v>
      </c>
      <c r="E231" s="10">
        <v>41822</v>
      </c>
      <c r="F231" s="3" t="s">
        <v>10</v>
      </c>
      <c r="G231" s="5">
        <f>(C231*D231)</f>
        <v>1250</v>
      </c>
      <c r="H231" s="5"/>
      <c r="K231" s="9"/>
    </row>
    <row r="232" spans="1:11" ht="12.75" customHeight="1" x14ac:dyDescent="0.3">
      <c r="A232" s="444" t="s">
        <v>20</v>
      </c>
      <c r="B232" s="45"/>
      <c r="C232" s="45"/>
      <c r="D232" s="45"/>
      <c r="E232" s="45"/>
      <c r="F232" s="45"/>
      <c r="G232" s="46"/>
      <c r="H232" s="35">
        <f>SUM(G231)</f>
        <v>1250</v>
      </c>
      <c r="K232" s="9"/>
    </row>
    <row r="233" spans="1:11" ht="12.75" customHeight="1" x14ac:dyDescent="0.25">
      <c r="A233" s="11"/>
      <c r="B233" s="3" t="s">
        <v>255</v>
      </c>
      <c r="C233" s="3">
        <v>250</v>
      </c>
      <c r="D233" s="5">
        <v>0.5</v>
      </c>
      <c r="E233" s="69">
        <v>41867</v>
      </c>
      <c r="F233" s="3" t="s">
        <v>10</v>
      </c>
      <c r="G233" s="5">
        <f>(C233*D233)</f>
        <v>125</v>
      </c>
      <c r="H233" s="5"/>
      <c r="K233" s="9"/>
    </row>
    <row r="234" spans="1:11" ht="12.75" customHeight="1" x14ac:dyDescent="0.3">
      <c r="A234" s="444" t="s">
        <v>21</v>
      </c>
      <c r="B234" s="45"/>
      <c r="C234" s="45"/>
      <c r="D234" s="45"/>
      <c r="E234" s="45"/>
      <c r="F234" s="45"/>
      <c r="G234" s="46"/>
      <c r="H234" s="35">
        <f>SUM(G233)</f>
        <v>125</v>
      </c>
      <c r="K234" s="9"/>
    </row>
    <row r="235" spans="1:11" ht="12.75" customHeight="1" x14ac:dyDescent="0.25">
      <c r="A235" s="11"/>
      <c r="B235" s="3" t="s">
        <v>256</v>
      </c>
      <c r="C235" s="3">
        <v>1</v>
      </c>
      <c r="D235" s="5">
        <v>70</v>
      </c>
      <c r="E235" s="69">
        <v>41961</v>
      </c>
      <c r="F235" s="3" t="s">
        <v>10</v>
      </c>
      <c r="G235" s="5">
        <f>(C235*D235)</f>
        <v>70</v>
      </c>
      <c r="H235" s="3"/>
    </row>
    <row r="236" spans="1:11" ht="12.75" customHeight="1" x14ac:dyDescent="0.3">
      <c r="A236" s="444" t="s">
        <v>24</v>
      </c>
      <c r="B236" s="45"/>
      <c r="C236" s="45"/>
      <c r="D236" s="45"/>
      <c r="E236" s="45"/>
      <c r="F236" s="45"/>
      <c r="G236" s="46"/>
      <c r="H236" s="35">
        <f>SUM(G235)</f>
        <v>70</v>
      </c>
    </row>
    <row r="237" spans="1:11" ht="12.75" customHeight="1" x14ac:dyDescent="0.25">
      <c r="A237" s="11"/>
      <c r="B237" s="3" t="s">
        <v>257</v>
      </c>
      <c r="C237" s="3">
        <v>5</v>
      </c>
      <c r="D237" s="5">
        <v>21.8</v>
      </c>
      <c r="E237" s="69">
        <v>42067</v>
      </c>
      <c r="F237" s="3" t="s">
        <v>10</v>
      </c>
      <c r="G237" s="5">
        <f>(C237*D237)</f>
        <v>109</v>
      </c>
      <c r="H237" s="3"/>
    </row>
    <row r="238" spans="1:11" ht="12.75" customHeight="1" x14ac:dyDescent="0.25">
      <c r="A238" s="11"/>
      <c r="B238" s="3" t="s">
        <v>258</v>
      </c>
      <c r="C238" s="3">
        <v>8</v>
      </c>
      <c r="D238" s="5">
        <v>18</v>
      </c>
      <c r="E238" s="69">
        <v>42068</v>
      </c>
      <c r="F238" s="3" t="s">
        <v>10</v>
      </c>
      <c r="G238" s="5">
        <f>(C238*D238)</f>
        <v>144</v>
      </c>
      <c r="H238" s="3"/>
      <c r="I238" s="9"/>
      <c r="J238" s="9"/>
      <c r="K238" s="9"/>
    </row>
    <row r="239" spans="1:11" ht="12.75" customHeight="1" x14ac:dyDescent="0.25">
      <c r="A239" s="11"/>
      <c r="B239" s="3" t="s">
        <v>259</v>
      </c>
      <c r="C239" s="3">
        <v>30</v>
      </c>
      <c r="D239" s="5">
        <v>85</v>
      </c>
      <c r="E239" s="69">
        <v>42069</v>
      </c>
      <c r="F239" s="3" t="s">
        <v>10</v>
      </c>
      <c r="G239" s="5">
        <f>(C239*D239)</f>
        <v>2550</v>
      </c>
      <c r="H239" s="3"/>
      <c r="I239" s="9"/>
      <c r="J239" s="9"/>
      <c r="K239" s="9"/>
    </row>
    <row r="240" spans="1:11" ht="12.75" customHeight="1" x14ac:dyDescent="0.25">
      <c r="A240" s="11"/>
      <c r="B240" s="3" t="s">
        <v>250</v>
      </c>
      <c r="C240" s="3">
        <v>1</v>
      </c>
      <c r="D240" s="5">
        <v>850</v>
      </c>
      <c r="E240" s="69">
        <v>42073</v>
      </c>
      <c r="F240" s="3" t="s">
        <v>10</v>
      </c>
      <c r="G240" s="5">
        <f>(C240*D240)</f>
        <v>850</v>
      </c>
      <c r="H240" s="3"/>
      <c r="I240" s="9"/>
      <c r="J240" s="9"/>
      <c r="K240" s="9"/>
    </row>
    <row r="241" spans="1:11" ht="12.75" customHeight="1" x14ac:dyDescent="0.25">
      <c r="A241" s="11"/>
      <c r="B241" s="3" t="s">
        <v>260</v>
      </c>
      <c r="C241" s="3">
        <v>1</v>
      </c>
      <c r="D241" s="5">
        <v>35</v>
      </c>
      <c r="E241" s="69">
        <v>42093</v>
      </c>
      <c r="F241" s="3" t="s">
        <v>10</v>
      </c>
      <c r="G241" s="5">
        <f>(C241*D241)</f>
        <v>35</v>
      </c>
      <c r="H241" s="3"/>
      <c r="I241" s="9"/>
      <c r="J241" s="9"/>
      <c r="K241" s="9"/>
    </row>
    <row r="242" spans="1:11" ht="12.75" customHeight="1" x14ac:dyDescent="0.3">
      <c r="A242" s="131" t="s">
        <v>29</v>
      </c>
      <c r="B242" s="22"/>
      <c r="C242" s="22"/>
      <c r="D242" s="22"/>
      <c r="E242" s="22"/>
      <c r="F242" s="22"/>
      <c r="G242" s="22"/>
      <c r="H242" s="35">
        <f>SUM(G237:G241)</f>
        <v>3688</v>
      </c>
      <c r="I242" s="9"/>
      <c r="J242" s="9"/>
      <c r="K242" s="9"/>
    </row>
    <row r="243" spans="1:11" ht="12.75" customHeight="1" x14ac:dyDescent="0.25">
      <c r="A243" s="11"/>
      <c r="B243" s="3" t="s">
        <v>250</v>
      </c>
      <c r="C243" s="3">
        <v>1</v>
      </c>
      <c r="D243" s="5">
        <v>850</v>
      </c>
      <c r="E243" s="69">
        <v>42095</v>
      </c>
      <c r="F243" s="3" t="s">
        <v>10</v>
      </c>
      <c r="G243" s="5">
        <f>(C243*D243)</f>
        <v>850</v>
      </c>
      <c r="H243" s="3"/>
      <c r="I243" s="9"/>
      <c r="J243" s="9"/>
      <c r="K243" s="9"/>
    </row>
    <row r="244" spans="1:11" ht="12.75" customHeight="1" x14ac:dyDescent="0.25">
      <c r="A244" s="11"/>
      <c r="B244" s="3" t="s">
        <v>261</v>
      </c>
      <c r="C244" s="3">
        <v>1</v>
      </c>
      <c r="D244" s="5">
        <v>62</v>
      </c>
      <c r="E244" s="69">
        <v>42100</v>
      </c>
      <c r="F244" s="3" t="s">
        <v>8</v>
      </c>
      <c r="G244" s="5">
        <f>(C244*D244)</f>
        <v>62</v>
      </c>
      <c r="H244" s="3"/>
      <c r="I244" s="9"/>
      <c r="J244" s="9"/>
      <c r="K244" s="9"/>
    </row>
    <row r="245" spans="1:11" ht="12.75" customHeight="1" x14ac:dyDescent="0.25">
      <c r="A245" s="11"/>
      <c r="B245" s="3" t="s">
        <v>262</v>
      </c>
      <c r="C245" s="3">
        <v>1</v>
      </c>
      <c r="D245" s="5">
        <v>30.9</v>
      </c>
      <c r="E245" s="69">
        <v>42100</v>
      </c>
      <c r="F245" s="3" t="s">
        <v>8</v>
      </c>
      <c r="G245" s="5">
        <f>(C245*D245)</f>
        <v>30.9</v>
      </c>
      <c r="H245" s="3"/>
      <c r="I245" s="9"/>
      <c r="J245" s="9"/>
      <c r="K245" s="9"/>
    </row>
    <row r="246" spans="1:11" ht="12.75" customHeight="1" x14ac:dyDescent="0.3">
      <c r="A246" s="131" t="s">
        <v>30</v>
      </c>
      <c r="B246" s="22"/>
      <c r="C246" s="22"/>
      <c r="D246" s="22"/>
      <c r="E246" s="22"/>
      <c r="F246" s="22"/>
      <c r="G246" s="22"/>
      <c r="H246" s="35">
        <f>SUM(G243:G245)</f>
        <v>942.9</v>
      </c>
      <c r="I246" s="9"/>
      <c r="J246" s="9"/>
      <c r="K246" s="9"/>
    </row>
    <row r="247" spans="1:11" ht="12.75" customHeight="1" x14ac:dyDescent="0.25">
      <c r="A247" s="11"/>
      <c r="B247" s="3" t="s">
        <v>263</v>
      </c>
      <c r="C247" s="3">
        <v>1</v>
      </c>
      <c r="D247" s="5">
        <v>25</v>
      </c>
      <c r="E247" s="69">
        <v>42126</v>
      </c>
      <c r="F247" s="3" t="s">
        <v>8</v>
      </c>
      <c r="G247" s="5">
        <f>(C247*D247)</f>
        <v>25</v>
      </c>
      <c r="H247" s="3"/>
      <c r="I247" s="9"/>
      <c r="J247" s="9"/>
      <c r="K247" s="9"/>
    </row>
    <row r="248" spans="1:11" ht="12.75" customHeight="1" x14ac:dyDescent="0.25">
      <c r="A248" s="11"/>
      <c r="B248" s="3" t="s">
        <v>264</v>
      </c>
      <c r="C248" s="3">
        <v>1</v>
      </c>
      <c r="D248" s="5">
        <v>450</v>
      </c>
      <c r="E248" s="69">
        <v>42135</v>
      </c>
      <c r="F248" s="3" t="s">
        <v>10</v>
      </c>
      <c r="G248" s="5">
        <f>(C248*D248)</f>
        <v>450</v>
      </c>
      <c r="H248" s="3"/>
      <c r="I248" s="9"/>
      <c r="J248" s="9"/>
      <c r="K248" s="9"/>
    </row>
    <row r="249" spans="1:11" ht="12.75" customHeight="1" x14ac:dyDescent="0.25">
      <c r="A249" s="11"/>
      <c r="B249" s="3" t="s">
        <v>265</v>
      </c>
      <c r="C249" s="3">
        <v>1</v>
      </c>
      <c r="D249" s="5">
        <v>35</v>
      </c>
      <c r="E249" s="69">
        <v>42143</v>
      </c>
      <c r="F249" s="3" t="s">
        <v>8</v>
      </c>
      <c r="G249" s="5">
        <f>(C249*D249)</f>
        <v>35</v>
      </c>
      <c r="H249" s="3"/>
      <c r="I249" s="9"/>
      <c r="J249" s="9"/>
      <c r="K249" s="9"/>
    </row>
    <row r="250" spans="1:11" ht="12.75" customHeight="1" x14ac:dyDescent="0.25">
      <c r="A250" s="11"/>
      <c r="B250" s="3" t="s">
        <v>266</v>
      </c>
      <c r="C250" s="3">
        <v>1</v>
      </c>
      <c r="D250" s="5">
        <v>12</v>
      </c>
      <c r="E250" s="69">
        <v>42143</v>
      </c>
      <c r="F250" s="3" t="s">
        <v>8</v>
      </c>
      <c r="G250" s="5">
        <f>(C250*D250)</f>
        <v>12</v>
      </c>
      <c r="H250" s="3"/>
      <c r="I250" s="9"/>
      <c r="J250" s="9"/>
      <c r="K250" s="9"/>
    </row>
    <row r="251" spans="1:11" ht="12.75" customHeight="1" x14ac:dyDescent="0.25">
      <c r="A251" s="11"/>
      <c r="B251" s="3" t="s">
        <v>267</v>
      </c>
      <c r="C251" s="3">
        <v>1</v>
      </c>
      <c r="D251" s="5">
        <v>314.22000000000003</v>
      </c>
      <c r="E251" s="69">
        <v>42154</v>
      </c>
      <c r="F251" s="3" t="s">
        <v>10</v>
      </c>
      <c r="G251" s="5">
        <f>(C251*D251)</f>
        <v>314.22000000000003</v>
      </c>
      <c r="H251" s="3"/>
      <c r="I251" s="9"/>
      <c r="J251" s="9"/>
      <c r="K251" s="9"/>
    </row>
    <row r="252" spans="1:11" ht="12.75" customHeight="1" x14ac:dyDescent="0.3">
      <c r="A252" s="131" t="s">
        <v>31</v>
      </c>
      <c r="B252" s="22"/>
      <c r="C252" s="22"/>
      <c r="D252" s="22"/>
      <c r="E252" s="22"/>
      <c r="F252" s="22"/>
      <c r="G252" s="22"/>
      <c r="H252" s="35">
        <f>SUM(G247:G251)</f>
        <v>836.22</v>
      </c>
      <c r="I252" s="9"/>
      <c r="J252" s="9"/>
      <c r="K252" s="9"/>
    </row>
    <row r="253" spans="1:11" ht="12.75" customHeight="1" x14ac:dyDescent="0.25">
      <c r="A253" s="11"/>
      <c r="B253" s="3" t="s">
        <v>268</v>
      </c>
      <c r="C253" s="3">
        <v>1</v>
      </c>
      <c r="D253" s="5">
        <v>50</v>
      </c>
      <c r="E253" s="69">
        <v>42177</v>
      </c>
      <c r="F253" s="3" t="s">
        <v>10</v>
      </c>
      <c r="G253" s="5">
        <f>(C253*D253)</f>
        <v>50</v>
      </c>
      <c r="H253" s="3"/>
      <c r="I253" s="9"/>
      <c r="J253" s="9"/>
      <c r="K253" s="9"/>
    </row>
    <row r="254" spans="1:11" ht="12.75" customHeight="1" x14ac:dyDescent="0.25">
      <c r="A254" s="11"/>
      <c r="B254" s="3" t="s">
        <v>269</v>
      </c>
      <c r="C254" s="3">
        <v>1</v>
      </c>
      <c r="D254" s="5">
        <v>50</v>
      </c>
      <c r="E254" s="69">
        <v>42177</v>
      </c>
      <c r="F254" s="3" t="s">
        <v>8</v>
      </c>
      <c r="G254" s="5">
        <f>(C254*D254)</f>
        <v>50</v>
      </c>
      <c r="H254" s="3"/>
      <c r="I254" s="9"/>
      <c r="J254" s="9"/>
      <c r="K254" s="9"/>
    </row>
    <row r="255" spans="1:11" ht="12.75" customHeight="1" x14ac:dyDescent="0.25">
      <c r="A255" s="11"/>
      <c r="B255" s="3" t="s">
        <v>270</v>
      </c>
      <c r="C255" s="3">
        <v>1</v>
      </c>
      <c r="D255" s="5">
        <v>86.15</v>
      </c>
      <c r="E255" s="69">
        <v>42184</v>
      </c>
      <c r="F255" s="3" t="s">
        <v>10</v>
      </c>
      <c r="G255" s="5">
        <f>(C255*D255)</f>
        <v>86.15</v>
      </c>
      <c r="H255" s="3"/>
      <c r="I255" s="9"/>
      <c r="J255" s="9"/>
      <c r="K255" s="9"/>
    </row>
    <row r="256" spans="1:11" ht="12.75" customHeight="1" x14ac:dyDescent="0.25">
      <c r="A256" s="11"/>
      <c r="B256" s="3" t="s">
        <v>271</v>
      </c>
      <c r="C256" s="3">
        <v>1</v>
      </c>
      <c r="D256" s="5">
        <v>51.84</v>
      </c>
      <c r="E256" s="69">
        <v>42185</v>
      </c>
      <c r="F256" s="3" t="s">
        <v>10</v>
      </c>
      <c r="G256" s="5">
        <f>(C256*D256)</f>
        <v>51.84</v>
      </c>
      <c r="H256" s="3"/>
      <c r="J256" s="9"/>
      <c r="K256" s="9"/>
    </row>
    <row r="257" spans="1:11" ht="12.75" customHeight="1" x14ac:dyDescent="0.3">
      <c r="A257" s="131" t="s">
        <v>33</v>
      </c>
      <c r="B257" s="22"/>
      <c r="C257" s="22"/>
      <c r="D257" s="22"/>
      <c r="E257" s="22"/>
      <c r="F257" s="22"/>
      <c r="G257" s="22"/>
      <c r="H257" s="35">
        <f>SUM(G253:G256)</f>
        <v>237.99</v>
      </c>
      <c r="J257" s="9"/>
      <c r="K257" s="9"/>
    </row>
    <row r="258" spans="1:11" ht="12.75" customHeight="1" x14ac:dyDescent="0.25">
      <c r="A258" s="11"/>
      <c r="B258" s="3" t="s">
        <v>272</v>
      </c>
      <c r="C258" s="3">
        <v>1</v>
      </c>
      <c r="D258" s="5">
        <v>50</v>
      </c>
      <c r="E258" s="69">
        <v>42205</v>
      </c>
      <c r="F258" s="3" t="s">
        <v>8</v>
      </c>
      <c r="G258" s="5">
        <f>(C258*D258)</f>
        <v>50</v>
      </c>
      <c r="H258" s="3"/>
      <c r="I258" s="9"/>
      <c r="J258" s="9"/>
      <c r="K258" s="9"/>
    </row>
    <row r="259" spans="1:11" ht="12.75" customHeight="1" x14ac:dyDescent="0.25">
      <c r="A259" s="11"/>
      <c r="B259" s="3" t="s">
        <v>273</v>
      </c>
      <c r="C259" s="3">
        <v>1</v>
      </c>
      <c r="D259" s="5">
        <v>48</v>
      </c>
      <c r="E259" s="69">
        <v>42205</v>
      </c>
      <c r="F259" s="3" t="s">
        <v>8</v>
      </c>
      <c r="G259" s="5">
        <f>(C259*D259)</f>
        <v>48</v>
      </c>
      <c r="H259" s="3"/>
      <c r="J259" s="9"/>
      <c r="K259" s="9"/>
    </row>
    <row r="260" spans="1:11" ht="12.75" customHeight="1" x14ac:dyDescent="0.25">
      <c r="A260" s="11"/>
      <c r="B260" s="3" t="s">
        <v>274</v>
      </c>
      <c r="C260" s="3">
        <v>1</v>
      </c>
      <c r="D260" s="5">
        <v>38</v>
      </c>
      <c r="E260" s="69">
        <v>42206</v>
      </c>
      <c r="F260" s="3" t="s">
        <v>8</v>
      </c>
      <c r="G260" s="5">
        <f>(C260*D260)</f>
        <v>38</v>
      </c>
      <c r="H260" s="3"/>
      <c r="J260" s="9"/>
      <c r="K260" s="9"/>
    </row>
    <row r="261" spans="1:11" ht="12.75" customHeight="1" x14ac:dyDescent="0.3">
      <c r="A261" s="131" t="s">
        <v>34</v>
      </c>
      <c r="B261" s="22"/>
      <c r="C261" s="22"/>
      <c r="D261" s="22"/>
      <c r="E261" s="22"/>
      <c r="F261" s="22"/>
      <c r="G261" s="22"/>
      <c r="H261" s="35">
        <f>SUM(G258:G260)</f>
        <v>136</v>
      </c>
      <c r="J261" s="9"/>
      <c r="K261" s="9"/>
    </row>
    <row r="262" spans="1:11" ht="12.75" customHeight="1" x14ac:dyDescent="0.25">
      <c r="A262" s="11"/>
      <c r="B262" s="3" t="s">
        <v>275</v>
      </c>
      <c r="C262" s="3">
        <v>1</v>
      </c>
      <c r="D262" s="5">
        <v>50</v>
      </c>
      <c r="E262" s="69">
        <v>42261</v>
      </c>
      <c r="F262" s="3" t="s">
        <v>8</v>
      </c>
      <c r="G262" s="5">
        <f>(C262*D262)</f>
        <v>50</v>
      </c>
      <c r="H262" s="3"/>
      <c r="J262" s="9"/>
      <c r="K262" s="9"/>
    </row>
    <row r="263" spans="1:11" ht="12.75" customHeight="1" x14ac:dyDescent="0.25">
      <c r="A263" s="11"/>
      <c r="B263" s="3" t="s">
        <v>276</v>
      </c>
      <c r="C263" s="3">
        <v>1</v>
      </c>
      <c r="D263" s="5">
        <v>50</v>
      </c>
      <c r="E263" s="69">
        <v>42261</v>
      </c>
      <c r="F263" s="3" t="s">
        <v>8</v>
      </c>
      <c r="G263" s="5">
        <f>(C263*D263)</f>
        <v>50</v>
      </c>
      <c r="H263" s="3"/>
      <c r="J263" s="9"/>
      <c r="K263" s="9"/>
    </row>
    <row r="264" spans="1:11" ht="12.75" customHeight="1" x14ac:dyDescent="0.25">
      <c r="A264" s="11"/>
      <c r="B264" s="3" t="s">
        <v>277</v>
      </c>
      <c r="C264" s="3">
        <v>1</v>
      </c>
      <c r="D264" s="5">
        <v>65</v>
      </c>
      <c r="E264" s="69">
        <v>42261</v>
      </c>
      <c r="F264" s="3" t="s">
        <v>8</v>
      </c>
      <c r="G264" s="5">
        <f>(C264*D264)</f>
        <v>65</v>
      </c>
      <c r="H264" s="3"/>
      <c r="J264" s="9"/>
      <c r="K264" s="9"/>
    </row>
    <row r="265" spans="1:11" ht="12.75" customHeight="1" x14ac:dyDescent="0.25">
      <c r="A265" s="11"/>
      <c r="B265" s="3" t="s">
        <v>278</v>
      </c>
      <c r="C265" s="3">
        <v>1</v>
      </c>
      <c r="D265" s="5">
        <v>50</v>
      </c>
      <c r="E265" s="69">
        <v>42268</v>
      </c>
      <c r="F265" s="3" t="s">
        <v>8</v>
      </c>
      <c r="G265" s="5">
        <f>(C265*D265)</f>
        <v>50</v>
      </c>
      <c r="H265" s="3"/>
      <c r="J265" s="9"/>
      <c r="K265" s="9"/>
    </row>
    <row r="266" spans="1:11" ht="12.75" customHeight="1" x14ac:dyDescent="0.3">
      <c r="A266" s="131" t="s">
        <v>36</v>
      </c>
      <c r="B266" s="22"/>
      <c r="C266" s="22"/>
      <c r="D266" s="22"/>
      <c r="E266" s="22"/>
      <c r="F266" s="22"/>
      <c r="G266" s="22"/>
      <c r="H266" s="35">
        <f>SUM(G262:G265)</f>
        <v>215</v>
      </c>
      <c r="J266" s="9"/>
      <c r="K266" s="9"/>
    </row>
    <row r="267" spans="1:11" ht="12.75" customHeight="1" x14ac:dyDescent="0.25">
      <c r="A267" s="11"/>
      <c r="B267" s="3" t="s">
        <v>279</v>
      </c>
      <c r="C267" s="3">
        <v>1</v>
      </c>
      <c r="D267" s="5">
        <v>97</v>
      </c>
      <c r="E267" s="69">
        <v>42282</v>
      </c>
      <c r="F267" s="3" t="s">
        <v>8</v>
      </c>
      <c r="G267" s="5">
        <f>(C267*D267)</f>
        <v>97</v>
      </c>
      <c r="H267" s="3"/>
      <c r="J267" s="9"/>
      <c r="K267" s="9"/>
    </row>
    <row r="268" spans="1:11" ht="12.75" customHeight="1" x14ac:dyDescent="0.25">
      <c r="A268" s="11"/>
      <c r="B268" s="3" t="s">
        <v>267</v>
      </c>
      <c r="C268" s="3">
        <v>1</v>
      </c>
      <c r="D268" s="5">
        <v>304.76</v>
      </c>
      <c r="E268" s="69">
        <v>42300</v>
      </c>
      <c r="F268" s="3" t="s">
        <v>8</v>
      </c>
      <c r="G268" s="5">
        <f>(C268*D268)</f>
        <v>304.76</v>
      </c>
      <c r="H268" s="3"/>
      <c r="J268" s="9"/>
      <c r="K268" s="9"/>
    </row>
    <row r="269" spans="1:11" ht="12.75" customHeight="1" x14ac:dyDescent="0.25">
      <c r="A269" s="11"/>
      <c r="B269" s="3" t="s">
        <v>280</v>
      </c>
      <c r="C269" s="3">
        <v>1</v>
      </c>
      <c r="D269" s="5">
        <v>50</v>
      </c>
      <c r="E269" s="69">
        <v>42304</v>
      </c>
      <c r="F269" s="3" t="s">
        <v>8</v>
      </c>
      <c r="G269" s="5">
        <f>(C269*D269)</f>
        <v>50</v>
      </c>
      <c r="H269" s="3"/>
      <c r="J269" s="9"/>
      <c r="K269" s="9"/>
    </row>
    <row r="270" spans="1:11" ht="12.75" customHeight="1" x14ac:dyDescent="0.3">
      <c r="A270" s="131" t="s">
        <v>37</v>
      </c>
      <c r="B270" s="22"/>
      <c r="C270" s="22"/>
      <c r="D270" s="22"/>
      <c r="E270" s="22"/>
      <c r="F270" s="22"/>
      <c r="G270" s="22"/>
      <c r="H270" s="35">
        <f>SUM(G267:G269)</f>
        <v>451.76</v>
      </c>
      <c r="J270" s="9"/>
      <c r="K270" s="9"/>
    </row>
    <row r="271" spans="1:11" ht="12.75" customHeight="1" x14ac:dyDescent="0.25">
      <c r="A271" s="11"/>
      <c r="B271" s="3" t="s">
        <v>281</v>
      </c>
      <c r="C271" s="3">
        <v>1</v>
      </c>
      <c r="D271" s="5">
        <v>97</v>
      </c>
      <c r="E271" s="69">
        <v>42338</v>
      </c>
      <c r="F271" s="3" t="s">
        <v>8</v>
      </c>
      <c r="G271" s="5">
        <f>(C271*D271)</f>
        <v>97</v>
      </c>
      <c r="H271" s="3"/>
      <c r="J271" s="9"/>
      <c r="K271" s="9"/>
    </row>
    <row r="272" spans="1:11" ht="12.75" customHeight="1" x14ac:dyDescent="0.25">
      <c r="A272" s="11"/>
      <c r="B272" s="3" t="s">
        <v>282</v>
      </c>
      <c r="C272" s="3">
        <v>1</v>
      </c>
      <c r="D272" s="5">
        <v>16.2</v>
      </c>
      <c r="E272" s="69">
        <v>42322</v>
      </c>
      <c r="F272" s="3" t="s">
        <v>8</v>
      </c>
      <c r="G272" s="5">
        <f>(C272*D272)</f>
        <v>16.2</v>
      </c>
      <c r="H272" s="3"/>
      <c r="J272" s="9"/>
      <c r="K272" s="9"/>
    </row>
    <row r="273" spans="1:11" ht="12.75" customHeight="1" x14ac:dyDescent="0.25">
      <c r="A273" s="11"/>
      <c r="B273" s="3" t="s">
        <v>283</v>
      </c>
      <c r="C273" s="3">
        <v>1</v>
      </c>
      <c r="D273" s="5">
        <v>50</v>
      </c>
      <c r="E273" s="69">
        <v>42325</v>
      </c>
      <c r="F273" s="3" t="s">
        <v>8</v>
      </c>
      <c r="G273" s="5">
        <f>(C273*D273)</f>
        <v>50</v>
      </c>
      <c r="H273" s="3"/>
      <c r="J273" s="9"/>
      <c r="K273" s="9"/>
    </row>
    <row r="274" spans="1:11" ht="12.75" customHeight="1" x14ac:dyDescent="0.25">
      <c r="A274" s="11"/>
      <c r="B274" s="3" t="s">
        <v>250</v>
      </c>
      <c r="C274" s="3">
        <v>1</v>
      </c>
      <c r="D274" s="5">
        <v>850</v>
      </c>
      <c r="E274" s="69">
        <v>42334</v>
      </c>
      <c r="F274" s="3" t="s">
        <v>10</v>
      </c>
      <c r="G274" s="5">
        <f>(C274*D274)</f>
        <v>850</v>
      </c>
      <c r="H274" s="3"/>
      <c r="J274" s="9"/>
      <c r="K274" s="9"/>
    </row>
    <row r="275" spans="1:11" ht="12.75" customHeight="1" x14ac:dyDescent="0.3">
      <c r="A275" s="131" t="s">
        <v>38</v>
      </c>
      <c r="B275" s="22"/>
      <c r="C275" s="22"/>
      <c r="D275" s="22"/>
      <c r="E275" s="22"/>
      <c r="F275" s="22"/>
      <c r="G275" s="22"/>
      <c r="H275" s="35">
        <f>SUM(G271:G274)</f>
        <v>1013.2</v>
      </c>
      <c r="J275" s="9"/>
      <c r="K275" s="9"/>
    </row>
    <row r="276" spans="1:11" ht="12.75" customHeight="1" x14ac:dyDescent="0.25">
      <c r="A276" s="11"/>
      <c r="B276" s="3" t="s">
        <v>284</v>
      </c>
      <c r="C276" s="8">
        <v>1</v>
      </c>
      <c r="D276" s="70">
        <v>50</v>
      </c>
      <c r="E276" s="10">
        <v>42352</v>
      </c>
      <c r="F276" s="11" t="s">
        <v>8</v>
      </c>
      <c r="G276" s="5">
        <f>(C276*D276)</f>
        <v>50</v>
      </c>
      <c r="H276" s="5"/>
      <c r="J276" s="9"/>
      <c r="K276" s="9"/>
    </row>
    <row r="277" spans="1:11" ht="12.75" customHeight="1" x14ac:dyDescent="0.25">
      <c r="A277" s="11"/>
      <c r="B277" s="20" t="s">
        <v>285</v>
      </c>
      <c r="C277" s="20">
        <v>12</v>
      </c>
      <c r="D277" s="14">
        <v>0.9</v>
      </c>
      <c r="E277" s="21">
        <v>42347</v>
      </c>
      <c r="F277" s="20" t="s">
        <v>10</v>
      </c>
      <c r="G277" s="5">
        <f>(C277*D277)</f>
        <v>10.8</v>
      </c>
      <c r="H277" s="14"/>
      <c r="J277" s="9"/>
      <c r="K277" s="9"/>
    </row>
    <row r="278" spans="1:11" ht="12.75" customHeight="1" x14ac:dyDescent="0.25">
      <c r="A278" s="11"/>
      <c r="B278" s="20" t="s">
        <v>286</v>
      </c>
      <c r="C278" s="20">
        <v>1</v>
      </c>
      <c r="D278" s="14">
        <v>10</v>
      </c>
      <c r="E278" s="21">
        <v>42347</v>
      </c>
      <c r="F278" s="20" t="s">
        <v>10</v>
      </c>
      <c r="G278" s="5">
        <f>(C278*D278)</f>
        <v>10</v>
      </c>
      <c r="H278" s="14"/>
      <c r="J278" s="9"/>
      <c r="K278" s="9"/>
    </row>
    <row r="279" spans="1:11" ht="12.75" customHeight="1" x14ac:dyDescent="0.25">
      <c r="A279" s="11"/>
      <c r="B279" s="11" t="s">
        <v>287</v>
      </c>
      <c r="C279" s="20">
        <v>2</v>
      </c>
      <c r="D279" s="14">
        <v>37.9</v>
      </c>
      <c r="E279" s="21">
        <v>42360</v>
      </c>
      <c r="F279" s="20" t="s">
        <v>10</v>
      </c>
      <c r="G279" s="5">
        <f>(C279*D279)</f>
        <v>75.8</v>
      </c>
      <c r="H279" s="14"/>
      <c r="J279" s="9"/>
      <c r="K279" s="9"/>
    </row>
    <row r="280" spans="1:11" ht="12.75" customHeight="1" x14ac:dyDescent="0.3">
      <c r="A280" s="131" t="s">
        <v>39</v>
      </c>
      <c r="B280" s="22"/>
      <c r="C280" s="22"/>
      <c r="D280" s="22"/>
      <c r="E280" s="22"/>
      <c r="F280" s="22"/>
      <c r="G280" s="22"/>
      <c r="H280" s="35">
        <f>SUM(G276:G279)</f>
        <v>146.6</v>
      </c>
      <c r="J280" s="9"/>
      <c r="K280" s="9"/>
    </row>
    <row r="281" spans="1:11" ht="12.75" customHeight="1" x14ac:dyDescent="0.25">
      <c r="A281" s="11"/>
      <c r="B281" s="3" t="s">
        <v>288</v>
      </c>
      <c r="C281" s="8">
        <v>1</v>
      </c>
      <c r="D281" s="71">
        <v>50</v>
      </c>
      <c r="E281" s="10">
        <v>42380</v>
      </c>
      <c r="F281" s="11" t="s">
        <v>8</v>
      </c>
      <c r="G281" s="5">
        <f>(C281*D281)</f>
        <v>50</v>
      </c>
      <c r="H281" s="5"/>
      <c r="J281" s="9"/>
      <c r="K281" s="9"/>
    </row>
    <row r="282" spans="1:11" ht="12.75" customHeight="1" x14ac:dyDescent="0.25">
      <c r="A282" s="11"/>
      <c r="B282" s="3" t="s">
        <v>289</v>
      </c>
      <c r="C282" s="8">
        <v>1</v>
      </c>
      <c r="D282" s="71">
        <v>131</v>
      </c>
      <c r="E282" s="10">
        <v>42380</v>
      </c>
      <c r="F282" s="11" t="s">
        <v>8</v>
      </c>
      <c r="G282" s="5">
        <f>(C282*D282)</f>
        <v>131</v>
      </c>
      <c r="H282" s="5"/>
      <c r="J282" s="619"/>
      <c r="K282" s="620"/>
    </row>
    <row r="283" spans="1:11" ht="12.75" customHeight="1" x14ac:dyDescent="0.25">
      <c r="A283" s="11"/>
      <c r="B283" s="3" t="s">
        <v>290</v>
      </c>
      <c r="C283" s="8">
        <v>1</v>
      </c>
      <c r="D283" s="71">
        <v>24</v>
      </c>
      <c r="E283" s="10">
        <v>42380</v>
      </c>
      <c r="F283" s="11" t="s">
        <v>8</v>
      </c>
      <c r="G283" s="5">
        <f>(C283*D283)</f>
        <v>24</v>
      </c>
      <c r="H283" s="5"/>
      <c r="J283" s="67"/>
      <c r="K283" s="67"/>
    </row>
    <row r="284" spans="1:11" ht="12.75" customHeight="1" x14ac:dyDescent="0.25">
      <c r="A284" s="11"/>
      <c r="B284" s="3" t="s">
        <v>291</v>
      </c>
      <c r="C284" s="8">
        <v>1</v>
      </c>
      <c r="D284" s="5">
        <v>49</v>
      </c>
      <c r="E284" s="10">
        <v>42380</v>
      </c>
      <c r="F284" s="11" t="s">
        <v>8</v>
      </c>
      <c r="G284" s="5">
        <f>(C284*D284)</f>
        <v>49</v>
      </c>
      <c r="H284" s="5"/>
      <c r="J284" s="67"/>
      <c r="K284" s="67"/>
    </row>
    <row r="285" spans="1:11" ht="12.75" customHeight="1" x14ac:dyDescent="0.25">
      <c r="A285" s="11"/>
      <c r="B285" s="3" t="s">
        <v>292</v>
      </c>
      <c r="C285" s="3">
        <v>1</v>
      </c>
      <c r="D285" s="5">
        <v>30</v>
      </c>
      <c r="E285" s="69">
        <v>42391</v>
      </c>
      <c r="F285" s="11" t="s">
        <v>8</v>
      </c>
      <c r="G285" s="5">
        <f>(C285*D285)</f>
        <v>30</v>
      </c>
      <c r="H285" s="5"/>
      <c r="J285" s="67"/>
      <c r="K285" s="67"/>
    </row>
    <row r="286" spans="1:11" ht="12.75" customHeight="1" x14ac:dyDescent="0.3">
      <c r="A286" s="131" t="s">
        <v>40</v>
      </c>
      <c r="B286" s="22"/>
      <c r="C286" s="22"/>
      <c r="D286" s="22"/>
      <c r="E286" s="22"/>
      <c r="F286" s="22"/>
      <c r="G286" s="22"/>
      <c r="H286" s="35">
        <f>SUM(G281:G285)</f>
        <v>284</v>
      </c>
      <c r="J286" s="67"/>
      <c r="K286" s="67"/>
    </row>
    <row r="287" spans="1:11" ht="12.75" customHeight="1" x14ac:dyDescent="0.25">
      <c r="A287" s="11"/>
      <c r="B287" s="3" t="s">
        <v>293</v>
      </c>
      <c r="C287" s="3">
        <v>1</v>
      </c>
      <c r="D287" s="5">
        <v>50</v>
      </c>
      <c r="E287" s="69">
        <v>42401</v>
      </c>
      <c r="F287" s="11" t="s">
        <v>8</v>
      </c>
      <c r="G287" s="5">
        <f t="shared" ref="G287:G295" si="6">(C287*D287)</f>
        <v>50</v>
      </c>
      <c r="H287" s="5"/>
      <c r="J287" s="67"/>
      <c r="K287" s="67"/>
    </row>
    <row r="288" spans="1:11" ht="12.75" customHeight="1" x14ac:dyDescent="0.25">
      <c r="A288" s="11"/>
      <c r="B288" s="3" t="s">
        <v>292</v>
      </c>
      <c r="C288" s="3">
        <v>1</v>
      </c>
      <c r="D288" s="5">
        <v>26</v>
      </c>
      <c r="E288" s="69">
        <v>42401</v>
      </c>
      <c r="F288" s="11" t="s">
        <v>8</v>
      </c>
      <c r="G288" s="5">
        <f t="shared" si="6"/>
        <v>26</v>
      </c>
      <c r="H288" s="3"/>
      <c r="J288" s="67"/>
      <c r="K288" s="67"/>
    </row>
    <row r="289" spans="1:11" ht="12.75" customHeight="1" x14ac:dyDescent="0.25">
      <c r="A289" s="11"/>
      <c r="B289" s="3" t="s">
        <v>251</v>
      </c>
      <c r="C289" s="3">
        <v>10</v>
      </c>
      <c r="D289" s="5">
        <v>79.599999999999994</v>
      </c>
      <c r="E289" s="69">
        <v>42416</v>
      </c>
      <c r="F289" s="11" t="s">
        <v>8</v>
      </c>
      <c r="G289" s="5">
        <f t="shared" si="6"/>
        <v>796</v>
      </c>
      <c r="H289" s="5"/>
      <c r="J289" s="67"/>
      <c r="K289" s="67"/>
    </row>
    <row r="290" spans="1:11" ht="12.75" customHeight="1" x14ac:dyDescent="0.25">
      <c r="A290" s="11"/>
      <c r="B290" s="3" t="s">
        <v>260</v>
      </c>
      <c r="C290" s="3">
        <v>10</v>
      </c>
      <c r="D290" s="5">
        <v>39.799999999999997</v>
      </c>
      <c r="E290" s="69">
        <v>42417</v>
      </c>
      <c r="F290" s="11" t="s">
        <v>8</v>
      </c>
      <c r="G290" s="5">
        <f t="shared" si="6"/>
        <v>398</v>
      </c>
      <c r="H290" s="5"/>
      <c r="J290" s="67"/>
      <c r="K290" s="67"/>
    </row>
    <row r="291" spans="1:11" ht="12.75" customHeight="1" x14ac:dyDescent="0.25">
      <c r="A291" s="11"/>
      <c r="B291" s="3" t="s">
        <v>294</v>
      </c>
      <c r="C291" s="3">
        <v>2</v>
      </c>
      <c r="D291" s="5">
        <v>38.74</v>
      </c>
      <c r="E291" s="69">
        <v>42425</v>
      </c>
      <c r="F291" s="11" t="s">
        <v>10</v>
      </c>
      <c r="G291" s="5">
        <f t="shared" si="6"/>
        <v>77.48</v>
      </c>
      <c r="H291" s="5"/>
      <c r="J291" s="67"/>
      <c r="K291" s="67"/>
    </row>
    <row r="292" spans="1:11" ht="12.75" customHeight="1" x14ac:dyDescent="0.25">
      <c r="A292" s="11"/>
      <c r="B292" s="3" t="s">
        <v>295</v>
      </c>
      <c r="C292" s="3">
        <v>2</v>
      </c>
      <c r="D292" s="5">
        <v>77.25</v>
      </c>
      <c r="E292" s="69">
        <v>42425</v>
      </c>
      <c r="F292" s="11" t="s">
        <v>10</v>
      </c>
      <c r="G292" s="5">
        <f t="shared" si="6"/>
        <v>154.5</v>
      </c>
      <c r="H292" s="3"/>
      <c r="J292" s="67"/>
      <c r="K292" s="67"/>
    </row>
    <row r="293" spans="1:11" ht="12.75" customHeight="1" x14ac:dyDescent="0.25">
      <c r="A293" s="11"/>
      <c r="B293" s="3" t="s">
        <v>296</v>
      </c>
      <c r="C293" s="3">
        <v>1</v>
      </c>
      <c r="D293" s="5">
        <v>9</v>
      </c>
      <c r="E293" s="69">
        <v>42425</v>
      </c>
      <c r="F293" s="11" t="s">
        <v>10</v>
      </c>
      <c r="G293" s="5">
        <f t="shared" si="6"/>
        <v>9</v>
      </c>
      <c r="H293" s="3"/>
      <c r="J293" s="67"/>
      <c r="K293" s="67"/>
    </row>
    <row r="294" spans="1:11" ht="12.75" customHeight="1" x14ac:dyDescent="0.25">
      <c r="A294" s="11"/>
      <c r="B294" s="3" t="s">
        <v>297</v>
      </c>
      <c r="C294" s="3">
        <v>1</v>
      </c>
      <c r="D294" s="5">
        <v>850</v>
      </c>
      <c r="E294" s="69">
        <v>42427</v>
      </c>
      <c r="F294" s="11" t="s">
        <v>8</v>
      </c>
      <c r="G294" s="5">
        <f t="shared" si="6"/>
        <v>850</v>
      </c>
      <c r="H294" s="3"/>
      <c r="J294" s="67"/>
      <c r="K294" s="67"/>
    </row>
    <row r="295" spans="1:11" ht="12.75" customHeight="1" x14ac:dyDescent="0.25">
      <c r="A295" s="11"/>
      <c r="B295" s="41" t="s">
        <v>298</v>
      </c>
      <c r="C295" s="3">
        <v>28</v>
      </c>
      <c r="D295" s="5">
        <v>38.5</v>
      </c>
      <c r="E295" s="69">
        <v>42427</v>
      </c>
      <c r="F295" s="11" t="s">
        <v>8</v>
      </c>
      <c r="G295" s="5">
        <f t="shared" si="6"/>
        <v>1078</v>
      </c>
      <c r="H295" s="3"/>
      <c r="J295" s="67"/>
      <c r="K295" s="67"/>
    </row>
    <row r="296" spans="1:11" ht="12.75" customHeight="1" x14ac:dyDescent="0.3">
      <c r="A296" s="131" t="s">
        <v>41</v>
      </c>
      <c r="B296" s="22"/>
      <c r="C296" s="22"/>
      <c r="D296" s="22"/>
      <c r="E296" s="22"/>
      <c r="F296" s="22"/>
      <c r="G296" s="22"/>
      <c r="H296" s="35">
        <f>SUM(G287:G295)</f>
        <v>3438.98</v>
      </c>
      <c r="J296" s="67"/>
      <c r="K296" s="67"/>
    </row>
    <row r="297" spans="1:11" ht="12.75" customHeight="1" x14ac:dyDescent="0.25">
      <c r="A297" s="11"/>
      <c r="B297" s="3" t="s">
        <v>299</v>
      </c>
      <c r="C297" s="3">
        <v>30</v>
      </c>
      <c r="D297" s="5">
        <v>1</v>
      </c>
      <c r="E297" s="69">
        <v>42431</v>
      </c>
      <c r="F297" s="11" t="s">
        <v>8</v>
      </c>
      <c r="G297" s="5">
        <f t="shared" ref="G297:G308" si="7">(C297*D297)</f>
        <v>30</v>
      </c>
      <c r="H297" s="3"/>
      <c r="J297" s="67"/>
      <c r="K297" s="67"/>
    </row>
    <row r="298" spans="1:11" ht="12.75" customHeight="1" x14ac:dyDescent="0.25">
      <c r="A298" s="11"/>
      <c r="B298" s="3" t="s">
        <v>300</v>
      </c>
      <c r="C298" s="3">
        <v>1</v>
      </c>
      <c r="D298" s="5">
        <v>50</v>
      </c>
      <c r="E298" s="69">
        <v>42436</v>
      </c>
      <c r="F298" s="11" t="s">
        <v>8</v>
      </c>
      <c r="G298" s="5">
        <f t="shared" si="7"/>
        <v>50</v>
      </c>
      <c r="H298" s="3"/>
      <c r="J298" s="67"/>
      <c r="K298" s="67"/>
    </row>
    <row r="299" spans="1:11" ht="12.75" customHeight="1" x14ac:dyDescent="0.25">
      <c r="A299" s="11"/>
      <c r="B299" s="3" t="s">
        <v>301</v>
      </c>
      <c r="C299" s="3">
        <v>1</v>
      </c>
      <c r="D299" s="5">
        <v>145</v>
      </c>
      <c r="E299" s="69">
        <v>42436</v>
      </c>
      <c r="F299" s="11" t="s">
        <v>8</v>
      </c>
      <c r="G299" s="5">
        <f t="shared" si="7"/>
        <v>145</v>
      </c>
      <c r="H299" s="3"/>
      <c r="J299" s="67"/>
      <c r="K299" s="67"/>
    </row>
    <row r="300" spans="1:11" ht="12.75" customHeight="1" x14ac:dyDescent="0.25">
      <c r="A300" s="11"/>
      <c r="B300" s="3" t="s">
        <v>299</v>
      </c>
      <c r="C300" s="3">
        <v>30</v>
      </c>
      <c r="D300" s="5">
        <v>1</v>
      </c>
      <c r="E300" s="69">
        <v>42438</v>
      </c>
      <c r="F300" s="11" t="s">
        <v>8</v>
      </c>
      <c r="G300" s="5">
        <f t="shared" si="7"/>
        <v>30</v>
      </c>
      <c r="H300" s="3"/>
      <c r="J300" s="67"/>
      <c r="K300" s="67"/>
    </row>
    <row r="301" spans="1:11" ht="12.75" customHeight="1" x14ac:dyDescent="0.25">
      <c r="A301" s="11"/>
      <c r="B301" s="3" t="s">
        <v>285</v>
      </c>
      <c r="C301" s="3">
        <v>20</v>
      </c>
      <c r="D301" s="5">
        <v>0.8</v>
      </c>
      <c r="E301" s="69">
        <v>42438</v>
      </c>
      <c r="F301" s="11" t="s">
        <v>8</v>
      </c>
      <c r="G301" s="5">
        <f t="shared" si="7"/>
        <v>16</v>
      </c>
      <c r="H301" s="3"/>
      <c r="J301" s="67"/>
      <c r="K301" s="67"/>
    </row>
    <row r="302" spans="1:11" ht="12.75" customHeight="1" x14ac:dyDescent="0.25">
      <c r="A302" s="11"/>
      <c r="B302" s="3" t="s">
        <v>302</v>
      </c>
      <c r="C302" s="3">
        <v>1</v>
      </c>
      <c r="D302" s="5">
        <v>6.66</v>
      </c>
      <c r="E302" s="69">
        <v>42438</v>
      </c>
      <c r="F302" s="11" t="s">
        <v>8</v>
      </c>
      <c r="G302" s="5">
        <f t="shared" si="7"/>
        <v>6.66</v>
      </c>
      <c r="H302" s="3"/>
      <c r="J302" s="67"/>
      <c r="K302" s="67"/>
    </row>
    <row r="303" spans="1:11" ht="12.75" customHeight="1" x14ac:dyDescent="0.25">
      <c r="A303" s="11"/>
      <c r="B303" s="3" t="s">
        <v>303</v>
      </c>
      <c r="C303" s="3">
        <v>1</v>
      </c>
      <c r="D303" s="5">
        <v>83</v>
      </c>
      <c r="E303" s="69">
        <v>42438</v>
      </c>
      <c r="F303" s="11" t="s">
        <v>8</v>
      </c>
      <c r="G303" s="5">
        <f t="shared" si="7"/>
        <v>83</v>
      </c>
      <c r="H303" s="3"/>
      <c r="J303" s="67"/>
      <c r="K303" s="67"/>
    </row>
    <row r="304" spans="1:11" ht="12.75" customHeight="1" x14ac:dyDescent="0.25">
      <c r="A304" s="11"/>
      <c r="B304" s="3" t="s">
        <v>304</v>
      </c>
      <c r="C304" s="3">
        <v>10</v>
      </c>
      <c r="D304" s="5">
        <v>4.0999999999999996</v>
      </c>
      <c r="E304" s="69">
        <v>42438</v>
      </c>
      <c r="F304" s="11" t="s">
        <v>8</v>
      </c>
      <c r="G304" s="5">
        <f t="shared" si="7"/>
        <v>41</v>
      </c>
      <c r="H304" s="3"/>
      <c r="J304" s="67"/>
      <c r="K304" s="67"/>
    </row>
    <row r="305" spans="1:11" ht="12.75" customHeight="1" x14ac:dyDescent="0.25">
      <c r="A305" s="11"/>
      <c r="B305" s="3" t="s">
        <v>305</v>
      </c>
      <c r="C305" s="3">
        <v>25</v>
      </c>
      <c r="D305" s="5">
        <v>0.8</v>
      </c>
      <c r="E305" s="69">
        <v>42440</v>
      </c>
      <c r="F305" s="11" t="s">
        <v>10</v>
      </c>
      <c r="G305" s="5">
        <f t="shared" si="7"/>
        <v>20</v>
      </c>
      <c r="H305" s="3"/>
      <c r="J305" s="67"/>
      <c r="K305" s="67"/>
    </row>
    <row r="306" spans="1:11" ht="12.75" customHeight="1" x14ac:dyDescent="0.25">
      <c r="A306" s="11"/>
      <c r="B306" s="3" t="s">
        <v>306</v>
      </c>
      <c r="C306" s="3">
        <v>2</v>
      </c>
      <c r="D306" s="5">
        <v>36.25</v>
      </c>
      <c r="E306" s="69">
        <v>42440</v>
      </c>
      <c r="F306" s="11" t="s">
        <v>10</v>
      </c>
      <c r="G306" s="5">
        <f t="shared" si="7"/>
        <v>72.5</v>
      </c>
      <c r="H306" s="3"/>
      <c r="J306" s="67"/>
      <c r="K306" s="67"/>
    </row>
    <row r="307" spans="1:11" ht="12.75" customHeight="1" x14ac:dyDescent="0.25">
      <c r="A307" s="11"/>
      <c r="B307" s="3" t="s">
        <v>250</v>
      </c>
      <c r="C307" s="3">
        <v>1</v>
      </c>
      <c r="D307" s="5">
        <v>850</v>
      </c>
      <c r="E307" s="69">
        <v>42441</v>
      </c>
      <c r="F307" s="11" t="s">
        <v>8</v>
      </c>
      <c r="G307" s="5">
        <f t="shared" si="7"/>
        <v>850</v>
      </c>
      <c r="H307" s="3"/>
      <c r="J307" s="67"/>
      <c r="K307" s="67"/>
    </row>
    <row r="308" spans="1:11" ht="12.75" customHeight="1" x14ac:dyDescent="0.25">
      <c r="A308" s="11"/>
      <c r="B308" s="3" t="s">
        <v>307</v>
      </c>
      <c r="C308" s="3">
        <v>1</v>
      </c>
      <c r="D308" s="5">
        <v>150</v>
      </c>
      <c r="E308" s="69">
        <v>42443</v>
      </c>
      <c r="F308" s="11" t="s">
        <v>8</v>
      </c>
      <c r="G308" s="5">
        <f t="shared" si="7"/>
        <v>150</v>
      </c>
      <c r="H308" s="3"/>
      <c r="J308" s="67"/>
      <c r="K308" s="67"/>
    </row>
    <row r="309" spans="1:11" ht="12.75" customHeight="1" x14ac:dyDescent="0.3">
      <c r="A309" s="131" t="s">
        <v>42</v>
      </c>
      <c r="B309" s="72"/>
      <c r="C309" s="72"/>
      <c r="D309" s="72"/>
      <c r="E309" s="72"/>
      <c r="F309" s="72"/>
      <c r="G309" s="72"/>
      <c r="H309" s="35">
        <f>SUM(G297:G308)</f>
        <v>1494.16</v>
      </c>
      <c r="J309" s="67"/>
      <c r="K309" s="67"/>
    </row>
    <row r="310" spans="1:11" ht="12.75" customHeight="1" x14ac:dyDescent="0.25">
      <c r="A310" s="11"/>
      <c r="B310" s="3" t="s">
        <v>308</v>
      </c>
      <c r="C310" s="3">
        <v>1</v>
      </c>
      <c r="D310" s="5">
        <v>50</v>
      </c>
      <c r="E310" s="69">
        <v>42464</v>
      </c>
      <c r="F310" s="3" t="s">
        <v>8</v>
      </c>
      <c r="G310" s="5">
        <f>(C310*D310)</f>
        <v>50</v>
      </c>
      <c r="H310" s="3"/>
      <c r="J310" s="67"/>
      <c r="K310" s="67"/>
    </row>
    <row r="311" spans="1:11" ht="12.75" customHeight="1" x14ac:dyDescent="0.25">
      <c r="A311" s="11"/>
      <c r="B311" s="3" t="s">
        <v>309</v>
      </c>
      <c r="C311" s="3">
        <v>1</v>
      </c>
      <c r="D311" s="5">
        <v>137</v>
      </c>
      <c r="E311" s="69">
        <v>42485</v>
      </c>
      <c r="F311" s="3" t="s">
        <v>8</v>
      </c>
      <c r="G311" s="5">
        <f>(C311*D311)</f>
        <v>137</v>
      </c>
      <c r="H311" s="3"/>
      <c r="J311" s="67"/>
      <c r="K311" s="67"/>
    </row>
    <row r="312" spans="1:11" ht="12.75" customHeight="1" x14ac:dyDescent="0.25">
      <c r="A312" s="11"/>
      <c r="B312" s="3" t="s">
        <v>310</v>
      </c>
      <c r="C312" s="3">
        <v>1</v>
      </c>
      <c r="D312" s="5">
        <v>122</v>
      </c>
      <c r="E312" s="69">
        <v>42485</v>
      </c>
      <c r="F312" s="3" t="s">
        <v>8</v>
      </c>
      <c r="G312" s="5">
        <f>(C312*D312)</f>
        <v>122</v>
      </c>
      <c r="H312" s="3"/>
      <c r="J312" s="67"/>
      <c r="K312" s="67"/>
    </row>
    <row r="313" spans="1:11" ht="12.75" customHeight="1" x14ac:dyDescent="0.25">
      <c r="A313" s="11"/>
      <c r="B313" s="3" t="s">
        <v>311</v>
      </c>
      <c r="C313" s="3">
        <v>1</v>
      </c>
      <c r="D313" s="5">
        <v>159</v>
      </c>
      <c r="E313" s="69">
        <v>42485</v>
      </c>
      <c r="F313" s="3" t="s">
        <v>8</v>
      </c>
      <c r="G313" s="5">
        <f>(C313*D313)</f>
        <v>159</v>
      </c>
      <c r="H313" s="3"/>
      <c r="J313" s="67"/>
      <c r="K313" s="67"/>
    </row>
    <row r="314" spans="1:11" ht="12.75" customHeight="1" x14ac:dyDescent="0.3">
      <c r="A314" s="131" t="s">
        <v>43</v>
      </c>
      <c r="B314" s="22"/>
      <c r="C314" s="22"/>
      <c r="D314" s="22"/>
      <c r="E314" s="22"/>
      <c r="F314" s="22"/>
      <c r="G314" s="22"/>
      <c r="H314" s="35">
        <f>SUM(G310:G313)</f>
        <v>468</v>
      </c>
      <c r="J314" s="67"/>
      <c r="K314" s="67"/>
    </row>
    <row r="315" spans="1:11" ht="12.75" customHeight="1" x14ac:dyDescent="0.25">
      <c r="A315" s="11"/>
      <c r="B315" s="3" t="s">
        <v>312</v>
      </c>
      <c r="C315" s="3">
        <v>1</v>
      </c>
      <c r="D315" s="5">
        <v>500</v>
      </c>
      <c r="E315" s="69">
        <v>42492</v>
      </c>
      <c r="F315" s="3" t="s">
        <v>8</v>
      </c>
      <c r="G315" s="5">
        <f>(C315*D315)</f>
        <v>500</v>
      </c>
      <c r="H315" s="5"/>
      <c r="J315" s="67"/>
      <c r="K315" s="67"/>
    </row>
    <row r="316" spans="1:11" ht="12.75" customHeight="1" x14ac:dyDescent="0.25">
      <c r="A316" s="11"/>
      <c r="B316" s="3" t="s">
        <v>313</v>
      </c>
      <c r="C316" s="3">
        <v>1</v>
      </c>
      <c r="D316" s="5">
        <v>50</v>
      </c>
      <c r="E316" s="69">
        <v>42520</v>
      </c>
      <c r="F316" s="3" t="s">
        <v>8</v>
      </c>
      <c r="G316" s="5">
        <f>(C316*D316)</f>
        <v>50</v>
      </c>
      <c r="H316" s="3"/>
      <c r="J316" s="67"/>
      <c r="K316" s="67"/>
    </row>
    <row r="317" spans="1:11" ht="12.75" customHeight="1" x14ac:dyDescent="0.3">
      <c r="A317" s="131" t="s">
        <v>44</v>
      </c>
      <c r="B317" s="22"/>
      <c r="C317" s="22"/>
      <c r="D317" s="22"/>
      <c r="E317" s="22"/>
      <c r="F317" s="22"/>
      <c r="G317" s="22"/>
      <c r="H317" s="35">
        <f>SUM(G315:G316)</f>
        <v>550</v>
      </c>
      <c r="J317" s="67"/>
      <c r="K317" s="67"/>
    </row>
    <row r="318" spans="1:11" ht="12.75" customHeight="1" x14ac:dyDescent="0.25">
      <c r="A318" s="11"/>
      <c r="B318" s="3" t="s">
        <v>314</v>
      </c>
      <c r="C318" s="3">
        <v>1</v>
      </c>
      <c r="D318" s="5">
        <v>113</v>
      </c>
      <c r="E318" s="69">
        <v>42548</v>
      </c>
      <c r="F318" s="3" t="s">
        <v>8</v>
      </c>
      <c r="G318" s="5">
        <f>(C318*D318)</f>
        <v>113</v>
      </c>
      <c r="H318" s="5"/>
      <c r="J318" s="67"/>
      <c r="K318" s="67"/>
    </row>
    <row r="319" spans="1:11" ht="12.75" customHeight="1" x14ac:dyDescent="0.25">
      <c r="A319" s="11"/>
      <c r="B319" s="3" t="s">
        <v>315</v>
      </c>
      <c r="C319" s="3">
        <v>1</v>
      </c>
      <c r="D319" s="5">
        <v>50</v>
      </c>
      <c r="E319" s="69">
        <v>42548</v>
      </c>
      <c r="F319" s="3" t="s">
        <v>8</v>
      </c>
      <c r="G319" s="5">
        <f>(C319*D319)</f>
        <v>50</v>
      </c>
      <c r="H319" s="3"/>
      <c r="J319" s="67"/>
      <c r="K319" s="67"/>
    </row>
    <row r="320" spans="1:11" ht="12.75" customHeight="1" x14ac:dyDescent="0.25">
      <c r="A320" s="11"/>
      <c r="B320" s="3" t="s">
        <v>316</v>
      </c>
      <c r="C320" s="3">
        <v>40</v>
      </c>
      <c r="D320" s="5">
        <v>0.5</v>
      </c>
      <c r="E320" s="69">
        <v>42548</v>
      </c>
      <c r="F320" s="3" t="s">
        <v>8</v>
      </c>
      <c r="G320" s="5">
        <f>(C320*D320)</f>
        <v>20</v>
      </c>
      <c r="H320" s="3"/>
      <c r="J320" s="67"/>
      <c r="K320" s="67"/>
    </row>
    <row r="321" spans="1:11" ht="12.75" customHeight="1" x14ac:dyDescent="0.25">
      <c r="A321" s="11"/>
      <c r="B321" s="3" t="s">
        <v>317</v>
      </c>
      <c r="C321" s="3">
        <v>1</v>
      </c>
      <c r="D321" s="5">
        <v>49</v>
      </c>
      <c r="E321" s="69">
        <v>42549</v>
      </c>
      <c r="F321" s="3" t="s">
        <v>8</v>
      </c>
      <c r="G321" s="5">
        <f>(C321*D321)</f>
        <v>49</v>
      </c>
      <c r="H321" s="3"/>
      <c r="J321" s="67"/>
      <c r="K321" s="67"/>
    </row>
    <row r="322" spans="1:11" ht="12.75" customHeight="1" x14ac:dyDescent="0.3">
      <c r="A322" s="131" t="s">
        <v>45</v>
      </c>
      <c r="B322" s="22"/>
      <c r="C322" s="22"/>
      <c r="D322" s="22"/>
      <c r="E322" s="22"/>
      <c r="F322" s="22"/>
      <c r="G322" s="22"/>
      <c r="H322" s="35">
        <f>SUM(G318:G321)</f>
        <v>232</v>
      </c>
      <c r="J322" s="67"/>
      <c r="K322" s="67"/>
    </row>
    <row r="323" spans="1:11" ht="12.75" customHeight="1" x14ac:dyDescent="0.25">
      <c r="A323" s="11"/>
      <c r="B323" s="3" t="s">
        <v>318</v>
      </c>
      <c r="C323" s="3">
        <v>1</v>
      </c>
      <c r="D323" s="5">
        <v>51</v>
      </c>
      <c r="E323" s="69">
        <v>42562</v>
      </c>
      <c r="F323" s="11" t="s">
        <v>10</v>
      </c>
      <c r="G323" s="5">
        <f t="shared" ref="G323:G329" si="8">(C323*D323)</f>
        <v>51</v>
      </c>
      <c r="H323" s="3"/>
      <c r="J323" s="67"/>
      <c r="K323" s="67"/>
    </row>
    <row r="324" spans="1:11" ht="12.75" customHeight="1" x14ac:dyDescent="0.25">
      <c r="A324" s="11"/>
      <c r="B324" s="3" t="s">
        <v>319</v>
      </c>
      <c r="C324" s="3">
        <v>3</v>
      </c>
      <c r="D324" s="5">
        <v>28.33</v>
      </c>
      <c r="E324" s="69">
        <v>42567</v>
      </c>
      <c r="F324" s="3" t="s">
        <v>8</v>
      </c>
      <c r="G324" s="5">
        <f t="shared" si="8"/>
        <v>84.99</v>
      </c>
      <c r="H324" s="3"/>
      <c r="J324" s="67"/>
      <c r="K324" s="67"/>
    </row>
    <row r="325" spans="1:11" ht="12.75" customHeight="1" x14ac:dyDescent="0.25">
      <c r="A325" s="11"/>
      <c r="B325" s="3" t="s">
        <v>298</v>
      </c>
      <c r="C325" s="3">
        <v>60</v>
      </c>
      <c r="D325" s="5">
        <v>33.75</v>
      </c>
      <c r="E325" s="69">
        <v>42571</v>
      </c>
      <c r="F325" s="3" t="s">
        <v>8</v>
      </c>
      <c r="G325" s="5">
        <f t="shared" si="8"/>
        <v>2025</v>
      </c>
      <c r="H325" s="3"/>
      <c r="J325" s="67"/>
      <c r="K325" s="67"/>
    </row>
    <row r="326" spans="1:11" ht="12.75" customHeight="1" x14ac:dyDescent="0.25">
      <c r="A326" s="11"/>
      <c r="B326" s="3" t="s">
        <v>320</v>
      </c>
      <c r="C326" s="3">
        <v>1</v>
      </c>
      <c r="D326" s="5">
        <v>108</v>
      </c>
      <c r="E326" s="69">
        <v>42576</v>
      </c>
      <c r="F326" s="3" t="s">
        <v>8</v>
      </c>
      <c r="G326" s="5">
        <f t="shared" si="8"/>
        <v>108</v>
      </c>
      <c r="H326" s="3"/>
      <c r="J326" s="67"/>
      <c r="K326" s="67"/>
    </row>
    <row r="327" spans="1:11" ht="12.75" customHeight="1" x14ac:dyDescent="0.25">
      <c r="A327" s="11"/>
      <c r="B327" s="3" t="s">
        <v>321</v>
      </c>
      <c r="C327" s="3">
        <v>1</v>
      </c>
      <c r="D327" s="5">
        <v>96</v>
      </c>
      <c r="E327" s="69">
        <v>42576</v>
      </c>
      <c r="F327" s="3" t="s">
        <v>8</v>
      </c>
      <c r="G327" s="5">
        <f t="shared" si="8"/>
        <v>96</v>
      </c>
      <c r="H327" s="3"/>
      <c r="J327" s="67"/>
      <c r="K327" s="67"/>
    </row>
    <row r="328" spans="1:11" ht="12.75" customHeight="1" x14ac:dyDescent="0.25">
      <c r="A328" s="11"/>
      <c r="B328" s="3" t="s">
        <v>322</v>
      </c>
      <c r="C328" s="3">
        <v>1</v>
      </c>
      <c r="D328" s="5">
        <v>153</v>
      </c>
      <c r="E328" s="69">
        <v>42576</v>
      </c>
      <c r="F328" s="3" t="s">
        <v>8</v>
      </c>
      <c r="G328" s="5">
        <f t="shared" si="8"/>
        <v>153</v>
      </c>
      <c r="H328" s="3"/>
      <c r="J328" s="67"/>
      <c r="K328" s="67"/>
    </row>
    <row r="329" spans="1:11" ht="12.75" customHeight="1" x14ac:dyDescent="0.25">
      <c r="A329" s="11"/>
      <c r="B329" s="3" t="s">
        <v>323</v>
      </c>
      <c r="C329" s="3">
        <v>1</v>
      </c>
      <c r="D329" s="5">
        <v>50</v>
      </c>
      <c r="E329" s="69">
        <v>42576</v>
      </c>
      <c r="F329" s="3" t="s">
        <v>8</v>
      </c>
      <c r="G329" s="5">
        <f t="shared" si="8"/>
        <v>50</v>
      </c>
      <c r="H329" s="3"/>
      <c r="J329" s="67"/>
      <c r="K329" s="67"/>
    </row>
    <row r="330" spans="1:11" ht="12.75" customHeight="1" x14ac:dyDescent="0.3">
      <c r="A330" s="131" t="s">
        <v>47</v>
      </c>
      <c r="B330" s="22"/>
      <c r="C330" s="22"/>
      <c r="D330" s="22"/>
      <c r="E330" s="22"/>
      <c r="F330" s="22"/>
      <c r="G330" s="22"/>
      <c r="H330" s="35">
        <f>SUM(G323:G329)</f>
        <v>2567.9899999999998</v>
      </c>
      <c r="J330" s="67"/>
      <c r="K330" s="67"/>
    </row>
    <row r="331" spans="1:11" ht="12.75" customHeight="1" x14ac:dyDescent="0.25">
      <c r="A331" s="11"/>
      <c r="B331" s="3" t="s">
        <v>324</v>
      </c>
      <c r="C331" s="3">
        <v>15</v>
      </c>
      <c r="D331" s="5">
        <v>29.9</v>
      </c>
      <c r="E331" s="69">
        <v>42576</v>
      </c>
      <c r="F331" s="3" t="s">
        <v>8</v>
      </c>
      <c r="G331" s="5">
        <f t="shared" ref="G331:G337" si="9">(C331*D331)</f>
        <v>448.5</v>
      </c>
      <c r="H331" s="3"/>
      <c r="J331" s="67"/>
      <c r="K331" s="67"/>
    </row>
    <row r="332" spans="1:11" ht="12.75" customHeight="1" x14ac:dyDescent="0.25">
      <c r="A332" s="11"/>
      <c r="B332" s="3" t="s">
        <v>325</v>
      </c>
      <c r="C332" s="3">
        <v>1</v>
      </c>
      <c r="D332" s="5">
        <v>1036</v>
      </c>
      <c r="E332" s="69">
        <v>42576</v>
      </c>
      <c r="F332" s="3" t="s">
        <v>8</v>
      </c>
      <c r="G332" s="5">
        <f t="shared" si="9"/>
        <v>1036</v>
      </c>
      <c r="H332" s="3"/>
      <c r="J332" s="67"/>
      <c r="K332" s="67"/>
    </row>
    <row r="333" spans="1:11" ht="12.75" customHeight="1" x14ac:dyDescent="0.25">
      <c r="A333" s="11"/>
      <c r="B333" s="3" t="s">
        <v>326</v>
      </c>
      <c r="C333" s="3">
        <v>60</v>
      </c>
      <c r="D333" s="5">
        <v>33.75</v>
      </c>
      <c r="E333" s="69">
        <v>42576</v>
      </c>
      <c r="F333" s="3" t="s">
        <v>8</v>
      </c>
      <c r="G333" s="5">
        <f t="shared" si="9"/>
        <v>2025</v>
      </c>
      <c r="H333" s="3"/>
      <c r="J333" s="67"/>
      <c r="K333" s="67"/>
    </row>
    <row r="334" spans="1:11" ht="12.75" customHeight="1" x14ac:dyDescent="0.25">
      <c r="A334" s="11"/>
      <c r="B334" s="3" t="s">
        <v>327</v>
      </c>
      <c r="C334" s="3">
        <v>20</v>
      </c>
      <c r="D334" s="5">
        <v>76.5</v>
      </c>
      <c r="E334" s="69">
        <v>42602</v>
      </c>
      <c r="F334" s="3" t="s">
        <v>8</v>
      </c>
      <c r="G334" s="5">
        <f t="shared" si="9"/>
        <v>1530</v>
      </c>
      <c r="H334" s="3"/>
      <c r="J334" s="67"/>
      <c r="K334" s="67"/>
    </row>
    <row r="335" spans="1:11" ht="12.75" customHeight="1" x14ac:dyDescent="0.25">
      <c r="A335" s="11"/>
      <c r="B335" s="3" t="s">
        <v>328</v>
      </c>
      <c r="C335" s="3">
        <v>10</v>
      </c>
      <c r="D335" s="5">
        <v>27.5</v>
      </c>
      <c r="E335" s="69">
        <v>42602</v>
      </c>
      <c r="F335" s="3" t="s">
        <v>8</v>
      </c>
      <c r="G335" s="5">
        <f t="shared" si="9"/>
        <v>275</v>
      </c>
      <c r="H335" s="3"/>
      <c r="J335" s="67"/>
      <c r="K335" s="67"/>
    </row>
    <row r="336" spans="1:11" ht="12.75" customHeight="1" x14ac:dyDescent="0.25">
      <c r="A336" s="11"/>
      <c r="B336" s="3" t="s">
        <v>329</v>
      </c>
      <c r="C336" s="3">
        <v>1</v>
      </c>
      <c r="D336" s="5">
        <v>1000</v>
      </c>
      <c r="E336" s="69">
        <v>42604</v>
      </c>
      <c r="F336" s="3" t="s">
        <v>8</v>
      </c>
      <c r="G336" s="5">
        <f t="shared" si="9"/>
        <v>1000</v>
      </c>
      <c r="H336" s="3"/>
      <c r="J336" s="67"/>
      <c r="K336" s="67"/>
    </row>
    <row r="337" spans="1:11" ht="12.75" customHeight="1" x14ac:dyDescent="0.25">
      <c r="A337" s="11"/>
      <c r="B337" s="3" t="s">
        <v>330</v>
      </c>
      <c r="C337" s="3">
        <v>1</v>
      </c>
      <c r="D337" s="5">
        <v>233</v>
      </c>
      <c r="E337" s="69">
        <v>42611</v>
      </c>
      <c r="F337" s="3" t="s">
        <v>8</v>
      </c>
      <c r="G337" s="5">
        <f t="shared" si="9"/>
        <v>233</v>
      </c>
      <c r="H337" s="3"/>
      <c r="J337" s="67"/>
      <c r="K337" s="67"/>
    </row>
    <row r="338" spans="1:11" ht="12.75" customHeight="1" x14ac:dyDescent="0.3">
      <c r="A338" s="131" t="s">
        <v>48</v>
      </c>
      <c r="B338" s="22"/>
      <c r="C338" s="22"/>
      <c r="D338" s="22"/>
      <c r="E338" s="22"/>
      <c r="F338" s="22"/>
      <c r="G338" s="22"/>
      <c r="H338" s="35">
        <f>SUM(G331:G337)</f>
        <v>6547.5</v>
      </c>
      <c r="J338" s="67"/>
      <c r="K338" s="67"/>
    </row>
    <row r="339" spans="1:11" ht="12.75" customHeight="1" x14ac:dyDescent="0.25">
      <c r="A339" s="11"/>
      <c r="B339" s="3" t="s">
        <v>331</v>
      </c>
      <c r="C339" s="3">
        <v>1</v>
      </c>
      <c r="D339" s="5">
        <v>140</v>
      </c>
      <c r="E339" s="69">
        <v>42656</v>
      </c>
      <c r="F339" s="3" t="s">
        <v>8</v>
      </c>
      <c r="G339" s="5">
        <f>(C339*D339)</f>
        <v>140</v>
      </c>
      <c r="H339" s="3"/>
      <c r="J339" s="67"/>
      <c r="K339" s="67"/>
    </row>
    <row r="340" spans="1:11" ht="12.75" customHeight="1" x14ac:dyDescent="0.25">
      <c r="A340" s="11"/>
      <c r="B340" s="3" t="s">
        <v>332</v>
      </c>
      <c r="C340" s="3">
        <v>1</v>
      </c>
      <c r="D340" s="5">
        <v>47</v>
      </c>
      <c r="E340" s="69">
        <v>42656</v>
      </c>
      <c r="F340" s="3" t="s">
        <v>8</v>
      </c>
      <c r="G340" s="5">
        <f>(C340*D340)</f>
        <v>47</v>
      </c>
      <c r="H340" s="3"/>
      <c r="J340" s="67"/>
      <c r="K340" s="67"/>
    </row>
    <row r="341" spans="1:11" ht="12.75" customHeight="1" x14ac:dyDescent="0.25">
      <c r="A341" s="11"/>
      <c r="B341" s="3" t="s">
        <v>333</v>
      </c>
      <c r="C341" s="3">
        <v>1</v>
      </c>
      <c r="D341" s="5">
        <v>140</v>
      </c>
      <c r="E341" s="69">
        <v>42656</v>
      </c>
      <c r="F341" s="3" t="s">
        <v>8</v>
      </c>
      <c r="G341" s="5">
        <v>57</v>
      </c>
      <c r="H341" s="3"/>
      <c r="J341" s="67"/>
      <c r="K341" s="67"/>
    </row>
    <row r="342" spans="1:11" ht="12.75" customHeight="1" x14ac:dyDescent="0.25">
      <c r="A342" s="11"/>
      <c r="B342" s="3" t="s">
        <v>334</v>
      </c>
      <c r="C342" s="3">
        <v>1</v>
      </c>
      <c r="D342" s="5">
        <v>50</v>
      </c>
      <c r="E342" s="69">
        <v>42656</v>
      </c>
      <c r="F342" s="3" t="s">
        <v>8</v>
      </c>
      <c r="G342" s="5">
        <f>(C342*D342)</f>
        <v>50</v>
      </c>
      <c r="H342" s="3"/>
      <c r="J342" s="67"/>
      <c r="K342" s="67"/>
    </row>
    <row r="343" spans="1:11" ht="12.75" customHeight="1" x14ac:dyDescent="0.25">
      <c r="A343" s="11"/>
      <c r="B343" s="3" t="s">
        <v>335</v>
      </c>
      <c r="C343" s="3">
        <v>7</v>
      </c>
      <c r="D343" s="5">
        <v>28</v>
      </c>
      <c r="E343" s="69">
        <v>42661</v>
      </c>
      <c r="F343" s="3" t="s">
        <v>8</v>
      </c>
      <c r="G343" s="5">
        <f>(C343*D343)</f>
        <v>196</v>
      </c>
      <c r="H343" s="3"/>
      <c r="J343" s="67"/>
      <c r="K343" s="67"/>
    </row>
    <row r="344" spans="1:11" ht="12.75" customHeight="1" x14ac:dyDescent="0.25">
      <c r="A344" s="11"/>
      <c r="B344" s="3" t="s">
        <v>336</v>
      </c>
      <c r="C344" s="3">
        <v>15</v>
      </c>
      <c r="D344" s="5">
        <v>28</v>
      </c>
      <c r="E344" s="69">
        <v>42661</v>
      </c>
      <c r="F344" s="3" t="s">
        <v>8</v>
      </c>
      <c r="G344" s="5">
        <f>(C344*D344)</f>
        <v>420</v>
      </c>
      <c r="H344" s="3"/>
      <c r="J344" s="67"/>
      <c r="K344" s="67"/>
    </row>
    <row r="345" spans="1:11" ht="12.75" customHeight="1" x14ac:dyDescent="0.3">
      <c r="A345" s="131" t="s">
        <v>50</v>
      </c>
      <c r="B345" s="22"/>
      <c r="C345" s="22"/>
      <c r="D345" s="22"/>
      <c r="E345" s="22"/>
      <c r="F345" s="22"/>
      <c r="G345" s="22"/>
      <c r="H345" s="35">
        <f>SUM(G339:G344)</f>
        <v>910</v>
      </c>
      <c r="J345" s="67"/>
      <c r="K345" s="67"/>
    </row>
    <row r="346" spans="1:11" ht="12.75" customHeight="1" x14ac:dyDescent="0.3">
      <c r="A346" s="11"/>
      <c r="B346" s="3" t="s">
        <v>335</v>
      </c>
      <c r="C346" s="3">
        <v>11</v>
      </c>
      <c r="D346" s="5">
        <v>28.75</v>
      </c>
      <c r="E346" s="69">
        <v>42678</v>
      </c>
      <c r="F346" s="3" t="s">
        <v>8</v>
      </c>
      <c r="G346" s="5">
        <f>(C346*D346)</f>
        <v>316.25</v>
      </c>
      <c r="H346" s="19"/>
      <c r="J346" s="67"/>
      <c r="K346" s="67"/>
    </row>
    <row r="347" spans="1:11" ht="12.75" customHeight="1" x14ac:dyDescent="0.3">
      <c r="A347" s="11"/>
      <c r="B347" s="3" t="s">
        <v>337</v>
      </c>
      <c r="C347" s="3">
        <v>1</v>
      </c>
      <c r="D347" s="5">
        <v>99.6</v>
      </c>
      <c r="E347" s="69">
        <v>42684</v>
      </c>
      <c r="F347" s="3" t="s">
        <v>8</v>
      </c>
      <c r="G347" s="5">
        <f>(C347*D347)</f>
        <v>99.6</v>
      </c>
      <c r="H347" s="19"/>
      <c r="J347" s="67"/>
      <c r="K347" s="67"/>
    </row>
    <row r="348" spans="1:11" ht="12.75" customHeight="1" x14ac:dyDescent="0.25">
      <c r="A348" s="11"/>
      <c r="B348" s="3" t="s">
        <v>263</v>
      </c>
      <c r="C348" s="3">
        <v>1</v>
      </c>
      <c r="D348" s="5">
        <v>95</v>
      </c>
      <c r="E348" s="69">
        <v>42684</v>
      </c>
      <c r="F348" s="3" t="s">
        <v>8</v>
      </c>
      <c r="G348" s="5">
        <f>(C348*D348)</f>
        <v>95</v>
      </c>
      <c r="H348" s="3"/>
      <c r="J348" s="67"/>
      <c r="K348" s="67"/>
    </row>
    <row r="349" spans="1:11" ht="12.75" customHeight="1" x14ac:dyDescent="0.25">
      <c r="A349" s="11"/>
      <c r="B349" s="3" t="s">
        <v>336</v>
      </c>
      <c r="C349" s="3">
        <v>4</v>
      </c>
      <c r="D349" s="5">
        <v>29</v>
      </c>
      <c r="E349" s="69">
        <v>42697</v>
      </c>
      <c r="F349" s="3" t="s">
        <v>8</v>
      </c>
      <c r="G349" s="5">
        <f>(C349*D349)</f>
        <v>116</v>
      </c>
      <c r="H349" s="3"/>
      <c r="J349" s="67"/>
      <c r="K349" s="67"/>
    </row>
    <row r="350" spans="1:11" ht="12.75" customHeight="1" x14ac:dyDescent="0.3">
      <c r="A350" s="131" t="s">
        <v>51</v>
      </c>
      <c r="B350" s="22"/>
      <c r="C350" s="22"/>
      <c r="D350" s="22"/>
      <c r="E350" s="22"/>
      <c r="F350" s="22"/>
      <c r="G350" s="22"/>
      <c r="H350" s="35">
        <f>SUM(G346:G349)</f>
        <v>626.85</v>
      </c>
      <c r="J350" s="67"/>
      <c r="K350" s="67"/>
    </row>
    <row r="351" spans="1:11" ht="12.75" customHeight="1" x14ac:dyDescent="0.3">
      <c r="A351" s="11"/>
      <c r="B351" s="3" t="s">
        <v>338</v>
      </c>
      <c r="C351" s="3">
        <v>1</v>
      </c>
      <c r="D351" s="5">
        <v>504</v>
      </c>
      <c r="E351" s="69">
        <v>42706</v>
      </c>
      <c r="F351" s="3" t="s">
        <v>8</v>
      </c>
      <c r="G351" s="5">
        <f>(C351*D351)</f>
        <v>504</v>
      </c>
      <c r="H351" s="19"/>
      <c r="J351" s="67"/>
      <c r="K351" s="67"/>
    </row>
    <row r="352" spans="1:11" ht="12.75" customHeight="1" x14ac:dyDescent="0.25">
      <c r="A352" s="11"/>
      <c r="B352" s="3" t="s">
        <v>339</v>
      </c>
      <c r="C352" s="3">
        <v>1</v>
      </c>
      <c r="D352" s="5">
        <v>171</v>
      </c>
      <c r="E352" s="69">
        <v>42714</v>
      </c>
      <c r="F352" s="3" t="s">
        <v>8</v>
      </c>
      <c r="G352" s="5">
        <f>(C352*D352)</f>
        <v>171</v>
      </c>
      <c r="H352" s="3"/>
      <c r="J352" s="67"/>
      <c r="K352" s="67"/>
    </row>
    <row r="353" spans="1:11" ht="12.75" customHeight="1" x14ac:dyDescent="0.25">
      <c r="A353" s="11"/>
      <c r="B353" s="3" t="s">
        <v>340</v>
      </c>
      <c r="C353" s="3">
        <v>1</v>
      </c>
      <c r="D353" s="5">
        <v>25</v>
      </c>
      <c r="E353" s="69">
        <v>42728</v>
      </c>
      <c r="F353" s="3" t="s">
        <v>8</v>
      </c>
      <c r="G353" s="5">
        <f>(C353*D353)</f>
        <v>25</v>
      </c>
      <c r="H353" s="3"/>
      <c r="J353" s="67"/>
      <c r="K353" s="67"/>
    </row>
    <row r="354" spans="1:11" ht="12.75" customHeight="1" x14ac:dyDescent="0.3">
      <c r="A354" s="131" t="s">
        <v>52</v>
      </c>
      <c r="B354" s="22"/>
      <c r="C354" s="22"/>
      <c r="D354" s="22"/>
      <c r="E354" s="22"/>
      <c r="F354" s="22"/>
      <c r="G354" s="22"/>
      <c r="H354" s="35">
        <f>SUM(G351:G353)</f>
        <v>700</v>
      </c>
      <c r="J354" s="67"/>
      <c r="K354" s="67"/>
    </row>
    <row r="355" spans="1:11" ht="12.75" customHeight="1" x14ac:dyDescent="0.3">
      <c r="A355" s="11"/>
      <c r="B355" s="3" t="s">
        <v>341</v>
      </c>
      <c r="C355" s="3">
        <v>2</v>
      </c>
      <c r="D355" s="5">
        <v>21</v>
      </c>
      <c r="E355" s="69">
        <v>42748</v>
      </c>
      <c r="F355" s="3" t="s">
        <v>8</v>
      </c>
      <c r="G355" s="5">
        <f>(C355*D355)</f>
        <v>42</v>
      </c>
      <c r="H355" s="19"/>
      <c r="J355" s="67"/>
      <c r="K355" s="67"/>
    </row>
    <row r="356" spans="1:11" ht="12.75" customHeight="1" x14ac:dyDescent="0.25">
      <c r="A356" s="11"/>
      <c r="B356" s="3" t="s">
        <v>342</v>
      </c>
      <c r="C356" s="3">
        <v>1</v>
      </c>
      <c r="D356" s="5">
        <v>25</v>
      </c>
      <c r="E356" s="69">
        <v>42763</v>
      </c>
      <c r="F356" s="3" t="s">
        <v>8</v>
      </c>
      <c r="G356" s="5">
        <v>28</v>
      </c>
      <c r="H356" s="3"/>
      <c r="J356" s="67"/>
      <c r="K356" s="67"/>
    </row>
    <row r="357" spans="1:11" ht="12.75" customHeight="1" x14ac:dyDescent="0.3">
      <c r="A357" s="131" t="s">
        <v>53</v>
      </c>
      <c r="B357" s="22"/>
      <c r="C357" s="22"/>
      <c r="D357" s="22"/>
      <c r="E357" s="22"/>
      <c r="F357" s="22"/>
      <c r="G357" s="22"/>
      <c r="H357" s="35">
        <f>SUM(G355:G356)</f>
        <v>70</v>
      </c>
      <c r="J357" s="67"/>
      <c r="K357" s="67"/>
    </row>
    <row r="358" spans="1:11" ht="12.75" customHeight="1" x14ac:dyDescent="0.25">
      <c r="A358" s="11"/>
      <c r="B358" s="3" t="s">
        <v>343</v>
      </c>
      <c r="C358" s="3">
        <v>1</v>
      </c>
      <c r="D358" s="5">
        <v>113</v>
      </c>
      <c r="E358" s="69">
        <v>42767</v>
      </c>
      <c r="F358" s="3" t="s">
        <v>8</v>
      </c>
      <c r="G358" s="5">
        <f>(C358*D358)</f>
        <v>113</v>
      </c>
      <c r="H358" s="3"/>
      <c r="J358" s="67"/>
      <c r="K358" s="67"/>
    </row>
    <row r="359" spans="1:11" ht="38.25" customHeight="1" x14ac:dyDescent="0.25">
      <c r="A359" s="11"/>
      <c r="B359" s="52" t="s">
        <v>344</v>
      </c>
      <c r="C359" s="3">
        <v>1</v>
      </c>
      <c r="D359" s="5">
        <v>1007</v>
      </c>
      <c r="E359" s="69">
        <v>42774</v>
      </c>
      <c r="F359" s="3" t="s">
        <v>8</v>
      </c>
      <c r="G359" s="5">
        <f>(C359*D359)</f>
        <v>1007</v>
      </c>
      <c r="H359" s="3"/>
      <c r="J359" s="67"/>
      <c r="K359" s="67"/>
    </row>
    <row r="360" spans="1:11" ht="12.75" customHeight="1" x14ac:dyDescent="0.25">
      <c r="A360" s="11"/>
      <c r="B360" s="52" t="s">
        <v>345</v>
      </c>
      <c r="C360" s="3">
        <v>1</v>
      </c>
      <c r="D360" s="5">
        <v>80</v>
      </c>
      <c r="E360" s="69">
        <v>42776</v>
      </c>
      <c r="F360" s="3" t="s">
        <v>8</v>
      </c>
      <c r="G360" s="5">
        <f>(C360*D360)</f>
        <v>80</v>
      </c>
      <c r="H360" s="3"/>
      <c r="J360" s="67"/>
      <c r="K360" s="67"/>
    </row>
    <row r="361" spans="1:11" ht="12.75" customHeight="1" x14ac:dyDescent="0.3">
      <c r="A361" s="131" t="s">
        <v>54</v>
      </c>
      <c r="B361" s="22"/>
      <c r="C361" s="22"/>
      <c r="D361" s="22"/>
      <c r="E361" s="22"/>
      <c r="F361" s="22"/>
      <c r="G361" s="22"/>
      <c r="H361" s="35">
        <f>SUM(G358:G360)</f>
        <v>1200</v>
      </c>
      <c r="J361" s="67"/>
      <c r="K361" s="67"/>
    </row>
    <row r="362" spans="1:11" ht="12.75" customHeight="1" x14ac:dyDescent="0.25">
      <c r="A362" s="11"/>
      <c r="B362" s="3" t="s">
        <v>346</v>
      </c>
      <c r="C362" s="3">
        <v>1</v>
      </c>
      <c r="D362" s="5">
        <v>1014.33</v>
      </c>
      <c r="E362" s="69">
        <v>42798</v>
      </c>
      <c r="F362" s="3" t="s">
        <v>8</v>
      </c>
      <c r="G362" s="5">
        <f>(C362*D362)</f>
        <v>1014.33</v>
      </c>
      <c r="H362" s="3"/>
      <c r="J362" s="67"/>
      <c r="K362" s="67"/>
    </row>
    <row r="363" spans="1:11" ht="38.25" customHeight="1" x14ac:dyDescent="0.25">
      <c r="A363" s="11"/>
      <c r="B363" s="52" t="s">
        <v>344</v>
      </c>
      <c r="C363" s="3">
        <v>1</v>
      </c>
      <c r="D363" s="5">
        <v>1007</v>
      </c>
      <c r="E363" s="69">
        <v>42774</v>
      </c>
      <c r="F363" s="3" t="s">
        <v>8</v>
      </c>
      <c r="G363" s="5">
        <f>(C363*D363)</f>
        <v>1007</v>
      </c>
      <c r="H363" s="3"/>
      <c r="J363" s="67"/>
      <c r="K363" s="67"/>
    </row>
    <row r="364" spans="1:11" ht="12.75" customHeight="1" x14ac:dyDescent="0.25">
      <c r="A364" s="11"/>
      <c r="B364" s="52" t="s">
        <v>347</v>
      </c>
      <c r="C364" s="3">
        <v>1</v>
      </c>
      <c r="D364" s="5">
        <v>106</v>
      </c>
      <c r="E364" s="69">
        <v>42798</v>
      </c>
      <c r="F364" s="3" t="s">
        <v>8</v>
      </c>
      <c r="G364" s="5">
        <f>(C364*D364)</f>
        <v>106</v>
      </c>
      <c r="H364" s="3"/>
      <c r="J364" s="67"/>
      <c r="K364" s="67"/>
    </row>
    <row r="365" spans="1:11" ht="12.75" customHeight="1" x14ac:dyDescent="0.25">
      <c r="A365" s="11"/>
      <c r="B365" s="52" t="s">
        <v>337</v>
      </c>
      <c r="C365" s="3">
        <v>1</v>
      </c>
      <c r="D365" s="5">
        <v>92</v>
      </c>
      <c r="E365" s="69">
        <v>42815</v>
      </c>
      <c r="F365" s="3" t="s">
        <v>8</v>
      </c>
      <c r="G365" s="5">
        <f>(C365*D365)</f>
        <v>92</v>
      </c>
      <c r="H365" s="3"/>
      <c r="J365" s="67"/>
      <c r="K365" s="67"/>
    </row>
    <row r="366" spans="1:11" ht="12.75" customHeight="1" x14ac:dyDescent="0.3">
      <c r="A366" s="131" t="s">
        <v>55</v>
      </c>
      <c r="B366" s="22"/>
      <c r="C366" s="22"/>
      <c r="D366" s="22"/>
      <c r="E366" s="22"/>
      <c r="F366" s="22"/>
      <c r="G366" s="22"/>
      <c r="H366" s="35">
        <f>SUM(G362:G365)</f>
        <v>2219.33</v>
      </c>
      <c r="J366" s="67"/>
      <c r="K366" s="67"/>
    </row>
    <row r="367" spans="1:11" ht="12.75" customHeight="1" x14ac:dyDescent="0.25">
      <c r="A367" s="11"/>
      <c r="B367" s="3" t="s">
        <v>348</v>
      </c>
      <c r="C367" s="3">
        <v>1</v>
      </c>
      <c r="D367" s="5">
        <v>1014.33</v>
      </c>
      <c r="E367" s="69">
        <v>42829</v>
      </c>
      <c r="F367" s="3" t="s">
        <v>8</v>
      </c>
      <c r="G367" s="5">
        <f t="shared" ref="G367:G375" si="10">(C367*D367)</f>
        <v>1014.33</v>
      </c>
      <c r="H367" s="3"/>
      <c r="J367" s="67"/>
      <c r="K367" s="67"/>
    </row>
    <row r="368" spans="1:11" ht="12.75" customHeight="1" x14ac:dyDescent="0.25">
      <c r="A368" s="11"/>
      <c r="B368" s="52" t="s">
        <v>349</v>
      </c>
      <c r="C368" s="3">
        <v>10</v>
      </c>
      <c r="D368" s="5">
        <v>20</v>
      </c>
      <c r="E368" s="69">
        <v>42830</v>
      </c>
      <c r="F368" s="3" t="s">
        <v>8</v>
      </c>
      <c r="G368" s="5">
        <f t="shared" si="10"/>
        <v>200</v>
      </c>
      <c r="H368" s="3"/>
      <c r="J368" s="67"/>
      <c r="K368" s="67"/>
    </row>
    <row r="369" spans="1:11" ht="12.75" customHeight="1" x14ac:dyDescent="0.25">
      <c r="A369" s="11"/>
      <c r="B369" s="52" t="s">
        <v>350</v>
      </c>
      <c r="C369" s="3">
        <v>1</v>
      </c>
      <c r="D369" s="5">
        <v>14</v>
      </c>
      <c r="E369" s="69">
        <v>42831</v>
      </c>
      <c r="F369" s="3" t="s">
        <v>8</v>
      </c>
      <c r="G369" s="5">
        <f t="shared" si="10"/>
        <v>14</v>
      </c>
      <c r="H369" s="3"/>
      <c r="J369" s="67"/>
      <c r="K369" s="67"/>
    </row>
    <row r="370" spans="1:11" ht="12.75" customHeight="1" x14ac:dyDescent="0.25">
      <c r="A370" s="11"/>
      <c r="B370" s="52" t="s">
        <v>351</v>
      </c>
      <c r="C370" s="3">
        <v>1</v>
      </c>
      <c r="D370" s="5">
        <v>255.2</v>
      </c>
      <c r="E370" s="69">
        <v>42836</v>
      </c>
      <c r="F370" s="3" t="s">
        <v>8</v>
      </c>
      <c r="G370" s="5">
        <f t="shared" si="10"/>
        <v>255.2</v>
      </c>
      <c r="H370" s="3"/>
      <c r="J370" s="67"/>
      <c r="K370" s="67"/>
    </row>
    <row r="371" spans="1:11" ht="12.75" customHeight="1" x14ac:dyDescent="0.25">
      <c r="A371" s="11"/>
      <c r="B371" s="52" t="s">
        <v>250</v>
      </c>
      <c r="C371" s="3">
        <v>1</v>
      </c>
      <c r="D371" s="5">
        <v>900</v>
      </c>
      <c r="E371" s="69">
        <v>42837</v>
      </c>
      <c r="F371" s="3" t="s">
        <v>8</v>
      </c>
      <c r="G371" s="5">
        <f t="shared" si="10"/>
        <v>900</v>
      </c>
      <c r="H371" s="3"/>
      <c r="J371" s="67"/>
      <c r="K371" s="67"/>
    </row>
    <row r="372" spans="1:11" ht="12.75" customHeight="1" x14ac:dyDescent="0.25">
      <c r="A372" s="11"/>
      <c r="B372" s="52" t="s">
        <v>352</v>
      </c>
      <c r="C372" s="3">
        <v>1</v>
      </c>
      <c r="D372" s="5">
        <v>75</v>
      </c>
      <c r="E372" s="69">
        <v>42844</v>
      </c>
      <c r="F372" s="3" t="s">
        <v>8</v>
      </c>
      <c r="G372" s="5">
        <f t="shared" si="10"/>
        <v>75</v>
      </c>
      <c r="H372" s="3"/>
      <c r="J372" s="67"/>
      <c r="K372" s="67"/>
    </row>
    <row r="373" spans="1:11" ht="12.75" customHeight="1" x14ac:dyDescent="0.25">
      <c r="A373" s="11"/>
      <c r="B373" s="52" t="s">
        <v>353</v>
      </c>
      <c r="C373" s="3">
        <v>1</v>
      </c>
      <c r="D373" s="48">
        <v>383.34</v>
      </c>
      <c r="E373" s="5" t="s">
        <v>354</v>
      </c>
      <c r="F373" s="3" t="s">
        <v>8</v>
      </c>
      <c r="G373" s="5">
        <f t="shared" si="10"/>
        <v>383.34</v>
      </c>
      <c r="H373" s="3"/>
      <c r="J373" s="67"/>
      <c r="K373" s="67"/>
    </row>
    <row r="374" spans="1:11" ht="12.75" customHeight="1" x14ac:dyDescent="0.25">
      <c r="A374" s="11"/>
      <c r="B374" s="52" t="s">
        <v>355</v>
      </c>
      <c r="C374" s="3">
        <v>1</v>
      </c>
      <c r="D374" s="48">
        <v>90</v>
      </c>
      <c r="E374" s="69">
        <v>42852</v>
      </c>
      <c r="F374" s="3" t="s">
        <v>8</v>
      </c>
      <c r="G374" s="5">
        <f t="shared" si="10"/>
        <v>90</v>
      </c>
      <c r="H374" s="3"/>
      <c r="J374" s="67"/>
      <c r="K374" s="67"/>
    </row>
    <row r="375" spans="1:11" ht="12.75" customHeight="1" x14ac:dyDescent="0.25">
      <c r="A375" s="11"/>
      <c r="B375" s="52" t="s">
        <v>287</v>
      </c>
      <c r="C375" s="3">
        <v>1</v>
      </c>
      <c r="D375" s="48">
        <v>30</v>
      </c>
      <c r="E375" s="69">
        <v>42850</v>
      </c>
      <c r="F375" s="3" t="s">
        <v>8</v>
      </c>
      <c r="G375" s="5">
        <f t="shared" si="10"/>
        <v>30</v>
      </c>
      <c r="H375" s="3"/>
      <c r="J375" s="67"/>
      <c r="K375" s="67"/>
    </row>
    <row r="376" spans="1:11" ht="12.75" customHeight="1" x14ac:dyDescent="0.3">
      <c r="A376" s="131" t="s">
        <v>57</v>
      </c>
      <c r="B376" s="22"/>
      <c r="C376" s="22"/>
      <c r="D376" s="22"/>
      <c r="E376" s="22"/>
      <c r="F376" s="22"/>
      <c r="G376" s="22"/>
      <c r="H376" s="35">
        <f>SUM(G367:G375)</f>
        <v>2961.87</v>
      </c>
      <c r="J376" s="67"/>
      <c r="K376" s="67"/>
    </row>
    <row r="377" spans="1:11" ht="12.75" customHeight="1" x14ac:dyDescent="0.25">
      <c r="A377" s="11"/>
      <c r="B377" s="3" t="s">
        <v>356</v>
      </c>
      <c r="C377" s="3">
        <v>1</v>
      </c>
      <c r="D377" s="5">
        <v>1014.33</v>
      </c>
      <c r="E377" s="69">
        <v>42859</v>
      </c>
      <c r="F377" s="3" t="s">
        <v>8</v>
      </c>
      <c r="G377" s="5">
        <f t="shared" ref="G377:G385" si="11">(C377*D377)</f>
        <v>1014.33</v>
      </c>
      <c r="H377" s="3"/>
      <c r="J377" s="67"/>
      <c r="K377" s="67"/>
    </row>
    <row r="378" spans="1:11" ht="12.75" customHeight="1" x14ac:dyDescent="0.25">
      <c r="A378" s="11"/>
      <c r="B378" s="52" t="s">
        <v>297</v>
      </c>
      <c r="C378" s="3">
        <v>1</v>
      </c>
      <c r="D378" s="5">
        <v>900</v>
      </c>
      <c r="E378" s="69">
        <v>42861</v>
      </c>
      <c r="F378" s="3" t="s">
        <v>8</v>
      </c>
      <c r="G378" s="5">
        <f t="shared" si="11"/>
        <v>900</v>
      </c>
      <c r="H378" s="3"/>
      <c r="J378" s="67"/>
      <c r="K378" s="67"/>
    </row>
    <row r="379" spans="1:11" ht="12.75" customHeight="1" x14ac:dyDescent="0.25">
      <c r="A379" s="11"/>
      <c r="B379" s="52" t="s">
        <v>349</v>
      </c>
      <c r="C379" s="3">
        <v>1</v>
      </c>
      <c r="D379" s="5">
        <v>390</v>
      </c>
      <c r="E379" s="69">
        <v>42861</v>
      </c>
      <c r="F379" s="3" t="s">
        <v>8</v>
      </c>
      <c r="G379" s="5">
        <f t="shared" si="11"/>
        <v>390</v>
      </c>
      <c r="H379" s="3"/>
      <c r="J379" s="67"/>
      <c r="K379" s="67"/>
    </row>
    <row r="380" spans="1:11" ht="12.75" customHeight="1" x14ac:dyDescent="0.25">
      <c r="A380" s="11"/>
      <c r="B380" s="3" t="s">
        <v>357</v>
      </c>
      <c r="C380" s="3">
        <v>1</v>
      </c>
      <c r="D380" s="5">
        <v>117</v>
      </c>
      <c r="E380" s="69">
        <v>42861</v>
      </c>
      <c r="F380" s="3" t="s">
        <v>8</v>
      </c>
      <c r="G380" s="5">
        <f t="shared" si="11"/>
        <v>117</v>
      </c>
      <c r="H380" s="3"/>
      <c r="J380" s="67"/>
      <c r="K380" s="67"/>
    </row>
    <row r="381" spans="1:11" ht="12.75" customHeight="1" x14ac:dyDescent="0.25">
      <c r="A381" s="11"/>
      <c r="B381" s="52" t="s">
        <v>358</v>
      </c>
      <c r="C381" s="3">
        <v>1</v>
      </c>
      <c r="D381" s="5">
        <v>370</v>
      </c>
      <c r="E381" s="69">
        <v>42872</v>
      </c>
      <c r="F381" s="3" t="s">
        <v>8</v>
      </c>
      <c r="G381" s="5">
        <f t="shared" si="11"/>
        <v>370</v>
      </c>
      <c r="H381" s="3"/>
      <c r="J381" s="67"/>
      <c r="K381" s="67"/>
    </row>
    <row r="382" spans="1:11" ht="12.75" customHeight="1" x14ac:dyDescent="0.25">
      <c r="A382" s="11"/>
      <c r="B382" s="52" t="s">
        <v>359</v>
      </c>
      <c r="C382" s="3">
        <v>1</v>
      </c>
      <c r="D382" s="5">
        <v>47.44</v>
      </c>
      <c r="E382" s="69">
        <v>42877</v>
      </c>
      <c r="F382" s="3" t="s">
        <v>8</v>
      </c>
      <c r="G382" s="5">
        <f t="shared" si="11"/>
        <v>47.44</v>
      </c>
      <c r="H382" s="3"/>
      <c r="J382" s="67"/>
      <c r="K382" s="67"/>
    </row>
    <row r="383" spans="1:11" ht="12.75" customHeight="1" x14ac:dyDescent="0.25">
      <c r="A383" s="11"/>
      <c r="B383" s="52" t="s">
        <v>360</v>
      </c>
      <c r="C383" s="3">
        <v>1</v>
      </c>
      <c r="D383" s="5">
        <v>2500</v>
      </c>
      <c r="E383" s="69">
        <v>42879</v>
      </c>
      <c r="F383" s="3" t="s">
        <v>8</v>
      </c>
      <c r="G383" s="5">
        <f t="shared" si="11"/>
        <v>2500</v>
      </c>
      <c r="H383" s="3"/>
      <c r="J383" s="67"/>
      <c r="K383" s="67"/>
    </row>
    <row r="384" spans="1:11" ht="12.75" customHeight="1" x14ac:dyDescent="0.25">
      <c r="A384" s="11"/>
      <c r="B384" s="3" t="s">
        <v>361</v>
      </c>
      <c r="C384" s="3">
        <v>1</v>
      </c>
      <c r="D384" s="5">
        <v>33</v>
      </c>
      <c r="E384" s="69">
        <v>42881</v>
      </c>
      <c r="F384" s="3" t="s">
        <v>8</v>
      </c>
      <c r="G384" s="5">
        <f t="shared" si="11"/>
        <v>33</v>
      </c>
      <c r="H384" s="3"/>
      <c r="J384" s="67"/>
      <c r="K384" s="67"/>
    </row>
    <row r="385" spans="1:11" ht="12.75" customHeight="1" x14ac:dyDescent="0.25">
      <c r="A385" s="11"/>
      <c r="B385" s="52" t="s">
        <v>362</v>
      </c>
      <c r="C385" s="3">
        <v>1</v>
      </c>
      <c r="D385" s="5">
        <v>117</v>
      </c>
      <c r="E385" s="69">
        <v>42881</v>
      </c>
      <c r="F385" s="3" t="s">
        <v>8</v>
      </c>
      <c r="G385" s="5">
        <f t="shared" si="11"/>
        <v>117</v>
      </c>
      <c r="H385" s="3"/>
      <c r="J385" s="67"/>
      <c r="K385" s="67"/>
    </row>
    <row r="386" spans="1:11" ht="12.75" customHeight="1" x14ac:dyDescent="0.3">
      <c r="A386" s="18"/>
      <c r="B386" s="18"/>
      <c r="C386" s="18"/>
      <c r="D386" s="18"/>
      <c r="E386" s="18"/>
      <c r="F386" s="18"/>
      <c r="G386" s="18"/>
      <c r="H386" s="19"/>
      <c r="J386" s="67"/>
      <c r="K386" s="67"/>
    </row>
    <row r="387" spans="1:11" ht="12.75" customHeight="1" x14ac:dyDescent="0.3">
      <c r="A387" s="131" t="s">
        <v>58</v>
      </c>
      <c r="B387" s="22"/>
      <c r="C387" s="22"/>
      <c r="D387" s="22"/>
      <c r="E387" s="22"/>
      <c r="F387" s="22"/>
      <c r="G387" s="22"/>
      <c r="H387" s="35">
        <f>SUM(G377:G386)</f>
        <v>5488.77</v>
      </c>
      <c r="J387" s="67"/>
      <c r="K387" s="67"/>
    </row>
    <row r="388" spans="1:11" ht="12.75" customHeight="1" x14ac:dyDescent="0.25">
      <c r="A388" s="11"/>
      <c r="B388" s="52" t="s">
        <v>363</v>
      </c>
      <c r="C388" s="3">
        <v>4</v>
      </c>
      <c r="D388" s="5">
        <v>250</v>
      </c>
      <c r="E388" s="69">
        <v>42889</v>
      </c>
      <c r="F388" s="3" t="s">
        <v>8</v>
      </c>
      <c r="G388" s="5">
        <f>(C388*D388)</f>
        <v>1000</v>
      </c>
      <c r="H388" s="3"/>
      <c r="J388" s="67"/>
      <c r="K388" s="67"/>
    </row>
    <row r="389" spans="1:11" ht="12.75" customHeight="1" x14ac:dyDescent="0.25">
      <c r="A389" s="11"/>
      <c r="B389" s="52" t="s">
        <v>364</v>
      </c>
      <c r="C389" s="3">
        <v>8</v>
      </c>
      <c r="D389" s="5">
        <v>12.19</v>
      </c>
      <c r="E389" s="69">
        <v>42892</v>
      </c>
      <c r="F389" s="3" t="s">
        <v>8</v>
      </c>
      <c r="G389" s="5">
        <f>(C389*D389)</f>
        <v>97.52</v>
      </c>
      <c r="H389" s="3"/>
      <c r="J389" s="67"/>
      <c r="K389" s="67"/>
    </row>
    <row r="390" spans="1:11" ht="12.75" customHeight="1" x14ac:dyDescent="0.25">
      <c r="A390" s="11"/>
      <c r="B390" s="52" t="s">
        <v>365</v>
      </c>
      <c r="C390" s="3">
        <v>1</v>
      </c>
      <c r="D390" s="5">
        <v>27.5</v>
      </c>
      <c r="E390" s="69">
        <v>42900</v>
      </c>
      <c r="F390" s="3" t="s">
        <v>8</v>
      </c>
      <c r="G390" s="5">
        <f>(C390*D390)</f>
        <v>27.5</v>
      </c>
      <c r="H390" s="3"/>
      <c r="J390" s="67"/>
      <c r="K390" s="67"/>
    </row>
    <row r="391" spans="1:11" ht="12.75" customHeight="1" x14ac:dyDescent="0.25">
      <c r="A391" s="11"/>
      <c r="B391" s="52" t="s">
        <v>365</v>
      </c>
      <c r="C391" s="3">
        <v>2</v>
      </c>
      <c r="D391" s="5">
        <v>27</v>
      </c>
      <c r="E391" s="69">
        <v>42903</v>
      </c>
      <c r="F391" s="3" t="s">
        <v>8</v>
      </c>
      <c r="G391" s="5">
        <f>(C391*D391)</f>
        <v>54</v>
      </c>
      <c r="H391" s="3"/>
      <c r="J391" s="67"/>
      <c r="K391" s="67"/>
    </row>
    <row r="392" spans="1:11" ht="12.75" customHeight="1" x14ac:dyDescent="0.25">
      <c r="A392" s="11"/>
      <c r="B392" s="52" t="s">
        <v>366</v>
      </c>
      <c r="C392" s="3">
        <v>1</v>
      </c>
      <c r="D392" s="5">
        <v>34</v>
      </c>
      <c r="E392" s="69">
        <v>42904</v>
      </c>
      <c r="F392" s="3" t="s">
        <v>8</v>
      </c>
      <c r="G392" s="5">
        <f>(C392*D392)-14.63</f>
        <v>19.369999999999997</v>
      </c>
      <c r="H392" s="3"/>
      <c r="J392" s="67"/>
      <c r="K392" s="67"/>
    </row>
    <row r="393" spans="1:11" ht="12.75" customHeight="1" x14ac:dyDescent="0.25">
      <c r="A393" s="11"/>
      <c r="B393" s="52" t="s">
        <v>297</v>
      </c>
      <c r="C393" s="3">
        <v>1</v>
      </c>
      <c r="D393" s="5">
        <v>900</v>
      </c>
      <c r="E393" s="69">
        <v>42915</v>
      </c>
      <c r="F393" s="3" t="s">
        <v>8</v>
      </c>
      <c r="G393" s="5">
        <f>(C393*D393)</f>
        <v>900</v>
      </c>
      <c r="H393" s="3"/>
      <c r="J393" s="67"/>
      <c r="K393" s="67"/>
    </row>
    <row r="394" spans="1:11" ht="12.75" customHeight="1" x14ac:dyDescent="0.3">
      <c r="A394" s="131" t="s">
        <v>59</v>
      </c>
      <c r="B394" s="22"/>
      <c r="C394" s="22"/>
      <c r="D394" s="22"/>
      <c r="E394" s="22"/>
      <c r="F394" s="22"/>
      <c r="G394" s="22"/>
      <c r="H394" s="35">
        <f>SUM(G388:G393)</f>
        <v>2098.39</v>
      </c>
      <c r="J394" s="67"/>
      <c r="K394" s="67"/>
    </row>
    <row r="395" spans="1:11" ht="12.75" customHeight="1" x14ac:dyDescent="0.25">
      <c r="A395" s="11"/>
      <c r="B395" s="52" t="s">
        <v>367</v>
      </c>
      <c r="C395" s="3">
        <v>1</v>
      </c>
      <c r="D395" s="5">
        <v>361</v>
      </c>
      <c r="E395" s="69">
        <v>42921</v>
      </c>
      <c r="F395" s="3" t="s">
        <v>8</v>
      </c>
      <c r="G395" s="5">
        <f>(C395*D395)</f>
        <v>361</v>
      </c>
      <c r="H395" s="3"/>
      <c r="J395" s="67"/>
      <c r="K395" s="67"/>
    </row>
    <row r="396" spans="1:11" ht="12.75" customHeight="1" x14ac:dyDescent="0.25">
      <c r="A396" s="11"/>
      <c r="B396" s="52" t="s">
        <v>368</v>
      </c>
      <c r="C396" s="3">
        <v>2</v>
      </c>
      <c r="D396" s="5">
        <v>66</v>
      </c>
      <c r="E396" s="69">
        <v>42943</v>
      </c>
      <c r="F396" s="3" t="s">
        <v>8</v>
      </c>
      <c r="G396" s="5">
        <f>(C396*D396)</f>
        <v>132</v>
      </c>
      <c r="H396" s="3"/>
      <c r="J396" s="67"/>
      <c r="K396" s="67"/>
    </row>
    <row r="397" spans="1:11" ht="12.75" customHeight="1" x14ac:dyDescent="0.25">
      <c r="A397" s="11"/>
      <c r="B397" s="52" t="s">
        <v>369</v>
      </c>
      <c r="C397" s="3">
        <v>3</v>
      </c>
      <c r="D397" s="5">
        <v>28</v>
      </c>
      <c r="E397" s="69">
        <v>42943</v>
      </c>
      <c r="F397" s="3" t="s">
        <v>8</v>
      </c>
      <c r="G397" s="5">
        <f>(C397*D397)</f>
        <v>84</v>
      </c>
      <c r="H397" s="3"/>
      <c r="J397" s="67"/>
      <c r="K397" s="67"/>
    </row>
    <row r="398" spans="1:11" ht="12.75" customHeight="1" x14ac:dyDescent="0.25">
      <c r="A398" s="11"/>
      <c r="B398" s="52" t="s">
        <v>370</v>
      </c>
      <c r="C398" s="3">
        <v>1</v>
      </c>
      <c r="D398" s="5">
        <v>58</v>
      </c>
      <c r="E398" s="69">
        <v>42943</v>
      </c>
      <c r="F398" s="3" t="s">
        <v>8</v>
      </c>
      <c r="G398" s="5">
        <f>(C398*D398)</f>
        <v>58</v>
      </c>
      <c r="H398" s="3"/>
      <c r="J398" s="67"/>
      <c r="K398" s="67"/>
    </row>
    <row r="399" spans="1:11" ht="12.75" customHeight="1" x14ac:dyDescent="0.25">
      <c r="A399" s="11"/>
      <c r="B399" s="52" t="s">
        <v>319</v>
      </c>
      <c r="C399" s="3">
        <v>1</v>
      </c>
      <c r="D399" s="5">
        <v>20</v>
      </c>
      <c r="E399" s="69">
        <v>42943</v>
      </c>
      <c r="F399" s="3" t="s">
        <v>8</v>
      </c>
      <c r="G399" s="5">
        <f>(C399*D399)</f>
        <v>20</v>
      </c>
      <c r="H399" s="3"/>
      <c r="J399" s="67"/>
      <c r="K399" s="67"/>
    </row>
    <row r="400" spans="1:11" ht="12.75" customHeight="1" x14ac:dyDescent="0.3">
      <c r="A400" s="131" t="s">
        <v>60</v>
      </c>
      <c r="B400" s="22"/>
      <c r="C400" s="22"/>
      <c r="D400" s="22"/>
      <c r="E400" s="22"/>
      <c r="F400" s="22"/>
      <c r="G400" s="22"/>
      <c r="H400" s="35">
        <f>SUM(G395:G399)</f>
        <v>655</v>
      </c>
      <c r="J400" s="67"/>
      <c r="K400" s="67"/>
    </row>
    <row r="401" spans="1:11" ht="12.75" customHeight="1" x14ac:dyDescent="0.25">
      <c r="A401" s="11"/>
      <c r="B401" s="52" t="s">
        <v>371</v>
      </c>
      <c r="C401" s="3">
        <v>1</v>
      </c>
      <c r="D401" s="5">
        <v>20</v>
      </c>
      <c r="E401" s="69">
        <v>42952</v>
      </c>
      <c r="F401" s="3" t="s">
        <v>8</v>
      </c>
      <c r="G401" s="5">
        <f t="shared" ref="G401:G412" si="12">(C401*D401)</f>
        <v>20</v>
      </c>
      <c r="H401" s="3"/>
      <c r="J401" s="67"/>
      <c r="K401" s="67"/>
    </row>
    <row r="402" spans="1:11" ht="12.75" customHeight="1" x14ac:dyDescent="0.25">
      <c r="A402" s="11"/>
      <c r="B402" s="52" t="s">
        <v>372</v>
      </c>
      <c r="C402" s="3">
        <v>2</v>
      </c>
      <c r="D402" s="5">
        <v>66</v>
      </c>
      <c r="E402" s="69">
        <v>42957</v>
      </c>
      <c r="F402" s="3" t="s">
        <v>8</v>
      </c>
      <c r="G402" s="5">
        <f t="shared" si="12"/>
        <v>132</v>
      </c>
      <c r="H402" s="3"/>
      <c r="J402" s="67"/>
      <c r="K402" s="67"/>
    </row>
    <row r="403" spans="1:11" ht="12.75" customHeight="1" x14ac:dyDescent="0.25">
      <c r="A403" s="11"/>
      <c r="B403" s="52" t="s">
        <v>372</v>
      </c>
      <c r="C403" s="3">
        <v>1</v>
      </c>
      <c r="D403" s="5">
        <v>56</v>
      </c>
      <c r="E403" s="69">
        <v>42957</v>
      </c>
      <c r="F403" s="3" t="s">
        <v>8</v>
      </c>
      <c r="G403" s="5">
        <f t="shared" si="12"/>
        <v>56</v>
      </c>
      <c r="H403" s="3"/>
      <c r="J403" s="67"/>
      <c r="K403" s="67"/>
    </row>
    <row r="404" spans="1:11" ht="12.75" customHeight="1" x14ac:dyDescent="0.25">
      <c r="A404" s="11"/>
      <c r="B404" s="52" t="s">
        <v>373</v>
      </c>
      <c r="C404" s="3">
        <v>1</v>
      </c>
      <c r="D404" s="5">
        <v>56</v>
      </c>
      <c r="E404" s="69">
        <v>42962</v>
      </c>
      <c r="F404" s="3" t="s">
        <v>8</v>
      </c>
      <c r="G404" s="5">
        <f t="shared" si="12"/>
        <v>56</v>
      </c>
      <c r="H404" s="3"/>
      <c r="J404" s="67"/>
      <c r="K404" s="67"/>
    </row>
    <row r="405" spans="1:11" ht="12.75" customHeight="1" x14ac:dyDescent="0.25">
      <c r="A405" s="11"/>
      <c r="B405" s="52" t="s">
        <v>372</v>
      </c>
      <c r="C405" s="3">
        <v>1</v>
      </c>
      <c r="D405" s="5">
        <v>66</v>
      </c>
      <c r="E405" s="69">
        <v>42962</v>
      </c>
      <c r="F405" s="3" t="s">
        <v>8</v>
      </c>
      <c r="G405" s="5">
        <f t="shared" si="12"/>
        <v>66</v>
      </c>
      <c r="H405" s="3"/>
      <c r="J405" s="67"/>
      <c r="K405" s="67"/>
    </row>
    <row r="406" spans="1:11" ht="12.75" customHeight="1" x14ac:dyDescent="0.25">
      <c r="A406" s="11"/>
      <c r="B406" s="52" t="s">
        <v>374</v>
      </c>
      <c r="C406" s="3">
        <v>1</v>
      </c>
      <c r="D406" s="5">
        <v>29</v>
      </c>
      <c r="E406" s="69">
        <v>42962</v>
      </c>
      <c r="F406" s="3" t="s">
        <v>8</v>
      </c>
      <c r="G406" s="5">
        <f t="shared" si="12"/>
        <v>29</v>
      </c>
      <c r="H406" s="3"/>
      <c r="J406" s="67"/>
      <c r="K406" s="67"/>
    </row>
    <row r="407" spans="1:11" ht="12.75" customHeight="1" x14ac:dyDescent="0.25">
      <c r="A407" s="11"/>
      <c r="B407" s="52" t="s">
        <v>375</v>
      </c>
      <c r="C407" s="3">
        <v>1</v>
      </c>
      <c r="D407" s="5">
        <v>55</v>
      </c>
      <c r="E407" s="69">
        <v>42971</v>
      </c>
      <c r="F407" s="3" t="s">
        <v>8</v>
      </c>
      <c r="G407" s="5">
        <f t="shared" si="12"/>
        <v>55</v>
      </c>
      <c r="H407" s="3"/>
      <c r="J407" s="67"/>
      <c r="K407" s="67"/>
    </row>
    <row r="408" spans="1:11" ht="12.75" customHeight="1" x14ac:dyDescent="0.25">
      <c r="A408" s="11"/>
      <c r="B408" s="52" t="s">
        <v>372</v>
      </c>
      <c r="C408" s="3">
        <v>2</v>
      </c>
      <c r="D408" s="5">
        <v>66</v>
      </c>
      <c r="E408" s="69">
        <v>42977</v>
      </c>
      <c r="F408" s="3" t="s">
        <v>8</v>
      </c>
      <c r="G408" s="5">
        <f t="shared" si="12"/>
        <v>132</v>
      </c>
      <c r="H408" s="3"/>
      <c r="J408" s="67"/>
      <c r="K408" s="67"/>
    </row>
    <row r="409" spans="1:11" ht="12.75" customHeight="1" x14ac:dyDescent="0.25">
      <c r="A409" s="11"/>
      <c r="B409" s="52" t="s">
        <v>376</v>
      </c>
      <c r="C409" s="3">
        <v>4</v>
      </c>
      <c r="D409" s="5">
        <v>26</v>
      </c>
      <c r="E409" s="69">
        <v>42977</v>
      </c>
      <c r="F409" s="3" t="s">
        <v>8</v>
      </c>
      <c r="G409" s="5">
        <f t="shared" si="12"/>
        <v>104</v>
      </c>
      <c r="H409" s="3"/>
      <c r="J409" s="67"/>
      <c r="K409" s="67"/>
    </row>
    <row r="410" spans="1:11" ht="12.75" customHeight="1" x14ac:dyDescent="0.25">
      <c r="A410" s="11"/>
      <c r="B410" s="52" t="s">
        <v>377</v>
      </c>
      <c r="C410" s="3">
        <v>1</v>
      </c>
      <c r="D410" s="5">
        <v>71.5</v>
      </c>
      <c r="E410" s="69">
        <v>42977</v>
      </c>
      <c r="F410" s="3" t="s">
        <v>8</v>
      </c>
      <c r="G410" s="5">
        <f t="shared" si="12"/>
        <v>71.5</v>
      </c>
      <c r="H410" s="3"/>
      <c r="J410" s="67"/>
      <c r="K410" s="67"/>
    </row>
    <row r="411" spans="1:11" ht="12.75" customHeight="1" x14ac:dyDescent="0.25">
      <c r="A411" s="11"/>
      <c r="B411" s="52" t="s">
        <v>378</v>
      </c>
      <c r="C411" s="3">
        <v>1</v>
      </c>
      <c r="D411" s="5">
        <v>85</v>
      </c>
      <c r="E411" s="69">
        <v>42977</v>
      </c>
      <c r="F411" s="3" t="s">
        <v>8</v>
      </c>
      <c r="G411" s="5">
        <f t="shared" si="12"/>
        <v>85</v>
      </c>
      <c r="H411" s="3"/>
      <c r="J411" s="67"/>
      <c r="K411" s="67"/>
    </row>
    <row r="412" spans="1:11" ht="12.75" customHeight="1" x14ac:dyDescent="0.25">
      <c r="A412" s="11"/>
      <c r="B412" s="52" t="s">
        <v>379</v>
      </c>
      <c r="C412" s="3">
        <v>1</v>
      </c>
      <c r="D412" s="5">
        <v>500</v>
      </c>
      <c r="E412" s="69">
        <v>42977</v>
      </c>
      <c r="F412" s="3" t="s">
        <v>8</v>
      </c>
      <c r="G412" s="5">
        <f t="shared" si="12"/>
        <v>500</v>
      </c>
      <c r="H412" s="3"/>
      <c r="J412" s="67"/>
      <c r="K412" s="67"/>
    </row>
    <row r="413" spans="1:11" ht="12.75" customHeight="1" x14ac:dyDescent="0.3">
      <c r="A413" s="131" t="s">
        <v>61</v>
      </c>
      <c r="B413" s="22"/>
      <c r="C413" s="22"/>
      <c r="D413" s="22"/>
      <c r="E413" s="22"/>
      <c r="F413" s="22"/>
      <c r="G413" s="22"/>
      <c r="H413" s="35">
        <f>SUM(G401:G412)</f>
        <v>1306.5</v>
      </c>
      <c r="J413" s="67"/>
      <c r="K413" s="67"/>
    </row>
    <row r="414" spans="1:11" ht="12.75" customHeight="1" x14ac:dyDescent="0.25">
      <c r="A414" s="11"/>
      <c r="B414" s="52" t="s">
        <v>380</v>
      </c>
      <c r="C414" s="3">
        <v>1</v>
      </c>
      <c r="D414" s="5">
        <v>66</v>
      </c>
      <c r="E414" s="69">
        <v>42994</v>
      </c>
      <c r="F414" s="3" t="s">
        <v>8</v>
      </c>
      <c r="G414" s="5">
        <f t="shared" ref="G414:G424" si="13">(C414*D414)</f>
        <v>66</v>
      </c>
      <c r="H414" s="3"/>
      <c r="J414" s="67"/>
      <c r="K414" s="67"/>
    </row>
    <row r="415" spans="1:11" ht="12.75" customHeight="1" x14ac:dyDescent="0.25">
      <c r="A415" s="11"/>
      <c r="B415" s="52" t="s">
        <v>381</v>
      </c>
      <c r="C415" s="3">
        <v>1</v>
      </c>
      <c r="D415" s="5">
        <v>54</v>
      </c>
      <c r="E415" s="69">
        <v>42994</v>
      </c>
      <c r="F415" s="3" t="s">
        <v>8</v>
      </c>
      <c r="G415" s="5">
        <f t="shared" si="13"/>
        <v>54</v>
      </c>
      <c r="H415" s="3"/>
      <c r="J415" s="67"/>
      <c r="K415" s="67"/>
    </row>
    <row r="416" spans="1:11" ht="12.75" customHeight="1" x14ac:dyDescent="0.25">
      <c r="A416" s="11"/>
      <c r="B416" s="52" t="s">
        <v>382</v>
      </c>
      <c r="C416" s="3">
        <v>1</v>
      </c>
      <c r="D416" s="5">
        <v>340</v>
      </c>
      <c r="E416" s="69">
        <v>42994</v>
      </c>
      <c r="F416" s="3" t="s">
        <v>8</v>
      </c>
      <c r="G416" s="5">
        <f t="shared" si="13"/>
        <v>340</v>
      </c>
      <c r="H416" s="3"/>
      <c r="J416" s="67"/>
      <c r="K416" s="67"/>
    </row>
    <row r="417" spans="1:11" ht="12.75" customHeight="1" x14ac:dyDescent="0.25">
      <c r="A417" s="11"/>
      <c r="B417" s="52" t="s">
        <v>383</v>
      </c>
      <c r="C417" s="3">
        <v>1</v>
      </c>
      <c r="D417" s="5">
        <v>88</v>
      </c>
      <c r="E417" s="69">
        <v>42994</v>
      </c>
      <c r="F417" s="3" t="s">
        <v>8</v>
      </c>
      <c r="G417" s="5">
        <f t="shared" si="13"/>
        <v>88</v>
      </c>
      <c r="H417" s="3"/>
      <c r="J417" s="67"/>
      <c r="K417" s="67"/>
    </row>
    <row r="418" spans="1:11" ht="12.75" customHeight="1" x14ac:dyDescent="0.25">
      <c r="A418" s="11"/>
      <c r="B418" s="52" t="s">
        <v>380</v>
      </c>
      <c r="C418" s="3">
        <v>1</v>
      </c>
      <c r="D418" s="5">
        <v>66</v>
      </c>
      <c r="E418" s="69">
        <v>42999</v>
      </c>
      <c r="F418" s="3" t="s">
        <v>8</v>
      </c>
      <c r="G418" s="5">
        <f t="shared" si="13"/>
        <v>66</v>
      </c>
      <c r="H418" s="3"/>
      <c r="J418" s="67"/>
      <c r="K418" s="67"/>
    </row>
    <row r="419" spans="1:11" ht="12.75" customHeight="1" x14ac:dyDescent="0.25">
      <c r="A419" s="11"/>
      <c r="B419" s="52" t="s">
        <v>381</v>
      </c>
      <c r="C419" s="3">
        <v>1</v>
      </c>
      <c r="D419" s="5">
        <v>54</v>
      </c>
      <c r="E419" s="69">
        <v>42999</v>
      </c>
      <c r="F419" s="3" t="s">
        <v>8</v>
      </c>
      <c r="G419" s="5">
        <f t="shared" si="13"/>
        <v>54</v>
      </c>
      <c r="H419" s="3"/>
      <c r="J419" s="67"/>
      <c r="K419" s="67"/>
    </row>
    <row r="420" spans="1:11" ht="12.75" customHeight="1" x14ac:dyDescent="0.25">
      <c r="A420" s="11"/>
      <c r="B420" s="52" t="s">
        <v>377</v>
      </c>
      <c r="C420" s="3">
        <v>1</v>
      </c>
      <c r="D420" s="5">
        <v>71.5</v>
      </c>
      <c r="E420" s="69">
        <v>42999</v>
      </c>
      <c r="F420" s="3" t="s">
        <v>8</v>
      </c>
      <c r="G420" s="5">
        <f t="shared" si="13"/>
        <v>71.5</v>
      </c>
      <c r="H420" s="3"/>
      <c r="J420" s="67"/>
      <c r="K420" s="67"/>
    </row>
    <row r="421" spans="1:11" ht="12.75" customHeight="1" x14ac:dyDescent="0.25">
      <c r="A421" s="11"/>
      <c r="B421" s="52" t="s">
        <v>384</v>
      </c>
      <c r="C421" s="3">
        <v>13</v>
      </c>
      <c r="D421" s="5">
        <v>57.5</v>
      </c>
      <c r="E421" s="69">
        <v>42998</v>
      </c>
      <c r="F421" s="3" t="s">
        <v>8</v>
      </c>
      <c r="G421" s="5">
        <f t="shared" si="13"/>
        <v>747.5</v>
      </c>
      <c r="H421" s="3"/>
      <c r="J421" s="67"/>
      <c r="K421" s="67"/>
    </row>
    <row r="422" spans="1:11" ht="12.75" customHeight="1" x14ac:dyDescent="0.25">
      <c r="A422" s="11"/>
      <c r="B422" s="52" t="s">
        <v>297</v>
      </c>
      <c r="C422" s="3">
        <v>1</v>
      </c>
      <c r="D422" s="5">
        <v>850</v>
      </c>
      <c r="E422" s="69">
        <v>43007</v>
      </c>
      <c r="F422" s="3" t="s">
        <v>8</v>
      </c>
      <c r="G422" s="5">
        <f t="shared" si="13"/>
        <v>850</v>
      </c>
      <c r="H422" s="3"/>
      <c r="J422" s="67"/>
      <c r="K422" s="67"/>
    </row>
    <row r="423" spans="1:11" ht="12.75" customHeight="1" x14ac:dyDescent="0.25">
      <c r="A423" s="11"/>
      <c r="B423" s="52" t="s">
        <v>380</v>
      </c>
      <c r="C423" s="3">
        <v>2</v>
      </c>
      <c r="D423" s="5">
        <v>66</v>
      </c>
      <c r="E423" s="69">
        <v>42999</v>
      </c>
      <c r="F423" s="3" t="s">
        <v>8</v>
      </c>
      <c r="G423" s="5">
        <f t="shared" si="13"/>
        <v>132</v>
      </c>
      <c r="H423" s="3"/>
      <c r="J423" s="67"/>
      <c r="K423" s="67"/>
    </row>
    <row r="424" spans="1:11" ht="12.75" customHeight="1" x14ac:dyDescent="0.25">
      <c r="A424" s="11"/>
      <c r="B424" s="52" t="s">
        <v>376</v>
      </c>
      <c r="C424" s="3">
        <v>4</v>
      </c>
      <c r="D424" s="5">
        <v>33.5</v>
      </c>
      <c r="E424" s="69">
        <v>42977</v>
      </c>
      <c r="F424" s="3" t="s">
        <v>8</v>
      </c>
      <c r="G424" s="5">
        <f t="shared" si="13"/>
        <v>134</v>
      </c>
      <c r="H424" s="3"/>
      <c r="J424" s="67"/>
      <c r="K424" s="67"/>
    </row>
    <row r="425" spans="1:11" ht="12.75" customHeight="1" x14ac:dyDescent="0.3">
      <c r="A425" s="131" t="s">
        <v>62</v>
      </c>
      <c r="B425" s="22"/>
      <c r="C425" s="22"/>
      <c r="D425" s="22"/>
      <c r="E425" s="22"/>
      <c r="F425" s="22"/>
      <c r="G425" s="22"/>
      <c r="H425" s="35">
        <f>SUM(G414:G424)</f>
        <v>2603</v>
      </c>
      <c r="J425" s="67"/>
      <c r="K425" s="67"/>
    </row>
    <row r="426" spans="1:11" ht="12.75" customHeight="1" x14ac:dyDescent="0.25">
      <c r="A426" s="11"/>
      <c r="B426" s="52" t="s">
        <v>380</v>
      </c>
      <c r="C426" s="3">
        <v>2</v>
      </c>
      <c r="D426" s="5">
        <v>66</v>
      </c>
      <c r="E426" s="69">
        <v>42999</v>
      </c>
      <c r="F426" s="3" t="s">
        <v>8</v>
      </c>
      <c r="G426" s="5">
        <f t="shared" ref="G426:G432" si="14">(C426*D426)</f>
        <v>132</v>
      </c>
      <c r="H426" s="3"/>
      <c r="J426" s="67"/>
      <c r="K426" s="67"/>
    </row>
    <row r="427" spans="1:11" ht="12.75" customHeight="1" x14ac:dyDescent="0.25">
      <c r="A427" s="11"/>
      <c r="B427" s="52" t="s">
        <v>385</v>
      </c>
      <c r="C427" s="3">
        <v>2</v>
      </c>
      <c r="D427" s="5">
        <v>67</v>
      </c>
      <c r="E427" s="69">
        <v>42977</v>
      </c>
      <c r="F427" s="3" t="s">
        <v>8</v>
      </c>
      <c r="G427" s="5">
        <f t="shared" si="14"/>
        <v>134</v>
      </c>
      <c r="H427" s="3"/>
      <c r="J427" s="67"/>
      <c r="K427" s="67"/>
    </row>
    <row r="428" spans="1:11" ht="12.75" customHeight="1" x14ac:dyDescent="0.25">
      <c r="A428" s="11"/>
      <c r="B428" s="52" t="s">
        <v>384</v>
      </c>
      <c r="C428" s="3">
        <v>8</v>
      </c>
      <c r="D428" s="5">
        <v>28.5</v>
      </c>
      <c r="E428" s="69">
        <v>43014</v>
      </c>
      <c r="F428" s="3" t="s">
        <v>8</v>
      </c>
      <c r="G428" s="5">
        <f t="shared" si="14"/>
        <v>228</v>
      </c>
      <c r="H428" s="3"/>
      <c r="J428" s="67"/>
      <c r="K428" s="67"/>
    </row>
    <row r="429" spans="1:11" ht="12.75" customHeight="1" x14ac:dyDescent="0.25">
      <c r="A429" s="11"/>
      <c r="B429" s="52" t="s">
        <v>386</v>
      </c>
      <c r="C429" s="3">
        <v>4</v>
      </c>
      <c r="D429" s="5">
        <v>75</v>
      </c>
      <c r="E429" s="69">
        <v>43021</v>
      </c>
      <c r="F429" s="3" t="s">
        <v>8</v>
      </c>
      <c r="G429" s="5">
        <f t="shared" si="14"/>
        <v>300</v>
      </c>
      <c r="H429" s="3"/>
      <c r="J429" s="67"/>
      <c r="K429" s="67"/>
    </row>
    <row r="430" spans="1:11" ht="12.75" customHeight="1" x14ac:dyDescent="0.25">
      <c r="A430" s="11"/>
      <c r="B430" s="52" t="s">
        <v>387</v>
      </c>
      <c r="C430" s="3">
        <v>1</v>
      </c>
      <c r="D430" s="5">
        <v>223.5</v>
      </c>
      <c r="E430" s="69">
        <v>43028</v>
      </c>
      <c r="F430" s="3" t="s">
        <v>8</v>
      </c>
      <c r="G430" s="5">
        <f t="shared" si="14"/>
        <v>223.5</v>
      </c>
      <c r="H430" s="3"/>
      <c r="J430" s="67"/>
      <c r="K430" s="67"/>
    </row>
    <row r="431" spans="1:11" ht="12.75" customHeight="1" x14ac:dyDescent="0.25">
      <c r="A431" s="11"/>
      <c r="B431" s="52" t="s">
        <v>385</v>
      </c>
      <c r="C431" s="3">
        <v>3</v>
      </c>
      <c r="D431" s="5">
        <v>66</v>
      </c>
      <c r="E431" s="69">
        <v>43032</v>
      </c>
      <c r="F431" s="3" t="s">
        <v>8</v>
      </c>
      <c r="G431" s="5">
        <f t="shared" si="14"/>
        <v>198</v>
      </c>
      <c r="H431" s="3"/>
      <c r="J431" s="67"/>
      <c r="K431" s="67"/>
    </row>
    <row r="432" spans="1:11" ht="12.75" customHeight="1" x14ac:dyDescent="0.25">
      <c r="A432" s="11"/>
      <c r="B432" s="52" t="s">
        <v>380</v>
      </c>
      <c r="C432" s="3">
        <v>2</v>
      </c>
      <c r="D432" s="5">
        <v>66.5</v>
      </c>
      <c r="E432" s="69">
        <v>43032</v>
      </c>
      <c r="F432" s="3" t="s">
        <v>8</v>
      </c>
      <c r="G432" s="5">
        <f t="shared" si="14"/>
        <v>133</v>
      </c>
      <c r="H432" s="3"/>
      <c r="J432" s="67"/>
      <c r="K432" s="67"/>
    </row>
    <row r="433" spans="1:11" ht="12.75" customHeight="1" x14ac:dyDescent="0.3">
      <c r="A433" s="131" t="s">
        <v>63</v>
      </c>
      <c r="B433" s="22"/>
      <c r="C433" s="22"/>
      <c r="D433" s="22"/>
      <c r="E433" s="22"/>
      <c r="F433" s="22"/>
      <c r="G433" s="22"/>
      <c r="H433" s="35">
        <f>SUM(G426:G432)</f>
        <v>1348.5</v>
      </c>
      <c r="J433" s="67"/>
      <c r="K433" s="67"/>
    </row>
    <row r="434" spans="1:11" ht="12.75" customHeight="1" x14ac:dyDescent="0.25">
      <c r="A434" s="11"/>
      <c r="B434" s="52" t="s">
        <v>297</v>
      </c>
      <c r="C434" s="3">
        <v>1</v>
      </c>
      <c r="D434" s="5">
        <v>1450</v>
      </c>
      <c r="E434" s="69">
        <v>43040</v>
      </c>
      <c r="F434" s="3" t="s">
        <v>8</v>
      </c>
      <c r="G434" s="5">
        <f>(C434*D434)</f>
        <v>1450</v>
      </c>
      <c r="H434" s="3"/>
      <c r="J434" s="67"/>
      <c r="K434" s="67"/>
    </row>
    <row r="435" spans="1:11" ht="12.75" customHeight="1" x14ac:dyDescent="0.25">
      <c r="A435" s="11"/>
      <c r="B435" s="52" t="s">
        <v>388</v>
      </c>
      <c r="C435" s="3">
        <v>130</v>
      </c>
      <c r="D435" s="5">
        <v>35</v>
      </c>
      <c r="E435" s="69">
        <v>43059</v>
      </c>
      <c r="F435" s="3" t="s">
        <v>8</v>
      </c>
      <c r="G435" s="5">
        <f>(C435*D435)/4</f>
        <v>1137.5</v>
      </c>
      <c r="H435" s="3"/>
    </row>
    <row r="436" spans="1:11" ht="12.75" customHeight="1" x14ac:dyDescent="0.25">
      <c r="A436" s="11"/>
      <c r="B436" s="52" t="s">
        <v>380</v>
      </c>
      <c r="C436" s="3">
        <v>2</v>
      </c>
      <c r="D436" s="5">
        <v>66</v>
      </c>
      <c r="E436" s="69">
        <v>43040</v>
      </c>
      <c r="F436" s="3" t="s">
        <v>8</v>
      </c>
      <c r="G436" s="5">
        <f t="shared" ref="G436:G450" si="15">(C436*D436)</f>
        <v>132</v>
      </c>
      <c r="H436" s="3"/>
    </row>
    <row r="437" spans="1:11" ht="12.75" customHeight="1" x14ac:dyDescent="0.25">
      <c r="A437" s="11"/>
      <c r="B437" s="52" t="s">
        <v>385</v>
      </c>
      <c r="C437" s="3">
        <v>2</v>
      </c>
      <c r="D437" s="5">
        <v>66</v>
      </c>
      <c r="E437" s="69">
        <v>43052</v>
      </c>
      <c r="F437" s="3" t="s">
        <v>8</v>
      </c>
      <c r="G437" s="5">
        <f t="shared" si="15"/>
        <v>132</v>
      </c>
      <c r="H437" s="3"/>
    </row>
    <row r="438" spans="1:11" ht="12.75" customHeight="1" x14ac:dyDescent="0.25">
      <c r="A438" s="11"/>
      <c r="B438" s="52" t="s">
        <v>389</v>
      </c>
      <c r="C438" s="3">
        <v>2</v>
      </c>
      <c r="D438" s="5">
        <v>20</v>
      </c>
      <c r="E438" s="69">
        <v>43052</v>
      </c>
      <c r="F438" s="3" t="s">
        <v>8</v>
      </c>
      <c r="G438" s="5">
        <f t="shared" si="15"/>
        <v>40</v>
      </c>
      <c r="H438" s="3"/>
    </row>
    <row r="439" spans="1:11" ht="12.75" customHeight="1" x14ac:dyDescent="0.25">
      <c r="A439" s="11"/>
      <c r="B439" s="52" t="s">
        <v>319</v>
      </c>
      <c r="C439" s="3">
        <v>2</v>
      </c>
      <c r="D439" s="5">
        <v>36</v>
      </c>
      <c r="E439" s="69">
        <v>43052</v>
      </c>
      <c r="F439" s="3" t="s">
        <v>8</v>
      </c>
      <c r="G439" s="5">
        <f t="shared" si="15"/>
        <v>72</v>
      </c>
      <c r="H439" s="3"/>
    </row>
    <row r="440" spans="1:11" ht="12.75" customHeight="1" x14ac:dyDescent="0.25">
      <c r="A440" s="11"/>
      <c r="B440" s="52" t="s">
        <v>390</v>
      </c>
      <c r="C440" s="3">
        <v>1</v>
      </c>
      <c r="D440" s="5">
        <v>502.2</v>
      </c>
      <c r="E440" s="69">
        <v>43053</v>
      </c>
      <c r="F440" s="3" t="s">
        <v>8</v>
      </c>
      <c r="G440" s="5">
        <f t="shared" si="15"/>
        <v>502.2</v>
      </c>
      <c r="H440" s="3"/>
    </row>
    <row r="441" spans="1:11" ht="12.75" customHeight="1" x14ac:dyDescent="0.25">
      <c r="A441" s="11"/>
      <c r="B441" s="52" t="s">
        <v>391</v>
      </c>
      <c r="C441" s="3">
        <v>1</v>
      </c>
      <c r="D441" s="5">
        <v>73.5</v>
      </c>
      <c r="E441" s="69">
        <v>43055</v>
      </c>
      <c r="F441" s="3" t="s">
        <v>8</v>
      </c>
      <c r="G441" s="5">
        <f t="shared" si="15"/>
        <v>73.5</v>
      </c>
      <c r="H441" s="3"/>
    </row>
    <row r="442" spans="1:11" ht="12.75" customHeight="1" x14ac:dyDescent="0.25">
      <c r="A442" s="11"/>
      <c r="B442" s="52" t="s">
        <v>392</v>
      </c>
      <c r="C442" s="3">
        <v>350</v>
      </c>
      <c r="D442" s="5">
        <v>0.2</v>
      </c>
      <c r="E442" s="69">
        <v>43056</v>
      </c>
      <c r="F442" s="3" t="s">
        <v>8</v>
      </c>
      <c r="G442" s="5">
        <f t="shared" si="15"/>
        <v>70</v>
      </c>
      <c r="H442" s="3"/>
    </row>
    <row r="443" spans="1:11" ht="12.75" customHeight="1" x14ac:dyDescent="0.25">
      <c r="A443" s="11"/>
      <c r="B443" s="52" t="s">
        <v>393</v>
      </c>
      <c r="C443" s="3">
        <v>350</v>
      </c>
      <c r="D443" s="5">
        <v>1.19</v>
      </c>
      <c r="E443" s="69">
        <v>43056</v>
      </c>
      <c r="F443" s="3" t="s">
        <v>8</v>
      </c>
      <c r="G443" s="5">
        <f t="shared" si="15"/>
        <v>416.5</v>
      </c>
      <c r="H443" s="3"/>
    </row>
    <row r="444" spans="1:11" ht="12.75" customHeight="1" x14ac:dyDescent="0.25">
      <c r="A444" s="11"/>
      <c r="B444" s="52" t="s">
        <v>394</v>
      </c>
      <c r="C444" s="3">
        <v>350</v>
      </c>
      <c r="D444" s="5">
        <v>0.4</v>
      </c>
      <c r="E444" s="69">
        <v>43056</v>
      </c>
      <c r="F444" s="3" t="s">
        <v>8</v>
      </c>
      <c r="G444" s="5">
        <f t="shared" si="15"/>
        <v>140</v>
      </c>
      <c r="H444" s="3"/>
    </row>
    <row r="445" spans="1:11" ht="12.75" customHeight="1" x14ac:dyDescent="0.25">
      <c r="A445" s="11"/>
      <c r="B445" s="52" t="s">
        <v>376</v>
      </c>
      <c r="C445" s="3">
        <v>2</v>
      </c>
      <c r="D445" s="5">
        <v>36</v>
      </c>
      <c r="E445" s="69">
        <v>43056</v>
      </c>
      <c r="F445" s="3" t="s">
        <v>8</v>
      </c>
      <c r="G445" s="5">
        <f t="shared" si="15"/>
        <v>72</v>
      </c>
      <c r="H445" s="3"/>
    </row>
    <row r="446" spans="1:11" ht="12.75" customHeight="1" x14ac:dyDescent="0.25">
      <c r="A446" s="11"/>
      <c r="B446" s="52" t="s">
        <v>380</v>
      </c>
      <c r="C446" s="3">
        <v>2</v>
      </c>
      <c r="D446" s="5">
        <v>69.5</v>
      </c>
      <c r="E446" s="69">
        <v>43061</v>
      </c>
      <c r="F446" s="3" t="s">
        <v>8</v>
      </c>
      <c r="G446" s="5">
        <f t="shared" si="15"/>
        <v>139</v>
      </c>
      <c r="H446" s="3"/>
    </row>
    <row r="447" spans="1:11" ht="12.75" customHeight="1" x14ac:dyDescent="0.25">
      <c r="A447" s="11"/>
      <c r="B447" s="52" t="s">
        <v>395</v>
      </c>
      <c r="C447" s="3">
        <v>1</v>
      </c>
      <c r="D447" s="5">
        <v>149</v>
      </c>
      <c r="E447" s="69">
        <v>43061</v>
      </c>
      <c r="F447" s="3" t="s">
        <v>8</v>
      </c>
      <c r="G447" s="5">
        <f t="shared" si="15"/>
        <v>149</v>
      </c>
      <c r="H447" s="3"/>
    </row>
    <row r="448" spans="1:11" ht="12.75" customHeight="1" x14ac:dyDescent="0.25">
      <c r="A448" s="11"/>
      <c r="B448" s="52" t="s">
        <v>396</v>
      </c>
      <c r="C448" s="3">
        <v>5</v>
      </c>
      <c r="D448" s="5">
        <v>58</v>
      </c>
      <c r="E448" s="69">
        <v>43061</v>
      </c>
      <c r="F448" s="3" t="s">
        <v>8</v>
      </c>
      <c r="G448" s="5">
        <f t="shared" si="15"/>
        <v>290</v>
      </c>
      <c r="H448" s="3"/>
    </row>
    <row r="449" spans="1:8" ht="12.75" customHeight="1" x14ac:dyDescent="0.25">
      <c r="A449" s="11"/>
      <c r="B449" s="52" t="s">
        <v>397</v>
      </c>
      <c r="C449" s="3">
        <v>1</v>
      </c>
      <c r="D449" s="5">
        <v>100</v>
      </c>
      <c r="E449" s="69">
        <v>43063</v>
      </c>
      <c r="F449" s="3" t="s">
        <v>8</v>
      </c>
      <c r="G449" s="5">
        <f t="shared" si="15"/>
        <v>100</v>
      </c>
      <c r="H449" s="3"/>
    </row>
    <row r="450" spans="1:8" ht="12.75" customHeight="1" x14ac:dyDescent="0.25">
      <c r="A450" s="11"/>
      <c r="B450" s="52" t="s">
        <v>398</v>
      </c>
      <c r="C450" s="3">
        <v>1</v>
      </c>
      <c r="D450" s="5">
        <v>80</v>
      </c>
      <c r="E450" s="69">
        <v>43063</v>
      </c>
      <c r="F450" s="3" t="s">
        <v>8</v>
      </c>
      <c r="G450" s="5">
        <f t="shared" si="15"/>
        <v>80</v>
      </c>
      <c r="H450" s="3"/>
    </row>
    <row r="451" spans="1:8" ht="12.75" customHeight="1" x14ac:dyDescent="0.3">
      <c r="A451" s="131" t="s">
        <v>64</v>
      </c>
      <c r="B451" s="22"/>
      <c r="C451" s="22"/>
      <c r="D451" s="22"/>
      <c r="E451" s="22"/>
      <c r="F451" s="22"/>
      <c r="G451" s="22"/>
      <c r="H451" s="35">
        <f>SUM(G434:G450)</f>
        <v>4995.7</v>
      </c>
    </row>
    <row r="452" spans="1:8" ht="12.75" customHeight="1" x14ac:dyDescent="0.3">
      <c r="A452" s="11"/>
      <c r="B452" s="52" t="s">
        <v>399</v>
      </c>
      <c r="C452" s="3">
        <v>1</v>
      </c>
      <c r="D452" s="5">
        <v>85</v>
      </c>
      <c r="E452" s="69">
        <v>43071</v>
      </c>
      <c r="F452" s="3" t="s">
        <v>8</v>
      </c>
      <c r="G452" s="5">
        <f t="shared" ref="G452:G460" si="16">(C452*D452)</f>
        <v>85</v>
      </c>
      <c r="H452" s="19"/>
    </row>
    <row r="453" spans="1:8" ht="12.75" customHeight="1" x14ac:dyDescent="0.3">
      <c r="A453" s="11"/>
      <c r="B453" s="52" t="s">
        <v>297</v>
      </c>
      <c r="C453" s="3">
        <v>1</v>
      </c>
      <c r="D453" s="5">
        <v>900</v>
      </c>
      <c r="E453" s="69">
        <v>43076</v>
      </c>
      <c r="F453" s="3" t="s">
        <v>8</v>
      </c>
      <c r="G453" s="5">
        <f t="shared" si="16"/>
        <v>900</v>
      </c>
      <c r="H453" s="19"/>
    </row>
    <row r="454" spans="1:8" ht="12.75" customHeight="1" x14ac:dyDescent="0.3">
      <c r="A454" s="11"/>
      <c r="B454" s="52" t="s">
        <v>380</v>
      </c>
      <c r="C454" s="3">
        <v>1</v>
      </c>
      <c r="D454" s="5">
        <v>69.5</v>
      </c>
      <c r="E454" s="69">
        <v>43071</v>
      </c>
      <c r="F454" s="3" t="s">
        <v>8</v>
      </c>
      <c r="G454" s="5">
        <f t="shared" si="16"/>
        <v>69.5</v>
      </c>
      <c r="H454" s="19"/>
    </row>
    <row r="455" spans="1:8" ht="12.75" customHeight="1" x14ac:dyDescent="0.3">
      <c r="A455" s="11"/>
      <c r="B455" s="52" t="s">
        <v>380</v>
      </c>
      <c r="C455" s="3">
        <v>2</v>
      </c>
      <c r="D455" s="5">
        <v>69.5</v>
      </c>
      <c r="E455" s="69">
        <v>43077</v>
      </c>
      <c r="F455" s="3" t="s">
        <v>8</v>
      </c>
      <c r="G455" s="5">
        <f t="shared" si="16"/>
        <v>139</v>
      </c>
      <c r="H455" s="19"/>
    </row>
    <row r="456" spans="1:8" ht="12.75" customHeight="1" x14ac:dyDescent="0.3">
      <c r="A456" s="11"/>
      <c r="B456" s="52" t="s">
        <v>400</v>
      </c>
      <c r="C456" s="3">
        <v>1</v>
      </c>
      <c r="D456" s="5">
        <v>72</v>
      </c>
      <c r="E456" s="69">
        <v>43077</v>
      </c>
      <c r="F456" s="3" t="s">
        <v>8</v>
      </c>
      <c r="G456" s="5">
        <f t="shared" si="16"/>
        <v>72</v>
      </c>
      <c r="H456" s="19"/>
    </row>
    <row r="457" spans="1:8" ht="12.75" customHeight="1" x14ac:dyDescent="0.25">
      <c r="B457" s="52" t="s">
        <v>380</v>
      </c>
      <c r="C457" s="3">
        <v>1</v>
      </c>
      <c r="D457" s="5">
        <v>69.5</v>
      </c>
      <c r="E457" s="69">
        <v>43083</v>
      </c>
      <c r="F457" s="3" t="s">
        <v>8</v>
      </c>
      <c r="G457" s="5">
        <f t="shared" si="16"/>
        <v>69.5</v>
      </c>
      <c r="H457" s="3"/>
    </row>
    <row r="458" spans="1:8" ht="12.75" customHeight="1" x14ac:dyDescent="0.25">
      <c r="B458" s="52" t="s">
        <v>401</v>
      </c>
      <c r="C458" s="3">
        <v>1</v>
      </c>
      <c r="D458" s="5">
        <v>59</v>
      </c>
      <c r="E458" s="69">
        <v>43083</v>
      </c>
      <c r="F458" s="3" t="s">
        <v>8</v>
      </c>
      <c r="G458" s="5">
        <f t="shared" si="16"/>
        <v>59</v>
      </c>
      <c r="H458" s="3"/>
    </row>
    <row r="459" spans="1:8" ht="12.75" customHeight="1" x14ac:dyDescent="0.3">
      <c r="A459" s="11"/>
      <c r="B459" s="52" t="s">
        <v>401</v>
      </c>
      <c r="C459" s="3">
        <v>1</v>
      </c>
      <c r="D459" s="5">
        <v>280</v>
      </c>
      <c r="E459" s="69">
        <v>43083</v>
      </c>
      <c r="F459" s="3" t="s">
        <v>8</v>
      </c>
      <c r="G459" s="5">
        <f t="shared" si="16"/>
        <v>280</v>
      </c>
      <c r="H459" s="19"/>
    </row>
    <row r="460" spans="1:8" ht="12.75" customHeight="1" x14ac:dyDescent="0.3">
      <c r="A460" s="11"/>
      <c r="B460" s="52" t="s">
        <v>402</v>
      </c>
      <c r="C460" s="3">
        <v>1</v>
      </c>
      <c r="D460" s="5">
        <v>8</v>
      </c>
      <c r="E460" s="69">
        <v>43083</v>
      </c>
      <c r="F460" s="3" t="s">
        <v>8</v>
      </c>
      <c r="G460" s="5">
        <f t="shared" si="16"/>
        <v>8</v>
      </c>
      <c r="H460" s="19"/>
    </row>
    <row r="461" spans="1:8" ht="12.75" customHeight="1" x14ac:dyDescent="0.3">
      <c r="A461" s="11"/>
      <c r="B461" s="52" t="s">
        <v>403</v>
      </c>
      <c r="C461" s="3">
        <v>130</v>
      </c>
      <c r="D461" s="5">
        <v>35</v>
      </c>
      <c r="E461" s="69">
        <v>43089</v>
      </c>
      <c r="F461" s="3" t="s">
        <v>8</v>
      </c>
      <c r="G461" s="5">
        <f>(C461*D461)/4</f>
        <v>1137.5</v>
      </c>
      <c r="H461" s="19"/>
    </row>
    <row r="462" spans="1:8" ht="12.75" customHeight="1" x14ac:dyDescent="0.3">
      <c r="A462" s="11"/>
      <c r="B462" s="52" t="s">
        <v>380</v>
      </c>
      <c r="C462" s="3">
        <v>2</v>
      </c>
      <c r="D462" s="5">
        <v>69.5</v>
      </c>
      <c r="E462" s="69">
        <v>43098</v>
      </c>
      <c r="F462" s="3" t="s">
        <v>8</v>
      </c>
      <c r="G462" s="5">
        <f t="shared" ref="G462:G467" si="17">(C462*D462)</f>
        <v>139</v>
      </c>
      <c r="H462" s="19"/>
    </row>
    <row r="463" spans="1:8" ht="12.75" customHeight="1" x14ac:dyDescent="0.3">
      <c r="A463" s="11"/>
      <c r="B463" s="52" t="s">
        <v>386</v>
      </c>
      <c r="C463" s="3">
        <v>1</v>
      </c>
      <c r="D463" s="5">
        <v>87.5</v>
      </c>
      <c r="E463" s="69">
        <v>43098</v>
      </c>
      <c r="F463" s="3" t="s">
        <v>8</v>
      </c>
      <c r="G463" s="5">
        <f t="shared" si="17"/>
        <v>87.5</v>
      </c>
      <c r="H463" s="19"/>
    </row>
    <row r="464" spans="1:8" ht="12.75" customHeight="1" x14ac:dyDescent="0.3">
      <c r="A464" s="11"/>
      <c r="B464" s="52" t="s">
        <v>404</v>
      </c>
      <c r="C464" s="3">
        <v>1</v>
      </c>
      <c r="D464" s="5">
        <v>87</v>
      </c>
      <c r="E464" s="69">
        <v>43098</v>
      </c>
      <c r="F464" s="3" t="s">
        <v>8</v>
      </c>
      <c r="G464" s="5">
        <f t="shared" si="17"/>
        <v>87</v>
      </c>
      <c r="H464" s="19"/>
    </row>
    <row r="465" spans="1:8" ht="12.75" customHeight="1" x14ac:dyDescent="0.3">
      <c r="A465" s="11"/>
      <c r="B465" s="52" t="s">
        <v>385</v>
      </c>
      <c r="C465" s="3">
        <v>1</v>
      </c>
      <c r="D465" s="5">
        <v>66.5</v>
      </c>
      <c r="E465" s="69">
        <v>43098</v>
      </c>
      <c r="F465" s="3" t="s">
        <v>8</v>
      </c>
      <c r="G465" s="5">
        <f t="shared" si="17"/>
        <v>66.5</v>
      </c>
      <c r="H465" s="19"/>
    </row>
    <row r="466" spans="1:8" ht="12.75" customHeight="1" x14ac:dyDescent="0.3">
      <c r="A466" s="11"/>
      <c r="B466" s="52" t="s">
        <v>399</v>
      </c>
      <c r="C466" s="3">
        <v>1</v>
      </c>
      <c r="D466" s="5">
        <v>90</v>
      </c>
      <c r="E466" s="69">
        <v>43098</v>
      </c>
      <c r="F466" s="3" t="s">
        <v>8</v>
      </c>
      <c r="G466" s="5">
        <f t="shared" si="17"/>
        <v>90</v>
      </c>
      <c r="H466" s="19"/>
    </row>
    <row r="467" spans="1:8" ht="12.75" customHeight="1" x14ac:dyDescent="0.3">
      <c r="A467" s="11"/>
      <c r="B467" s="52" t="s">
        <v>405</v>
      </c>
      <c r="C467" s="3">
        <v>4</v>
      </c>
      <c r="D467" s="5">
        <v>28.5</v>
      </c>
      <c r="E467" s="69">
        <v>43098</v>
      </c>
      <c r="F467" s="3" t="s">
        <v>8</v>
      </c>
      <c r="G467" s="5">
        <f t="shared" si="17"/>
        <v>114</v>
      </c>
      <c r="H467" s="19"/>
    </row>
    <row r="468" spans="1:8" ht="12.75" customHeight="1" x14ac:dyDescent="0.3">
      <c r="A468" s="131" t="s">
        <v>65</v>
      </c>
      <c r="B468" s="22"/>
      <c r="C468" s="22"/>
      <c r="D468" s="22"/>
      <c r="E468" s="22"/>
      <c r="F468" s="22"/>
      <c r="G468" s="22"/>
      <c r="H468" s="35">
        <f>SUM(G452:G467)</f>
        <v>3403.5</v>
      </c>
    </row>
    <row r="469" spans="1:8" ht="12.75" customHeight="1" x14ac:dyDescent="0.3">
      <c r="A469" s="11"/>
      <c r="B469" s="73" t="s">
        <v>406</v>
      </c>
      <c r="C469" s="9">
        <v>1</v>
      </c>
      <c r="D469" s="49">
        <f>418.5-290</f>
        <v>128.5</v>
      </c>
      <c r="E469" s="74">
        <v>42741</v>
      </c>
      <c r="F469" s="9" t="s">
        <v>8</v>
      </c>
      <c r="G469" s="5">
        <f t="shared" ref="G469:G474" si="18">(C469*D469)</f>
        <v>128.5</v>
      </c>
      <c r="H469" s="19"/>
    </row>
    <row r="470" spans="1:8" ht="12.75" customHeight="1" x14ac:dyDescent="0.3">
      <c r="A470" s="11"/>
      <c r="B470" s="3" t="s">
        <v>407</v>
      </c>
      <c r="C470" s="3">
        <v>1</v>
      </c>
      <c r="D470" s="5">
        <v>900</v>
      </c>
      <c r="E470" s="69">
        <v>42743</v>
      </c>
      <c r="F470" s="3" t="s">
        <v>8</v>
      </c>
      <c r="G470" s="5">
        <f t="shared" si="18"/>
        <v>900</v>
      </c>
      <c r="H470" s="19"/>
    </row>
    <row r="471" spans="1:8" ht="12.75" customHeight="1" x14ac:dyDescent="0.3">
      <c r="A471" s="11"/>
      <c r="B471" s="3" t="s">
        <v>408</v>
      </c>
      <c r="C471" s="3">
        <v>1</v>
      </c>
      <c r="D471" s="5">
        <v>42.8</v>
      </c>
      <c r="E471" s="69">
        <v>42743</v>
      </c>
      <c r="F471" s="3" t="s">
        <v>8</v>
      </c>
      <c r="G471" s="5">
        <f t="shared" si="18"/>
        <v>42.8</v>
      </c>
      <c r="H471" s="19"/>
    </row>
    <row r="472" spans="1:8" ht="12.75" customHeight="1" x14ac:dyDescent="0.3">
      <c r="A472" s="11"/>
      <c r="B472" s="3" t="s">
        <v>409</v>
      </c>
      <c r="C472" s="3">
        <v>1</v>
      </c>
      <c r="D472" s="5">
        <v>27</v>
      </c>
      <c r="E472" s="69">
        <v>43112</v>
      </c>
      <c r="F472" s="3" t="s">
        <v>8</v>
      </c>
      <c r="G472" s="5">
        <f t="shared" si="18"/>
        <v>27</v>
      </c>
      <c r="H472" s="19"/>
    </row>
    <row r="473" spans="1:8" ht="12.75" customHeight="1" x14ac:dyDescent="0.3">
      <c r="A473" s="11"/>
      <c r="B473" s="3" t="s">
        <v>410</v>
      </c>
      <c r="C473" s="3">
        <v>36</v>
      </c>
      <c r="D473" s="5">
        <v>0.5</v>
      </c>
      <c r="E473" s="69">
        <v>43118</v>
      </c>
      <c r="F473" s="3"/>
      <c r="G473" s="5">
        <f t="shared" si="18"/>
        <v>18</v>
      </c>
      <c r="H473" s="19"/>
    </row>
    <row r="474" spans="1:8" ht="12.75" customHeight="1" x14ac:dyDescent="0.3">
      <c r="A474" s="11"/>
      <c r="B474" s="52" t="s">
        <v>411</v>
      </c>
      <c r="C474" s="3">
        <v>1</v>
      </c>
      <c r="D474" s="5">
        <v>205.5</v>
      </c>
      <c r="E474" s="69">
        <v>43118</v>
      </c>
      <c r="F474" s="3" t="s">
        <v>8</v>
      </c>
      <c r="G474" s="5">
        <f t="shared" si="18"/>
        <v>205.5</v>
      </c>
      <c r="H474" s="19"/>
    </row>
    <row r="475" spans="1:8" ht="12.75" customHeight="1" x14ac:dyDescent="0.3">
      <c r="A475" s="11"/>
      <c r="B475" s="52" t="s">
        <v>412</v>
      </c>
      <c r="C475" s="3">
        <v>130</v>
      </c>
      <c r="D475" s="5">
        <v>35</v>
      </c>
      <c r="E475" s="69">
        <v>43120</v>
      </c>
      <c r="F475" s="3" t="s">
        <v>8</v>
      </c>
      <c r="G475" s="5">
        <f>(C475*D475)/4</f>
        <v>1137.5</v>
      </c>
      <c r="H475" s="19"/>
    </row>
    <row r="476" spans="1:8" ht="12.75" customHeight="1" x14ac:dyDescent="0.3">
      <c r="A476" s="11"/>
      <c r="B476" s="52" t="s">
        <v>413</v>
      </c>
      <c r="C476" s="3">
        <v>1</v>
      </c>
      <c r="D476" s="5">
        <v>128</v>
      </c>
      <c r="E476" s="69">
        <v>43120</v>
      </c>
      <c r="F476" s="3" t="s">
        <v>8</v>
      </c>
      <c r="G476" s="5">
        <f>(C476*D476)</f>
        <v>128</v>
      </c>
      <c r="H476" s="19"/>
    </row>
    <row r="477" spans="1:8" ht="12.75" customHeight="1" x14ac:dyDescent="0.3">
      <c r="A477" s="131" t="s">
        <v>66</v>
      </c>
      <c r="B477" s="22"/>
      <c r="C477" s="22"/>
      <c r="D477" s="22"/>
      <c r="E477" s="22"/>
      <c r="F477" s="22"/>
      <c r="G477" s="22"/>
      <c r="H477" s="35">
        <f>SUM(G469:G476)</f>
        <v>2587.3000000000002</v>
      </c>
    </row>
    <row r="478" spans="1:8" ht="12.75" customHeight="1" x14ac:dyDescent="0.3">
      <c r="A478" s="11"/>
      <c r="B478" s="50" t="s">
        <v>414</v>
      </c>
      <c r="C478" s="9">
        <v>1</v>
      </c>
      <c r="D478" s="49">
        <v>54</v>
      </c>
      <c r="E478" s="74">
        <v>43138</v>
      </c>
      <c r="F478" s="9" t="s">
        <v>8</v>
      </c>
      <c r="G478" s="5">
        <f>(C478*D478)</f>
        <v>54</v>
      </c>
      <c r="H478" s="3"/>
    </row>
    <row r="479" spans="1:8" ht="12.75" customHeight="1" x14ac:dyDescent="0.25">
      <c r="A479" s="11"/>
      <c r="B479" s="52" t="s">
        <v>380</v>
      </c>
      <c r="C479" s="3">
        <v>3</v>
      </c>
      <c r="D479" s="5">
        <v>69.5</v>
      </c>
      <c r="E479" s="69">
        <v>43150</v>
      </c>
      <c r="F479" s="3" t="s">
        <v>8</v>
      </c>
      <c r="G479" s="5">
        <f>(C479*D479)</f>
        <v>208.5</v>
      </c>
      <c r="H479" s="3"/>
    </row>
    <row r="480" spans="1:8" ht="12.75" customHeight="1" x14ac:dyDescent="0.25">
      <c r="A480" s="11"/>
      <c r="B480" s="52" t="s">
        <v>415</v>
      </c>
      <c r="C480" s="3">
        <v>130</v>
      </c>
      <c r="D480" s="5">
        <v>35</v>
      </c>
      <c r="E480" s="69">
        <v>43151</v>
      </c>
      <c r="F480" s="3" t="s">
        <v>8</v>
      </c>
      <c r="G480" s="5">
        <f>(C480*D480)/4</f>
        <v>1137.5</v>
      </c>
      <c r="H480" s="3"/>
    </row>
    <row r="481" spans="1:8" ht="12.75" customHeight="1" x14ac:dyDescent="0.25">
      <c r="A481" s="11"/>
      <c r="B481" s="52" t="s">
        <v>415</v>
      </c>
      <c r="C481" s="3">
        <v>1</v>
      </c>
      <c r="D481" s="5">
        <v>270</v>
      </c>
      <c r="E481" s="69">
        <v>43151</v>
      </c>
      <c r="F481" s="3" t="s">
        <v>8</v>
      </c>
      <c r="G481" s="5">
        <f>(C481*D481)</f>
        <v>270</v>
      </c>
      <c r="H481" s="3"/>
    </row>
    <row r="482" spans="1:8" ht="12.75" customHeight="1" x14ac:dyDescent="0.25">
      <c r="A482" s="11"/>
      <c r="B482" s="52" t="s">
        <v>250</v>
      </c>
      <c r="C482" s="3">
        <v>1</v>
      </c>
      <c r="D482" s="5">
        <v>880</v>
      </c>
      <c r="E482" s="69">
        <v>43152</v>
      </c>
      <c r="F482" s="3" t="s">
        <v>8</v>
      </c>
      <c r="G482" s="5">
        <f>(C482*D482)</f>
        <v>880</v>
      </c>
      <c r="H482" s="3"/>
    </row>
    <row r="483" spans="1:8" ht="12.75" customHeight="1" x14ac:dyDescent="0.3">
      <c r="A483" s="131" t="s">
        <v>67</v>
      </c>
      <c r="B483" s="22"/>
      <c r="C483" s="22"/>
      <c r="D483" s="22"/>
      <c r="E483" s="22"/>
      <c r="F483" s="22"/>
      <c r="G483" s="22"/>
      <c r="H483" s="35">
        <f>SUM(G478:G482)</f>
        <v>2550</v>
      </c>
    </row>
    <row r="484" spans="1:8" ht="12.75" customHeight="1" x14ac:dyDescent="0.25">
      <c r="A484" s="11"/>
      <c r="B484" s="52" t="s">
        <v>416</v>
      </c>
      <c r="C484" s="3">
        <v>1</v>
      </c>
      <c r="D484" s="5">
        <v>18</v>
      </c>
      <c r="E484" s="69">
        <v>43160</v>
      </c>
      <c r="F484" s="3" t="s">
        <v>8</v>
      </c>
      <c r="G484" s="5">
        <f t="shared" ref="G484:G491" si="19">(C484*D484)</f>
        <v>18</v>
      </c>
      <c r="H484" s="3"/>
    </row>
    <row r="485" spans="1:8" ht="12.75" customHeight="1" x14ac:dyDescent="0.25">
      <c r="A485" s="11"/>
      <c r="B485" s="52" t="s">
        <v>380</v>
      </c>
      <c r="C485" s="3">
        <v>2</v>
      </c>
      <c r="D485" s="5">
        <v>73.5</v>
      </c>
      <c r="E485" s="69">
        <v>43169</v>
      </c>
      <c r="F485" s="3" t="s">
        <v>8</v>
      </c>
      <c r="G485" s="5">
        <f t="shared" si="19"/>
        <v>147</v>
      </c>
      <c r="H485" s="3"/>
    </row>
    <row r="486" spans="1:8" ht="12.75" customHeight="1" x14ac:dyDescent="0.25">
      <c r="A486" s="11"/>
      <c r="B486" s="52" t="s">
        <v>385</v>
      </c>
      <c r="C486" s="3">
        <v>1</v>
      </c>
      <c r="D486" s="5">
        <v>66.5</v>
      </c>
      <c r="E486" s="69">
        <v>43169</v>
      </c>
      <c r="F486" s="3" t="s">
        <v>8</v>
      </c>
      <c r="G486" s="5">
        <f t="shared" si="19"/>
        <v>66.5</v>
      </c>
      <c r="H486" s="3"/>
    </row>
    <row r="487" spans="1:8" ht="12.75" customHeight="1" x14ac:dyDescent="0.25">
      <c r="A487" s="11"/>
      <c r="B487" s="52" t="s">
        <v>417</v>
      </c>
      <c r="C487" s="3">
        <v>1</v>
      </c>
      <c r="D487" s="5">
        <v>287.89999999999998</v>
      </c>
      <c r="E487" s="69">
        <v>43171</v>
      </c>
      <c r="F487" s="3" t="s">
        <v>8</v>
      </c>
      <c r="G487" s="5">
        <f t="shared" si="19"/>
        <v>287.89999999999998</v>
      </c>
      <c r="H487" s="3"/>
    </row>
    <row r="488" spans="1:8" ht="12.75" customHeight="1" x14ac:dyDescent="0.25">
      <c r="A488" s="11"/>
      <c r="B488" s="52" t="s">
        <v>418</v>
      </c>
      <c r="C488" s="3">
        <v>1</v>
      </c>
      <c r="D488" s="5">
        <v>18.2</v>
      </c>
      <c r="E488" s="69">
        <v>43171</v>
      </c>
      <c r="F488" s="3" t="s">
        <v>8</v>
      </c>
      <c r="G488" s="5">
        <f t="shared" si="19"/>
        <v>18.2</v>
      </c>
      <c r="H488" s="3"/>
    </row>
    <row r="489" spans="1:8" ht="12.75" customHeight="1" x14ac:dyDescent="0.25">
      <c r="A489" s="11"/>
      <c r="B489" s="52" t="s">
        <v>419</v>
      </c>
      <c r="C489" s="3">
        <v>270</v>
      </c>
      <c r="D489" s="5">
        <v>0.6</v>
      </c>
      <c r="E489" s="69">
        <v>43173</v>
      </c>
      <c r="F489" s="3" t="s">
        <v>8</v>
      </c>
      <c r="G489" s="5">
        <f t="shared" si="19"/>
        <v>162</v>
      </c>
      <c r="H489" s="3"/>
    </row>
    <row r="490" spans="1:8" ht="12.75" customHeight="1" x14ac:dyDescent="0.25">
      <c r="A490" s="11"/>
      <c r="B490" s="52" t="s">
        <v>420</v>
      </c>
      <c r="C490" s="3">
        <v>270</v>
      </c>
      <c r="D490" s="5">
        <v>1.1000000000000001</v>
      </c>
      <c r="E490" s="69">
        <v>43174</v>
      </c>
      <c r="F490" s="3" t="s">
        <v>8</v>
      </c>
      <c r="G490" s="5">
        <f t="shared" si="19"/>
        <v>297</v>
      </c>
      <c r="H490" s="3"/>
    </row>
    <row r="491" spans="1:8" ht="12.75" customHeight="1" x14ac:dyDescent="0.25">
      <c r="A491" s="11"/>
      <c r="B491" s="52" t="s">
        <v>411</v>
      </c>
      <c r="C491" s="3">
        <v>1</v>
      </c>
      <c r="D491" s="5">
        <v>213.5</v>
      </c>
      <c r="E491" s="69">
        <v>43176</v>
      </c>
      <c r="F491" s="3" t="s">
        <v>8</v>
      </c>
      <c r="G491" s="5">
        <f t="shared" si="19"/>
        <v>213.5</v>
      </c>
      <c r="H491" s="3"/>
    </row>
    <row r="492" spans="1:8" ht="12.75" customHeight="1" x14ac:dyDescent="0.3">
      <c r="A492" s="131" t="s">
        <v>68</v>
      </c>
      <c r="B492" s="22"/>
      <c r="C492" s="22"/>
      <c r="D492" s="22"/>
      <c r="E492" s="22"/>
      <c r="F492" s="22"/>
      <c r="G492" s="22"/>
      <c r="H492" s="35">
        <f>SUM(G484:G491)</f>
        <v>1210.0999999999999</v>
      </c>
    </row>
    <row r="493" spans="1:8" ht="12.75" customHeight="1" x14ac:dyDescent="0.25">
      <c r="A493" s="11"/>
      <c r="B493" s="52" t="s">
        <v>421</v>
      </c>
      <c r="C493" s="3">
        <v>2</v>
      </c>
      <c r="D493" s="5">
        <v>82</v>
      </c>
      <c r="E493" s="69">
        <v>43174</v>
      </c>
      <c r="F493" s="3" t="s">
        <v>8</v>
      </c>
      <c r="G493" s="5">
        <f t="shared" ref="G493:G504" si="20">(C493*D493)</f>
        <v>164</v>
      </c>
      <c r="H493" s="3"/>
    </row>
    <row r="494" spans="1:8" ht="12.75" customHeight="1" x14ac:dyDescent="0.25">
      <c r="A494" s="11"/>
      <c r="B494" s="52" t="s">
        <v>422</v>
      </c>
      <c r="C494" s="3">
        <v>3</v>
      </c>
      <c r="D494" s="5">
        <v>80</v>
      </c>
      <c r="E494" s="69">
        <v>43176</v>
      </c>
      <c r="F494" s="3" t="s">
        <v>8</v>
      </c>
      <c r="G494" s="5">
        <f t="shared" si="20"/>
        <v>240</v>
      </c>
      <c r="H494" s="3"/>
    </row>
    <row r="495" spans="1:8" ht="12.75" customHeight="1" x14ac:dyDescent="0.25">
      <c r="A495" s="11"/>
      <c r="B495" s="52" t="s">
        <v>422</v>
      </c>
      <c r="C495" s="3">
        <v>2</v>
      </c>
      <c r="D495" s="5">
        <v>80</v>
      </c>
      <c r="E495" s="69">
        <v>43203</v>
      </c>
      <c r="F495" s="3" t="s">
        <v>8</v>
      </c>
      <c r="G495" s="5">
        <f t="shared" si="20"/>
        <v>160</v>
      </c>
      <c r="H495" s="3"/>
    </row>
    <row r="496" spans="1:8" ht="12.75" customHeight="1" x14ac:dyDescent="0.25">
      <c r="A496" s="11"/>
      <c r="B496" s="52" t="s">
        <v>287</v>
      </c>
      <c r="C496" s="3">
        <v>1</v>
      </c>
      <c r="D496" s="5">
        <v>69</v>
      </c>
      <c r="E496" s="69">
        <v>43203</v>
      </c>
      <c r="F496" s="3" t="s">
        <v>8</v>
      </c>
      <c r="G496" s="5">
        <f t="shared" si="20"/>
        <v>69</v>
      </c>
      <c r="H496" s="3"/>
    </row>
    <row r="497" spans="1:9" ht="12.75" customHeight="1" x14ac:dyDescent="0.25">
      <c r="A497" s="11"/>
      <c r="B497" s="52" t="s">
        <v>399</v>
      </c>
      <c r="C497" s="3">
        <v>1</v>
      </c>
      <c r="D497" s="5">
        <v>89.5</v>
      </c>
      <c r="E497" s="69">
        <v>43203</v>
      </c>
      <c r="F497" s="3" t="s">
        <v>8</v>
      </c>
      <c r="G497" s="5">
        <f t="shared" si="20"/>
        <v>89.5</v>
      </c>
      <c r="H497" s="3"/>
    </row>
    <row r="498" spans="1:9" ht="12.75" customHeight="1" x14ac:dyDescent="0.25">
      <c r="A498" s="11"/>
      <c r="B498" s="52" t="s">
        <v>422</v>
      </c>
      <c r="C498" s="3">
        <v>2</v>
      </c>
      <c r="D498" s="5">
        <v>80</v>
      </c>
      <c r="E498" s="69">
        <v>43210</v>
      </c>
      <c r="F498" s="3" t="s">
        <v>8</v>
      </c>
      <c r="G498" s="5">
        <f t="shared" si="20"/>
        <v>160</v>
      </c>
      <c r="H498" s="3"/>
    </row>
    <row r="499" spans="1:9" ht="12.75" customHeight="1" x14ac:dyDescent="0.25">
      <c r="A499" s="11"/>
      <c r="B499" s="52" t="s">
        <v>287</v>
      </c>
      <c r="C499" s="3">
        <v>1</v>
      </c>
      <c r="D499" s="5">
        <v>69</v>
      </c>
      <c r="E499" s="69">
        <v>43210</v>
      </c>
      <c r="F499" s="3" t="s">
        <v>8</v>
      </c>
      <c r="G499" s="5">
        <f t="shared" si="20"/>
        <v>69</v>
      </c>
      <c r="H499" s="3"/>
      <c r="I499" s="68">
        <f>G498+G499+G500</f>
        <v>265</v>
      </c>
    </row>
    <row r="500" spans="1:9" ht="12.75" customHeight="1" x14ac:dyDescent="0.25">
      <c r="A500" s="11"/>
      <c r="B500" s="52" t="s">
        <v>423</v>
      </c>
      <c r="C500" s="3">
        <v>2</v>
      </c>
      <c r="D500" s="5">
        <v>18</v>
      </c>
      <c r="E500" s="69">
        <v>43210</v>
      </c>
      <c r="F500" s="3" t="s">
        <v>8</v>
      </c>
      <c r="G500" s="5">
        <f t="shared" si="20"/>
        <v>36</v>
      </c>
      <c r="H500" s="3"/>
    </row>
    <row r="501" spans="1:9" ht="12.75" customHeight="1" x14ac:dyDescent="0.25">
      <c r="A501" s="11"/>
      <c r="B501" s="52" t="s">
        <v>424</v>
      </c>
      <c r="C501" s="3">
        <v>1</v>
      </c>
      <c r="D501" s="5">
        <v>84</v>
      </c>
      <c r="E501" s="69">
        <v>43211</v>
      </c>
      <c r="F501" s="3" t="s">
        <v>8</v>
      </c>
      <c r="G501" s="5">
        <f t="shared" si="20"/>
        <v>84</v>
      </c>
      <c r="H501" s="3"/>
    </row>
    <row r="502" spans="1:9" ht="12.75" customHeight="1" x14ac:dyDescent="0.25">
      <c r="A502" s="11"/>
      <c r="B502" s="52" t="s">
        <v>425</v>
      </c>
      <c r="C502" s="3">
        <v>1</v>
      </c>
      <c r="D502" s="5">
        <v>186</v>
      </c>
      <c r="E502" s="69">
        <v>43217</v>
      </c>
      <c r="F502" s="3" t="s">
        <v>8</v>
      </c>
      <c r="G502" s="5">
        <f t="shared" si="20"/>
        <v>186</v>
      </c>
      <c r="H502" s="3"/>
    </row>
    <row r="503" spans="1:9" ht="12.75" customHeight="1" x14ac:dyDescent="0.25">
      <c r="A503" s="11"/>
      <c r="B503" s="52" t="s">
        <v>426</v>
      </c>
      <c r="C503" s="3">
        <v>2</v>
      </c>
      <c r="D503" s="5">
        <v>81.5</v>
      </c>
      <c r="E503" s="69">
        <v>43217</v>
      </c>
      <c r="F503" s="3" t="s">
        <v>8</v>
      </c>
      <c r="G503" s="5">
        <f t="shared" si="20"/>
        <v>163</v>
      </c>
      <c r="H503" s="3"/>
    </row>
    <row r="504" spans="1:9" ht="12.75" customHeight="1" x14ac:dyDescent="0.25">
      <c r="A504" s="11"/>
      <c r="B504" s="52" t="s">
        <v>418</v>
      </c>
      <c r="C504" s="3">
        <v>2</v>
      </c>
      <c r="D504" s="5">
        <v>17</v>
      </c>
      <c r="E504" s="69">
        <v>43223</v>
      </c>
      <c r="F504" s="3" t="s">
        <v>8</v>
      </c>
      <c r="G504" s="5">
        <f t="shared" si="20"/>
        <v>34</v>
      </c>
      <c r="H504" s="3"/>
    </row>
    <row r="505" spans="1:9" ht="12.75" customHeight="1" x14ac:dyDescent="0.3">
      <c r="A505" s="131" t="s">
        <v>69</v>
      </c>
      <c r="B505" s="22"/>
      <c r="C505" s="22"/>
      <c r="D505" s="22"/>
      <c r="E505" s="22"/>
      <c r="F505" s="22"/>
      <c r="G505" s="22"/>
      <c r="H505" s="35">
        <f>SUM(G493:G504)</f>
        <v>1454.5</v>
      </c>
    </row>
    <row r="506" spans="1:9" ht="12.75" customHeight="1" x14ac:dyDescent="0.25">
      <c r="A506" s="11"/>
      <c r="B506" s="52" t="s">
        <v>427</v>
      </c>
      <c r="C506" s="3">
        <v>200</v>
      </c>
      <c r="D506" s="5">
        <v>0.42</v>
      </c>
      <c r="E506" s="69">
        <v>43223</v>
      </c>
      <c r="F506" s="3" t="s">
        <v>8</v>
      </c>
      <c r="G506" s="5">
        <f>(C506*D506)</f>
        <v>84</v>
      </c>
      <c r="H506" s="3"/>
    </row>
    <row r="507" spans="1:9" ht="12.75" customHeight="1" x14ac:dyDescent="0.25">
      <c r="A507" s="11"/>
      <c r="B507" s="52" t="s">
        <v>428</v>
      </c>
      <c r="C507" s="3">
        <v>1</v>
      </c>
      <c r="D507" s="5">
        <v>2.2999999999999998</v>
      </c>
      <c r="E507" s="69">
        <v>43223</v>
      </c>
      <c r="F507" s="3" t="s">
        <v>8</v>
      </c>
      <c r="G507" s="5">
        <f>(C507*D507)</f>
        <v>2.2999999999999998</v>
      </c>
      <c r="H507" s="3"/>
    </row>
    <row r="508" spans="1:9" ht="12.75" customHeight="1" x14ac:dyDescent="0.25">
      <c r="A508" s="11"/>
      <c r="B508" s="52" t="s">
        <v>429</v>
      </c>
      <c r="C508" s="3">
        <v>12</v>
      </c>
      <c r="D508" s="5">
        <v>79</v>
      </c>
      <c r="E508" s="69">
        <v>43229</v>
      </c>
      <c r="F508" s="3" t="s">
        <v>8</v>
      </c>
      <c r="G508" s="5">
        <f>(C508*D508)/3</f>
        <v>316</v>
      </c>
      <c r="H508" s="3"/>
    </row>
    <row r="509" spans="1:9" ht="12.75" customHeight="1" x14ac:dyDescent="0.25">
      <c r="A509" s="11"/>
      <c r="B509" s="52" t="s">
        <v>429</v>
      </c>
      <c r="C509" s="3">
        <v>12</v>
      </c>
      <c r="D509" s="5">
        <v>77.37</v>
      </c>
      <c r="E509" s="69">
        <v>43230</v>
      </c>
      <c r="F509" s="3" t="s">
        <v>8</v>
      </c>
      <c r="G509" s="5">
        <f t="shared" ref="G509:G521" si="21">(C509*D509)</f>
        <v>928.44</v>
      </c>
      <c r="H509" s="3"/>
    </row>
    <row r="510" spans="1:9" ht="12.75" customHeight="1" x14ac:dyDescent="0.25">
      <c r="A510" s="11"/>
      <c r="B510" s="52" t="s">
        <v>430</v>
      </c>
      <c r="C510" s="3">
        <v>1</v>
      </c>
      <c r="D510" s="5">
        <v>180</v>
      </c>
      <c r="E510" s="69">
        <v>43232</v>
      </c>
      <c r="F510" s="3" t="s">
        <v>8</v>
      </c>
      <c r="G510" s="5">
        <f t="shared" si="21"/>
        <v>180</v>
      </c>
      <c r="H510" s="3"/>
    </row>
    <row r="511" spans="1:9" ht="12.75" customHeight="1" x14ac:dyDescent="0.25">
      <c r="A511" s="11"/>
      <c r="B511" s="52" t="s">
        <v>431</v>
      </c>
      <c r="C511" s="3">
        <v>2</v>
      </c>
      <c r="D511" s="5">
        <v>80.5</v>
      </c>
      <c r="E511" s="69">
        <v>43232</v>
      </c>
      <c r="F511" s="3" t="s">
        <v>8</v>
      </c>
      <c r="G511" s="5">
        <f t="shared" si="21"/>
        <v>161</v>
      </c>
      <c r="H511" s="3"/>
    </row>
    <row r="512" spans="1:9" ht="12.75" customHeight="1" x14ac:dyDescent="0.25">
      <c r="A512" s="11"/>
      <c r="B512" s="52" t="s">
        <v>429</v>
      </c>
      <c r="C512" s="3">
        <v>12</v>
      </c>
      <c r="D512" s="5">
        <v>77.319999999999993</v>
      </c>
      <c r="E512" s="69">
        <v>43232</v>
      </c>
      <c r="F512" s="3" t="s">
        <v>8</v>
      </c>
      <c r="G512" s="5">
        <f t="shared" si="21"/>
        <v>927.83999999999992</v>
      </c>
      <c r="H512" s="3"/>
    </row>
    <row r="513" spans="1:8" ht="12.75" customHeight="1" x14ac:dyDescent="0.25">
      <c r="A513" s="11"/>
      <c r="B513" s="52" t="s">
        <v>401</v>
      </c>
      <c r="C513" s="3">
        <v>2</v>
      </c>
      <c r="D513" s="5">
        <v>288</v>
      </c>
      <c r="E513" s="69">
        <v>43232</v>
      </c>
      <c r="F513" s="3" t="s">
        <v>8</v>
      </c>
      <c r="G513" s="5">
        <f t="shared" si="21"/>
        <v>576</v>
      </c>
      <c r="H513" s="3"/>
    </row>
    <row r="514" spans="1:8" ht="12.75" customHeight="1" x14ac:dyDescent="0.25">
      <c r="A514" s="11"/>
      <c r="B514" s="52" t="s">
        <v>432</v>
      </c>
      <c r="C514" s="3">
        <v>1</v>
      </c>
      <c r="D514" s="5">
        <v>189.5</v>
      </c>
      <c r="E514" s="69">
        <v>43232</v>
      </c>
      <c r="F514" s="3" t="s">
        <v>8</v>
      </c>
      <c r="G514" s="5">
        <f t="shared" si="21"/>
        <v>189.5</v>
      </c>
      <c r="H514" s="3"/>
    </row>
    <row r="515" spans="1:8" ht="12.75" customHeight="1" x14ac:dyDescent="0.25">
      <c r="A515" s="11"/>
      <c r="B515" s="52" t="s">
        <v>429</v>
      </c>
      <c r="C515" s="3">
        <v>12</v>
      </c>
      <c r="D515" s="5">
        <v>77</v>
      </c>
      <c r="E515" s="69">
        <v>43234</v>
      </c>
      <c r="F515" s="3" t="s">
        <v>8</v>
      </c>
      <c r="G515" s="5">
        <f t="shared" si="21"/>
        <v>924</v>
      </c>
      <c r="H515" s="3"/>
    </row>
    <row r="516" spans="1:8" ht="12.75" customHeight="1" x14ac:dyDescent="0.25">
      <c r="A516" s="11"/>
      <c r="B516" s="52" t="s">
        <v>401</v>
      </c>
      <c r="C516" s="3">
        <v>2</v>
      </c>
      <c r="D516" s="5">
        <v>288</v>
      </c>
      <c r="E516" s="69">
        <v>43236</v>
      </c>
      <c r="F516" s="3" t="s">
        <v>8</v>
      </c>
      <c r="G516" s="5">
        <f t="shared" si="21"/>
        <v>576</v>
      </c>
      <c r="H516" s="3"/>
    </row>
    <row r="517" spans="1:8" ht="12.75" customHeight="1" x14ac:dyDescent="0.25">
      <c r="A517" s="11"/>
      <c r="B517" s="52" t="s">
        <v>433</v>
      </c>
      <c r="C517" s="3">
        <v>4</v>
      </c>
      <c r="D517" s="5">
        <v>40</v>
      </c>
      <c r="E517" s="69">
        <v>43239</v>
      </c>
      <c r="F517" s="3" t="s">
        <v>8</v>
      </c>
      <c r="G517" s="5">
        <f t="shared" si="21"/>
        <v>160</v>
      </c>
      <c r="H517" s="3"/>
    </row>
    <row r="518" spans="1:8" ht="12.75" customHeight="1" x14ac:dyDescent="0.25">
      <c r="A518" s="11"/>
      <c r="B518" s="52" t="s">
        <v>434</v>
      </c>
      <c r="C518" s="3">
        <v>1</v>
      </c>
      <c r="D518" s="5">
        <v>82</v>
      </c>
      <c r="E518" s="69">
        <v>43239</v>
      </c>
      <c r="F518" s="3" t="s">
        <v>8</v>
      </c>
      <c r="G518" s="5">
        <f t="shared" si="21"/>
        <v>82</v>
      </c>
      <c r="H518" s="3"/>
    </row>
    <row r="519" spans="1:8" ht="12.75" customHeight="1" x14ac:dyDescent="0.25">
      <c r="A519" s="11"/>
      <c r="B519" s="52" t="s">
        <v>435</v>
      </c>
      <c r="C519" s="3">
        <v>2</v>
      </c>
      <c r="D519" s="5">
        <v>35</v>
      </c>
      <c r="E519" s="69">
        <v>43239</v>
      </c>
      <c r="F519" s="3" t="s">
        <v>8</v>
      </c>
      <c r="G519" s="5">
        <f t="shared" si="21"/>
        <v>70</v>
      </c>
      <c r="H519" s="3"/>
    </row>
    <row r="520" spans="1:8" ht="12.75" customHeight="1" x14ac:dyDescent="0.25">
      <c r="A520" s="11"/>
      <c r="B520" s="52" t="s">
        <v>431</v>
      </c>
      <c r="C520" s="3">
        <v>2</v>
      </c>
      <c r="D520" s="5">
        <v>80</v>
      </c>
      <c r="E520" s="69">
        <v>43245</v>
      </c>
      <c r="F520" s="3" t="s">
        <v>8</v>
      </c>
      <c r="G520" s="5">
        <f t="shared" si="21"/>
        <v>160</v>
      </c>
      <c r="H520" s="3"/>
    </row>
    <row r="521" spans="1:8" ht="12.75" customHeight="1" x14ac:dyDescent="0.25">
      <c r="A521" s="11"/>
      <c r="B521" s="52" t="s">
        <v>435</v>
      </c>
      <c r="C521" s="3">
        <v>2</v>
      </c>
      <c r="D521" s="5">
        <v>35</v>
      </c>
      <c r="E521" s="69">
        <v>43245</v>
      </c>
      <c r="F521" s="3" t="s">
        <v>8</v>
      </c>
      <c r="G521" s="5">
        <f t="shared" si="21"/>
        <v>70</v>
      </c>
      <c r="H521" s="3"/>
    </row>
    <row r="522" spans="1:8" ht="12.75" customHeight="1" x14ac:dyDescent="0.3">
      <c r="A522" s="131" t="s">
        <v>70</v>
      </c>
      <c r="B522" s="22"/>
      <c r="C522" s="22"/>
      <c r="D522" s="22"/>
      <c r="E522" s="22"/>
      <c r="F522" s="22"/>
      <c r="G522" s="22"/>
      <c r="H522" s="35">
        <f>SUM(G506:G521)</f>
        <v>5407.08</v>
      </c>
    </row>
    <row r="523" spans="1:8" ht="12.75" customHeight="1" x14ac:dyDescent="0.25">
      <c r="A523" s="11"/>
      <c r="B523" s="3" t="s">
        <v>375</v>
      </c>
      <c r="C523" s="3">
        <v>1</v>
      </c>
      <c r="D523" s="5">
        <v>35</v>
      </c>
      <c r="E523" s="69">
        <v>43258</v>
      </c>
      <c r="F523" s="3" t="s">
        <v>8</v>
      </c>
      <c r="G523" s="5">
        <f>(C523*D523)</f>
        <v>35</v>
      </c>
      <c r="H523" s="3"/>
    </row>
    <row r="524" spans="1:8" ht="12.75" customHeight="1" x14ac:dyDescent="0.25">
      <c r="A524" s="11"/>
      <c r="B524" s="52" t="s">
        <v>319</v>
      </c>
      <c r="C524" s="3">
        <v>1</v>
      </c>
      <c r="D524" s="5">
        <v>135</v>
      </c>
      <c r="E524" s="69">
        <v>43258</v>
      </c>
      <c r="F524" s="3" t="s">
        <v>8</v>
      </c>
      <c r="G524" s="5">
        <f>(C524*D524)</f>
        <v>135</v>
      </c>
      <c r="H524" s="3"/>
    </row>
    <row r="525" spans="1:8" ht="12.75" customHeight="1" x14ac:dyDescent="0.25">
      <c r="A525" s="11"/>
      <c r="B525" s="52" t="s">
        <v>436</v>
      </c>
      <c r="C525" s="3">
        <v>12</v>
      </c>
      <c r="D525" s="5">
        <v>79</v>
      </c>
      <c r="E525" s="69">
        <v>43276</v>
      </c>
      <c r="F525" s="3" t="s">
        <v>8</v>
      </c>
      <c r="G525" s="5">
        <f>(C525*D525)/3</f>
        <v>316</v>
      </c>
      <c r="H525" s="3"/>
    </row>
    <row r="526" spans="1:8" ht="12.75" customHeight="1" x14ac:dyDescent="0.3">
      <c r="A526" s="75"/>
      <c r="B526" s="11" t="s">
        <v>437</v>
      </c>
      <c r="C526" s="3">
        <v>1</v>
      </c>
      <c r="D526" s="5">
        <v>50</v>
      </c>
      <c r="E526" s="69">
        <v>43266</v>
      </c>
      <c r="F526" s="3" t="s">
        <v>8</v>
      </c>
      <c r="G526" s="5">
        <f t="shared" ref="G526:G535" si="22">(C526*D526)</f>
        <v>50</v>
      </c>
      <c r="H526" s="76"/>
    </row>
    <row r="527" spans="1:8" ht="12.75" customHeight="1" x14ac:dyDescent="0.3">
      <c r="A527" s="75"/>
      <c r="B527" s="11" t="s">
        <v>438</v>
      </c>
      <c r="C527" s="3">
        <v>6</v>
      </c>
      <c r="D527" s="5">
        <v>43</v>
      </c>
      <c r="E527" s="69">
        <v>43266</v>
      </c>
      <c r="F527" s="3" t="s">
        <v>8</v>
      </c>
      <c r="G527" s="5">
        <f t="shared" si="22"/>
        <v>258</v>
      </c>
      <c r="H527" s="76"/>
    </row>
    <row r="528" spans="1:8" ht="12.75" customHeight="1" x14ac:dyDescent="0.25">
      <c r="A528" s="11"/>
      <c r="B528" s="11" t="s">
        <v>439</v>
      </c>
      <c r="C528" s="3">
        <v>1</v>
      </c>
      <c r="D528" s="5">
        <v>114</v>
      </c>
      <c r="E528" s="69">
        <v>43266</v>
      </c>
      <c r="F528" s="3" t="s">
        <v>8</v>
      </c>
      <c r="G528" s="5">
        <f t="shared" si="22"/>
        <v>114</v>
      </c>
      <c r="H528" s="3"/>
    </row>
    <row r="529" spans="1:8" ht="12.75" customHeight="1" x14ac:dyDescent="0.3">
      <c r="A529" s="75"/>
      <c r="B529" s="11" t="s">
        <v>437</v>
      </c>
      <c r="C529" s="3">
        <v>1</v>
      </c>
      <c r="D529" s="5">
        <v>60</v>
      </c>
      <c r="E529" s="69">
        <v>43266</v>
      </c>
      <c r="F529" s="3" t="s">
        <v>8</v>
      </c>
      <c r="G529" s="5">
        <f t="shared" si="22"/>
        <v>60</v>
      </c>
      <c r="H529" s="76"/>
    </row>
    <row r="530" spans="1:8" ht="12.75" customHeight="1" x14ac:dyDescent="0.25">
      <c r="A530" s="11"/>
      <c r="B530" s="52" t="s">
        <v>440</v>
      </c>
      <c r="C530" s="3">
        <v>1</v>
      </c>
      <c r="D530" s="5">
        <v>42</v>
      </c>
      <c r="E530" s="69">
        <v>43269</v>
      </c>
      <c r="F530" s="3" t="s">
        <v>8</v>
      </c>
      <c r="G530" s="5">
        <f t="shared" si="22"/>
        <v>42</v>
      </c>
      <c r="H530" s="3"/>
    </row>
    <row r="531" spans="1:8" ht="12.75" customHeight="1" x14ac:dyDescent="0.3">
      <c r="A531" s="75"/>
      <c r="B531" s="11" t="s">
        <v>437</v>
      </c>
      <c r="C531" s="3">
        <v>1</v>
      </c>
      <c r="D531" s="5">
        <v>60</v>
      </c>
      <c r="E531" s="69">
        <v>43276</v>
      </c>
      <c r="F531" s="3"/>
      <c r="G531" s="5">
        <f t="shared" si="22"/>
        <v>60</v>
      </c>
      <c r="H531" s="76"/>
    </row>
    <row r="532" spans="1:8" ht="12.75" customHeight="1" x14ac:dyDescent="0.3">
      <c r="A532" s="75"/>
      <c r="B532" s="11" t="s">
        <v>441</v>
      </c>
      <c r="C532" s="3">
        <v>1</v>
      </c>
      <c r="D532" s="5">
        <v>161.22999999999999</v>
      </c>
      <c r="E532" s="69">
        <v>43279</v>
      </c>
      <c r="F532" s="3"/>
      <c r="G532" s="5">
        <f t="shared" si="22"/>
        <v>161.22999999999999</v>
      </c>
      <c r="H532" s="76"/>
    </row>
    <row r="533" spans="1:8" ht="12.75" customHeight="1" x14ac:dyDescent="0.3">
      <c r="A533" s="75"/>
      <c r="B533" s="11" t="s">
        <v>437</v>
      </c>
      <c r="C533" s="3">
        <v>1</v>
      </c>
      <c r="D533" s="5">
        <v>48</v>
      </c>
      <c r="E533" s="69">
        <v>43280</v>
      </c>
      <c r="F533" s="3"/>
      <c r="G533" s="5">
        <f t="shared" si="22"/>
        <v>48</v>
      </c>
      <c r="H533" s="76"/>
    </row>
    <row r="534" spans="1:8" ht="12.75" customHeight="1" x14ac:dyDescent="0.3">
      <c r="A534" s="75"/>
      <c r="B534" s="11" t="s">
        <v>427</v>
      </c>
      <c r="C534" s="3">
        <v>1500</v>
      </c>
      <c r="D534" s="5">
        <v>0.53</v>
      </c>
      <c r="E534" s="69">
        <v>43280</v>
      </c>
      <c r="F534" s="3"/>
      <c r="G534" s="5">
        <f t="shared" si="22"/>
        <v>795</v>
      </c>
      <c r="H534" s="76"/>
    </row>
    <row r="535" spans="1:8" ht="12.75" customHeight="1" x14ac:dyDescent="0.3">
      <c r="A535" s="75"/>
      <c r="B535" s="11" t="s">
        <v>400</v>
      </c>
      <c r="C535" s="3">
        <v>1</v>
      </c>
      <c r="D535" s="5">
        <v>79</v>
      </c>
      <c r="E535" s="69">
        <v>43280</v>
      </c>
      <c r="F535" s="3"/>
      <c r="G535" s="5">
        <f t="shared" si="22"/>
        <v>79</v>
      </c>
      <c r="H535" s="76"/>
    </row>
    <row r="536" spans="1:8" ht="12.75" customHeight="1" x14ac:dyDescent="0.3">
      <c r="A536" s="131" t="s">
        <v>71</v>
      </c>
      <c r="B536" s="22"/>
      <c r="C536" s="22"/>
      <c r="D536" s="22"/>
      <c r="E536" s="22"/>
      <c r="F536" s="22"/>
      <c r="G536" s="22"/>
      <c r="H536" s="35">
        <f>SUM(G523:G535)</f>
        <v>2153.23</v>
      </c>
    </row>
    <row r="537" spans="1:8" ht="12.75" customHeight="1" x14ac:dyDescent="0.25">
      <c r="A537" s="11"/>
      <c r="B537" s="52" t="s">
        <v>436</v>
      </c>
      <c r="C537" s="3">
        <v>12</v>
      </c>
      <c r="D537" s="5">
        <v>79</v>
      </c>
      <c r="E537" s="69">
        <v>43306</v>
      </c>
      <c r="F537" s="3" t="s">
        <v>8</v>
      </c>
      <c r="G537" s="5">
        <f>(C537*D537)/3</f>
        <v>316</v>
      </c>
      <c r="H537" s="3"/>
    </row>
    <row r="538" spans="1:8" ht="12.75" customHeight="1" x14ac:dyDescent="0.25">
      <c r="B538" s="77" t="s">
        <v>442</v>
      </c>
      <c r="C538" s="47">
        <v>1</v>
      </c>
      <c r="D538" s="48">
        <v>58</v>
      </c>
      <c r="E538" s="74">
        <v>43292</v>
      </c>
      <c r="F538" s="3" t="s">
        <v>8</v>
      </c>
      <c r="G538" s="5">
        <f t="shared" ref="G538:G544" si="23">(C538*D538)</f>
        <v>58</v>
      </c>
    </row>
    <row r="539" spans="1:8" ht="12.75" customHeight="1" x14ac:dyDescent="0.25">
      <c r="A539" s="11"/>
      <c r="B539" s="77" t="s">
        <v>442</v>
      </c>
      <c r="C539" s="3">
        <v>1</v>
      </c>
      <c r="D539" s="5">
        <v>45.6</v>
      </c>
      <c r="E539" s="69">
        <v>43293</v>
      </c>
      <c r="F539" s="3" t="s">
        <v>8</v>
      </c>
      <c r="G539" s="5">
        <f t="shared" si="23"/>
        <v>45.6</v>
      </c>
      <c r="H539" s="3"/>
    </row>
    <row r="540" spans="1:8" ht="12.75" customHeight="1" x14ac:dyDescent="0.25">
      <c r="A540" s="11"/>
      <c r="B540" s="77" t="s">
        <v>442</v>
      </c>
      <c r="C540" s="3">
        <v>1</v>
      </c>
      <c r="D540" s="5">
        <v>86.6</v>
      </c>
      <c r="E540" s="69">
        <v>43294</v>
      </c>
      <c r="F540" s="3" t="s">
        <v>8</v>
      </c>
      <c r="G540" s="5">
        <f t="shared" si="23"/>
        <v>86.6</v>
      </c>
      <c r="H540" s="3"/>
    </row>
    <row r="541" spans="1:8" ht="12.75" customHeight="1" x14ac:dyDescent="0.25">
      <c r="A541" s="11"/>
      <c r="B541" s="77" t="s">
        <v>443</v>
      </c>
      <c r="C541" s="3">
        <v>55</v>
      </c>
      <c r="D541" s="5">
        <v>1.1000000000000001</v>
      </c>
      <c r="E541" s="69">
        <v>43294</v>
      </c>
      <c r="F541" s="3" t="s">
        <v>8</v>
      </c>
      <c r="G541" s="5">
        <f t="shared" si="23"/>
        <v>60.500000000000007</v>
      </c>
      <c r="H541" s="3"/>
    </row>
    <row r="542" spans="1:8" ht="12.75" customHeight="1" x14ac:dyDescent="0.25">
      <c r="A542" s="11"/>
      <c r="B542" s="11" t="s">
        <v>437</v>
      </c>
      <c r="C542" s="3">
        <v>1</v>
      </c>
      <c r="D542" s="5">
        <v>50</v>
      </c>
      <c r="E542" s="69">
        <v>43294</v>
      </c>
      <c r="F542" s="3" t="s">
        <v>8</v>
      </c>
      <c r="G542" s="5">
        <f t="shared" si="23"/>
        <v>50</v>
      </c>
      <c r="H542" s="3"/>
    </row>
    <row r="543" spans="1:8" ht="12.75" customHeight="1" x14ac:dyDescent="0.25">
      <c r="A543" s="11"/>
      <c r="B543" s="11" t="s">
        <v>444</v>
      </c>
      <c r="C543" s="3">
        <v>1</v>
      </c>
      <c r="D543" s="5">
        <v>1300</v>
      </c>
      <c r="E543" s="69">
        <v>43302</v>
      </c>
      <c r="F543" s="3" t="s">
        <v>8</v>
      </c>
      <c r="G543" s="5">
        <f t="shared" si="23"/>
        <v>1300</v>
      </c>
      <c r="H543" s="3"/>
    </row>
    <row r="544" spans="1:8" ht="12.75" customHeight="1" x14ac:dyDescent="0.25">
      <c r="A544" s="11"/>
      <c r="B544" s="11" t="s">
        <v>445</v>
      </c>
      <c r="C544" s="3">
        <v>1</v>
      </c>
      <c r="D544" s="5">
        <v>2050</v>
      </c>
      <c r="E544" s="69">
        <v>43308</v>
      </c>
      <c r="F544" s="3" t="s">
        <v>8</v>
      </c>
      <c r="G544" s="5">
        <f t="shared" si="23"/>
        <v>2050</v>
      </c>
      <c r="H544" s="3"/>
    </row>
    <row r="545" spans="1:8" ht="12.75" customHeight="1" x14ac:dyDescent="0.3">
      <c r="A545" s="131" t="s">
        <v>72</v>
      </c>
      <c r="B545" s="22"/>
      <c r="C545" s="22"/>
      <c r="D545" s="22"/>
      <c r="E545" s="22"/>
      <c r="F545" s="22"/>
      <c r="G545" s="22"/>
      <c r="H545" s="35">
        <f>SUM(G537:G544)</f>
        <v>3966.7</v>
      </c>
    </row>
    <row r="546" spans="1:8" ht="12.75" customHeight="1" x14ac:dyDescent="0.25">
      <c r="A546" s="11"/>
      <c r="B546" s="52" t="s">
        <v>446</v>
      </c>
      <c r="C546" s="3">
        <v>2</v>
      </c>
      <c r="D546" s="5">
        <v>85</v>
      </c>
      <c r="E546" s="69">
        <v>43316</v>
      </c>
      <c r="F546" s="3" t="s">
        <v>8</v>
      </c>
      <c r="G546" s="5">
        <f t="shared" ref="G546:G557" si="24">(C546*D546)</f>
        <v>170</v>
      </c>
      <c r="H546" s="3"/>
    </row>
    <row r="547" spans="1:8" ht="12.75" customHeight="1" x14ac:dyDescent="0.25">
      <c r="A547" s="11"/>
      <c r="B547" s="11" t="s">
        <v>447</v>
      </c>
      <c r="C547" s="3">
        <v>1</v>
      </c>
      <c r="D547" s="5">
        <v>177</v>
      </c>
      <c r="E547" s="69">
        <v>43316</v>
      </c>
      <c r="F547" s="3" t="s">
        <v>8</v>
      </c>
      <c r="G547" s="5">
        <f t="shared" si="24"/>
        <v>177</v>
      </c>
      <c r="H547" s="3"/>
    </row>
    <row r="548" spans="1:8" ht="12.75" customHeight="1" x14ac:dyDescent="0.25">
      <c r="A548" s="11"/>
      <c r="B548" s="11" t="s">
        <v>448</v>
      </c>
      <c r="C548" s="3">
        <v>3</v>
      </c>
      <c r="D548" s="5">
        <v>42.5</v>
      </c>
      <c r="E548" s="69">
        <v>43320</v>
      </c>
      <c r="F548" s="3" t="s">
        <v>8</v>
      </c>
      <c r="G548" s="5">
        <f t="shared" si="24"/>
        <v>127.5</v>
      </c>
      <c r="H548" s="3"/>
    </row>
    <row r="549" spans="1:8" ht="12.75" customHeight="1" x14ac:dyDescent="0.25">
      <c r="A549" s="11"/>
      <c r="B549" s="11" t="s">
        <v>449</v>
      </c>
      <c r="C549" s="3">
        <v>1</v>
      </c>
      <c r="D549" s="5">
        <v>82.5</v>
      </c>
      <c r="E549" s="69">
        <v>43320</v>
      </c>
      <c r="F549" s="3" t="s">
        <v>8</v>
      </c>
      <c r="G549" s="5">
        <f t="shared" si="24"/>
        <v>82.5</v>
      </c>
      <c r="H549" s="3"/>
    </row>
    <row r="550" spans="1:8" ht="12.75" customHeight="1" x14ac:dyDescent="0.25">
      <c r="A550" s="11"/>
      <c r="B550" s="11" t="s">
        <v>450</v>
      </c>
      <c r="C550" s="3">
        <v>1</v>
      </c>
      <c r="D550" s="5">
        <v>18</v>
      </c>
      <c r="E550" s="69">
        <v>43321</v>
      </c>
      <c r="F550" s="3" t="s">
        <v>8</v>
      </c>
      <c r="G550" s="5">
        <f t="shared" si="24"/>
        <v>18</v>
      </c>
      <c r="H550" s="3"/>
    </row>
    <row r="551" spans="1:8" ht="12.75" customHeight="1" x14ac:dyDescent="0.25">
      <c r="A551" s="79"/>
      <c r="B551" s="79" t="s">
        <v>451</v>
      </c>
      <c r="C551" s="78">
        <v>1</v>
      </c>
      <c r="D551" s="80">
        <v>1293.3</v>
      </c>
      <c r="E551" s="81">
        <v>43322</v>
      </c>
      <c r="F551" s="78" t="s">
        <v>10</v>
      </c>
      <c r="G551" s="80">
        <f t="shared" si="24"/>
        <v>1293.3</v>
      </c>
      <c r="H551" s="78"/>
    </row>
    <row r="552" spans="1:8" ht="12.75" customHeight="1" x14ac:dyDescent="0.25">
      <c r="A552" s="11"/>
      <c r="B552" s="11" t="s">
        <v>448</v>
      </c>
      <c r="C552" s="3">
        <v>4</v>
      </c>
      <c r="D552" s="5">
        <v>42</v>
      </c>
      <c r="E552" s="69">
        <v>43327</v>
      </c>
      <c r="F552" s="3" t="s">
        <v>8</v>
      </c>
      <c r="G552" s="5">
        <f t="shared" si="24"/>
        <v>168</v>
      </c>
      <c r="H552" s="3"/>
    </row>
    <row r="553" spans="1:8" ht="12.75" customHeight="1" x14ac:dyDescent="0.25">
      <c r="A553" s="11"/>
      <c r="B553" s="52" t="s">
        <v>425</v>
      </c>
      <c r="C553" s="3">
        <v>1</v>
      </c>
      <c r="D553" s="5">
        <v>170</v>
      </c>
      <c r="E553" s="69">
        <v>43327</v>
      </c>
      <c r="F553" s="3" t="s">
        <v>8</v>
      </c>
      <c r="G553" s="5">
        <f t="shared" si="24"/>
        <v>170</v>
      </c>
      <c r="H553" s="3"/>
    </row>
    <row r="554" spans="1:8" ht="12.75" customHeight="1" x14ac:dyDescent="0.25">
      <c r="A554" s="11"/>
      <c r="B554" s="52" t="s">
        <v>446</v>
      </c>
      <c r="C554" s="3">
        <v>2</v>
      </c>
      <c r="D554" s="5">
        <v>84</v>
      </c>
      <c r="E554" s="69">
        <v>43337</v>
      </c>
      <c r="F554" s="3" t="s">
        <v>8</v>
      </c>
      <c r="G554" s="5">
        <f t="shared" si="24"/>
        <v>168</v>
      </c>
      <c r="H554" s="3"/>
    </row>
    <row r="555" spans="1:8" ht="12.75" customHeight="1" x14ac:dyDescent="0.25">
      <c r="A555" s="11"/>
      <c r="B555" s="77" t="s">
        <v>452</v>
      </c>
      <c r="C555" s="3">
        <v>25</v>
      </c>
      <c r="D555" s="5">
        <v>1.1000000000000001</v>
      </c>
      <c r="E555" s="69">
        <v>43337</v>
      </c>
      <c r="F555" s="3" t="s">
        <v>8</v>
      </c>
      <c r="G555" s="5">
        <f t="shared" si="24"/>
        <v>27.500000000000004</v>
      </c>
      <c r="H555" s="3"/>
    </row>
    <row r="556" spans="1:8" ht="12.75" customHeight="1" x14ac:dyDescent="0.25">
      <c r="A556" s="11"/>
      <c r="B556" s="52" t="s">
        <v>400</v>
      </c>
      <c r="C556" s="3">
        <v>1</v>
      </c>
      <c r="D556" s="5">
        <v>89.5</v>
      </c>
      <c r="E556" s="69">
        <v>43337</v>
      </c>
      <c r="F556" s="3" t="s">
        <v>8</v>
      </c>
      <c r="G556" s="5">
        <f t="shared" si="24"/>
        <v>89.5</v>
      </c>
      <c r="H556" s="3"/>
    </row>
    <row r="557" spans="1:8" ht="12.75" customHeight="1" x14ac:dyDescent="0.25">
      <c r="A557" s="11"/>
      <c r="B557" s="52" t="s">
        <v>453</v>
      </c>
      <c r="C557" s="3">
        <v>2</v>
      </c>
      <c r="D557" s="5">
        <v>83</v>
      </c>
      <c r="E557" s="69">
        <v>43337</v>
      </c>
      <c r="F557" s="3" t="s">
        <v>8</v>
      </c>
      <c r="G557" s="5">
        <f t="shared" si="24"/>
        <v>166</v>
      </c>
      <c r="H557" s="3"/>
    </row>
    <row r="558" spans="1:8" ht="12.75" customHeight="1" x14ac:dyDescent="0.3">
      <c r="A558" s="131" t="s">
        <v>73</v>
      </c>
      <c r="B558" s="22"/>
      <c r="C558" s="22"/>
      <c r="D558" s="22"/>
      <c r="E558" s="22"/>
      <c r="F558" s="22"/>
      <c r="G558" s="22"/>
      <c r="H558" s="35">
        <f>SUM(G546:G557)</f>
        <v>2657.3</v>
      </c>
    </row>
    <row r="559" spans="1:8" ht="12.75" customHeight="1" x14ac:dyDescent="0.25">
      <c r="A559" s="11"/>
      <c r="B559" s="11" t="s">
        <v>437</v>
      </c>
      <c r="C559" s="3">
        <v>1</v>
      </c>
      <c r="D559" s="5">
        <v>53</v>
      </c>
      <c r="E559" s="69">
        <v>43349</v>
      </c>
      <c r="F559" s="3" t="s">
        <v>8</v>
      </c>
      <c r="G559" s="5">
        <f>(C559*D559)</f>
        <v>53</v>
      </c>
      <c r="H559" s="3"/>
    </row>
    <row r="560" spans="1:8" ht="12.75" customHeight="1" x14ac:dyDescent="0.25">
      <c r="A560" s="11"/>
      <c r="B560" s="52" t="s">
        <v>375</v>
      </c>
      <c r="C560" s="3">
        <v>1</v>
      </c>
      <c r="D560" s="5">
        <v>35</v>
      </c>
      <c r="E560" s="69">
        <v>43349</v>
      </c>
      <c r="F560" s="3" t="s">
        <v>8</v>
      </c>
      <c r="G560" s="5">
        <f>(C560*D560)</f>
        <v>35</v>
      </c>
      <c r="H560" s="3"/>
    </row>
    <row r="561" spans="1:8" ht="12.75" customHeight="1" x14ac:dyDescent="0.25">
      <c r="A561" s="11"/>
      <c r="B561" s="52" t="s">
        <v>295</v>
      </c>
      <c r="C561" s="3">
        <v>1</v>
      </c>
      <c r="D561" s="5">
        <v>96</v>
      </c>
      <c r="E561" s="69">
        <v>43337</v>
      </c>
      <c r="F561" s="3" t="s">
        <v>8</v>
      </c>
      <c r="G561" s="5">
        <f>(C561*D561)</f>
        <v>96</v>
      </c>
      <c r="H561" s="3"/>
    </row>
    <row r="562" spans="1:8" ht="12.75" customHeight="1" x14ac:dyDescent="0.25">
      <c r="A562" s="11"/>
      <c r="B562" s="52" t="s">
        <v>454</v>
      </c>
      <c r="C562" s="3">
        <v>1</v>
      </c>
      <c r="D562" s="5">
        <v>177</v>
      </c>
      <c r="E562" s="69">
        <v>43364</v>
      </c>
      <c r="F562" s="3" t="s">
        <v>8</v>
      </c>
      <c r="G562" s="5">
        <f>(C562*D562)</f>
        <v>177</v>
      </c>
      <c r="H562" s="3"/>
    </row>
    <row r="563" spans="1:8" ht="12.75" customHeight="1" x14ac:dyDescent="0.25">
      <c r="A563" s="11"/>
      <c r="B563" s="52" t="s">
        <v>295</v>
      </c>
      <c r="C563" s="3">
        <v>2</v>
      </c>
      <c r="D563" s="5">
        <v>91</v>
      </c>
      <c r="E563" s="69">
        <v>43364</v>
      </c>
      <c r="F563" s="3" t="s">
        <v>8</v>
      </c>
      <c r="G563" s="5">
        <f>(C563*D563)</f>
        <v>182</v>
      </c>
      <c r="H563" s="3"/>
    </row>
    <row r="564" spans="1:8" ht="12.75" customHeight="1" x14ac:dyDescent="0.3">
      <c r="A564" s="131" t="s">
        <v>75</v>
      </c>
      <c r="B564" s="22"/>
      <c r="C564" s="22"/>
      <c r="D564" s="22"/>
      <c r="E564" s="22"/>
      <c r="F564" s="22"/>
      <c r="G564" s="22"/>
      <c r="H564" s="35">
        <f>SUM(G559:G563)</f>
        <v>543</v>
      </c>
    </row>
    <row r="565" spans="1:8" ht="12.75" customHeight="1" x14ac:dyDescent="0.25">
      <c r="A565" s="11"/>
      <c r="B565" s="52" t="s">
        <v>455</v>
      </c>
      <c r="C565" s="3">
        <v>1</v>
      </c>
      <c r="D565" s="5">
        <v>98</v>
      </c>
      <c r="E565" s="69">
        <v>43384</v>
      </c>
      <c r="F565" s="3" t="s">
        <v>8</v>
      </c>
      <c r="G565" s="5">
        <f>(C565*D565)</f>
        <v>98</v>
      </c>
      <c r="H565" s="3"/>
    </row>
    <row r="566" spans="1:8" ht="12.75" customHeight="1" x14ac:dyDescent="0.25">
      <c r="A566" s="11"/>
      <c r="B566" s="52" t="s">
        <v>295</v>
      </c>
      <c r="C566" s="3">
        <v>1</v>
      </c>
      <c r="D566" s="5">
        <v>92</v>
      </c>
      <c r="E566" s="69">
        <v>43384</v>
      </c>
      <c r="F566" s="3" t="s">
        <v>8</v>
      </c>
      <c r="G566" s="5">
        <f>(C566*D566)</f>
        <v>92</v>
      </c>
      <c r="H566" s="3"/>
    </row>
    <row r="567" spans="1:8" ht="12.75" customHeight="1" x14ac:dyDescent="0.25">
      <c r="A567" s="11"/>
      <c r="B567" s="52" t="s">
        <v>287</v>
      </c>
      <c r="C567" s="3">
        <v>1</v>
      </c>
      <c r="D567" s="5">
        <v>93.53</v>
      </c>
      <c r="E567" s="69">
        <v>43384</v>
      </c>
      <c r="F567" s="3" t="s">
        <v>8</v>
      </c>
      <c r="G567" s="5">
        <f>(C567*D567)</f>
        <v>93.53</v>
      </c>
      <c r="H567" s="3"/>
    </row>
    <row r="568" spans="1:8" ht="12.75" customHeight="1" x14ac:dyDescent="0.3">
      <c r="A568" s="131" t="s">
        <v>77</v>
      </c>
      <c r="B568" s="22"/>
      <c r="C568" s="22"/>
      <c r="D568" s="22"/>
      <c r="E568" s="22"/>
      <c r="F568" s="22"/>
      <c r="G568" s="22"/>
      <c r="H568" s="35">
        <f>SUM(G565:G567)</f>
        <v>283.52999999999997</v>
      </c>
    </row>
    <row r="569" spans="1:8" ht="12.75" customHeight="1" x14ac:dyDescent="0.25">
      <c r="A569" s="11"/>
      <c r="B569" s="52" t="s">
        <v>295</v>
      </c>
      <c r="C569" s="3">
        <v>1</v>
      </c>
      <c r="D569" s="5">
        <v>91</v>
      </c>
      <c r="E569" s="69">
        <v>43420</v>
      </c>
      <c r="F569" s="3" t="s">
        <v>8</v>
      </c>
      <c r="G569" s="5">
        <f>C569*D569</f>
        <v>91</v>
      </c>
      <c r="H569" s="3"/>
    </row>
    <row r="570" spans="1:8" ht="12.75" customHeight="1" x14ac:dyDescent="0.25">
      <c r="A570" s="11"/>
      <c r="B570" s="52"/>
      <c r="C570" s="3"/>
      <c r="D570" s="5"/>
      <c r="E570" s="69"/>
      <c r="F570" s="3"/>
      <c r="G570" s="5"/>
      <c r="H570" s="3"/>
    </row>
    <row r="571" spans="1:8" ht="12.75" customHeight="1" x14ac:dyDescent="0.3">
      <c r="A571" s="131" t="s">
        <v>78</v>
      </c>
      <c r="B571" s="22"/>
      <c r="C571" s="22"/>
      <c r="D571" s="22"/>
      <c r="E571" s="22"/>
      <c r="F571" s="22"/>
      <c r="G571" s="22"/>
      <c r="H571" s="35">
        <f>SUM(G569:G570)</f>
        <v>91</v>
      </c>
    </row>
    <row r="572" spans="1:8" ht="12.75" customHeight="1" x14ac:dyDescent="0.25">
      <c r="A572" s="11"/>
      <c r="B572" s="52" t="s">
        <v>295</v>
      </c>
      <c r="C572" s="3">
        <v>1</v>
      </c>
      <c r="D572" s="5">
        <v>93</v>
      </c>
      <c r="E572" s="69">
        <v>43445</v>
      </c>
      <c r="F572" s="3" t="s">
        <v>8</v>
      </c>
      <c r="G572" s="5">
        <f t="shared" ref="G572:G578" si="25">(C572*D572)</f>
        <v>93</v>
      </c>
      <c r="H572" s="3"/>
    </row>
    <row r="573" spans="1:8" ht="12.75" customHeight="1" x14ac:dyDescent="0.25">
      <c r="A573" s="11"/>
      <c r="B573" s="11" t="s">
        <v>437</v>
      </c>
      <c r="C573" s="3">
        <v>1</v>
      </c>
      <c r="D573" s="5">
        <v>50</v>
      </c>
      <c r="E573" s="69">
        <v>43445</v>
      </c>
      <c r="F573" s="3" t="s">
        <v>8</v>
      </c>
      <c r="G573" s="5">
        <f t="shared" si="25"/>
        <v>50</v>
      </c>
      <c r="H573" s="3"/>
    </row>
    <row r="574" spans="1:8" ht="12.75" customHeight="1" x14ac:dyDescent="0.25">
      <c r="A574" s="11"/>
      <c r="B574" s="11" t="s">
        <v>456</v>
      </c>
      <c r="C574" s="3">
        <v>1</v>
      </c>
      <c r="D574" s="5">
        <v>57</v>
      </c>
      <c r="E574" s="69">
        <v>43447</v>
      </c>
      <c r="F574" s="3" t="s">
        <v>8</v>
      </c>
      <c r="G574" s="5">
        <f t="shared" si="25"/>
        <v>57</v>
      </c>
      <c r="H574" s="3"/>
    </row>
    <row r="575" spans="1:8" ht="12.75" customHeight="1" x14ac:dyDescent="0.25">
      <c r="A575" s="11"/>
      <c r="B575" s="11" t="s">
        <v>400</v>
      </c>
      <c r="C575" s="3">
        <v>1</v>
      </c>
      <c r="D575" s="5">
        <v>92.5</v>
      </c>
      <c r="E575" s="69">
        <v>43456</v>
      </c>
      <c r="F575" s="3" t="s">
        <v>8</v>
      </c>
      <c r="G575" s="5">
        <f t="shared" si="25"/>
        <v>92.5</v>
      </c>
      <c r="H575" s="3"/>
    </row>
    <row r="576" spans="1:8" ht="12.75" customHeight="1" x14ac:dyDescent="0.25">
      <c r="A576" s="11"/>
      <c r="B576" s="52" t="s">
        <v>295</v>
      </c>
      <c r="C576" s="3">
        <v>1</v>
      </c>
      <c r="D576" s="5">
        <v>91</v>
      </c>
      <c r="E576" s="69">
        <v>43456</v>
      </c>
      <c r="F576" s="3" t="s">
        <v>8</v>
      </c>
      <c r="G576" s="5">
        <f t="shared" si="25"/>
        <v>91</v>
      </c>
      <c r="H576" s="3"/>
    </row>
    <row r="577" spans="1:8" ht="12.75" customHeight="1" x14ac:dyDescent="0.25">
      <c r="A577" s="11"/>
      <c r="B577" s="52" t="s">
        <v>437</v>
      </c>
      <c r="C577" s="3">
        <v>1</v>
      </c>
      <c r="D577" s="5">
        <v>53</v>
      </c>
      <c r="E577" s="69">
        <v>43463</v>
      </c>
      <c r="F577" s="3" t="s">
        <v>8</v>
      </c>
      <c r="G577" s="5">
        <f t="shared" si="25"/>
        <v>53</v>
      </c>
      <c r="H577" s="3"/>
    </row>
    <row r="578" spans="1:8" ht="12.75" customHeight="1" x14ac:dyDescent="0.25">
      <c r="A578" s="11"/>
      <c r="B578" s="52" t="s">
        <v>455</v>
      </c>
      <c r="C578" s="3">
        <v>1</v>
      </c>
      <c r="D578" s="5">
        <v>97.5</v>
      </c>
      <c r="E578" s="69">
        <v>43463</v>
      </c>
      <c r="F578" s="3" t="s">
        <v>8</v>
      </c>
      <c r="G578" s="5">
        <f t="shared" si="25"/>
        <v>97.5</v>
      </c>
      <c r="H578" s="3"/>
    </row>
    <row r="579" spans="1:8" ht="12.75" customHeight="1" x14ac:dyDescent="0.3">
      <c r="A579" s="131" t="s">
        <v>79</v>
      </c>
      <c r="B579" s="22"/>
      <c r="C579" s="22"/>
      <c r="D579" s="22"/>
      <c r="E579" s="22"/>
      <c r="F579" s="22"/>
      <c r="G579" s="22"/>
      <c r="H579" s="35">
        <f>SUM(G572:G578)</f>
        <v>534</v>
      </c>
    </row>
    <row r="580" spans="1:8" ht="12.75" customHeight="1" x14ac:dyDescent="0.25">
      <c r="A580" s="11"/>
      <c r="B580" s="11" t="s">
        <v>295</v>
      </c>
      <c r="C580" s="3">
        <v>2</v>
      </c>
      <c r="D580" s="5">
        <v>91.5</v>
      </c>
      <c r="E580" s="69">
        <v>43484</v>
      </c>
      <c r="F580" s="3" t="s">
        <v>8</v>
      </c>
      <c r="G580" s="5">
        <f t="shared" ref="G580:G588" si="26">(C580*D580)</f>
        <v>183</v>
      </c>
      <c r="H580" s="3"/>
    </row>
    <row r="581" spans="1:8" ht="12.75" customHeight="1" x14ac:dyDescent="0.25">
      <c r="A581" s="11"/>
      <c r="B581" s="11" t="s">
        <v>400</v>
      </c>
      <c r="C581" s="3">
        <v>1</v>
      </c>
      <c r="D581" s="5">
        <v>45</v>
      </c>
      <c r="E581" s="69">
        <v>43484</v>
      </c>
      <c r="F581" s="3" t="s">
        <v>8</v>
      </c>
      <c r="G581" s="5">
        <f t="shared" si="26"/>
        <v>45</v>
      </c>
      <c r="H581" s="3"/>
    </row>
    <row r="582" spans="1:8" ht="12.75" customHeight="1" x14ac:dyDescent="0.25">
      <c r="A582" s="11"/>
      <c r="B582" s="52" t="s">
        <v>455</v>
      </c>
      <c r="C582" s="3">
        <v>1</v>
      </c>
      <c r="D582" s="5">
        <v>92</v>
      </c>
      <c r="E582" s="69">
        <v>43484</v>
      </c>
      <c r="F582" s="3" t="s">
        <v>8</v>
      </c>
      <c r="G582" s="5">
        <f t="shared" si="26"/>
        <v>92</v>
      </c>
      <c r="H582" s="3"/>
    </row>
    <row r="583" spans="1:8" ht="12.75" customHeight="1" x14ac:dyDescent="0.25">
      <c r="A583" s="11"/>
      <c r="B583" s="52" t="s">
        <v>457</v>
      </c>
      <c r="C583" s="3">
        <v>1</v>
      </c>
      <c r="D583" s="5">
        <v>50</v>
      </c>
      <c r="E583" s="69">
        <v>43484</v>
      </c>
      <c r="F583" s="3" t="s">
        <v>8</v>
      </c>
      <c r="G583" s="5">
        <f t="shared" si="26"/>
        <v>50</v>
      </c>
      <c r="H583" s="3"/>
    </row>
    <row r="584" spans="1:8" ht="12.75" customHeight="1" x14ac:dyDescent="0.25">
      <c r="A584" s="11"/>
      <c r="B584" s="52" t="s">
        <v>457</v>
      </c>
      <c r="C584" s="3">
        <v>1</v>
      </c>
      <c r="D584" s="5">
        <v>50</v>
      </c>
      <c r="E584" s="69">
        <v>43496</v>
      </c>
      <c r="F584" s="3" t="s">
        <v>8</v>
      </c>
      <c r="G584" s="5">
        <f t="shared" si="26"/>
        <v>50</v>
      </c>
      <c r="H584" s="3"/>
    </row>
    <row r="585" spans="1:8" ht="12.75" customHeight="1" x14ac:dyDescent="0.25">
      <c r="A585" s="11"/>
      <c r="B585" s="52" t="s">
        <v>458</v>
      </c>
      <c r="C585" s="3">
        <v>1</v>
      </c>
      <c r="D585" s="5">
        <v>100</v>
      </c>
      <c r="E585" s="69">
        <v>43496</v>
      </c>
      <c r="F585" s="3" t="s">
        <v>8</v>
      </c>
      <c r="G585" s="5">
        <f t="shared" si="26"/>
        <v>100</v>
      </c>
      <c r="H585" s="3"/>
    </row>
    <row r="586" spans="1:8" ht="12.75" customHeight="1" x14ac:dyDescent="0.25">
      <c r="A586" s="11"/>
      <c r="B586" s="52" t="s">
        <v>295</v>
      </c>
      <c r="C586" s="3">
        <v>1</v>
      </c>
      <c r="D586" s="48">
        <v>91.5</v>
      </c>
      <c r="E586" s="69">
        <v>43496</v>
      </c>
      <c r="F586" s="3" t="s">
        <v>8</v>
      </c>
      <c r="G586" s="5">
        <f t="shared" si="26"/>
        <v>91.5</v>
      </c>
      <c r="H586" s="3"/>
    </row>
    <row r="587" spans="1:8" ht="12.75" customHeight="1" x14ac:dyDescent="0.25">
      <c r="A587" s="11"/>
      <c r="B587" s="52" t="s">
        <v>369</v>
      </c>
      <c r="C587" s="3">
        <v>1</v>
      </c>
      <c r="D587" s="5">
        <v>45</v>
      </c>
      <c r="E587" s="69">
        <v>43496</v>
      </c>
      <c r="F587" s="3" t="s">
        <v>8</v>
      </c>
      <c r="G587" s="5">
        <f t="shared" si="26"/>
        <v>45</v>
      </c>
      <c r="H587" s="3"/>
    </row>
    <row r="588" spans="1:8" ht="12.75" customHeight="1" x14ac:dyDescent="0.25">
      <c r="A588" s="11"/>
      <c r="B588" s="52" t="s">
        <v>459</v>
      </c>
      <c r="C588" s="3">
        <v>1</v>
      </c>
      <c r="D588" s="5">
        <v>101</v>
      </c>
      <c r="E588" s="69">
        <v>43496</v>
      </c>
      <c r="F588" s="3" t="s">
        <v>8</v>
      </c>
      <c r="G588" s="5">
        <f t="shared" si="26"/>
        <v>101</v>
      </c>
      <c r="H588" s="3"/>
    </row>
    <row r="589" spans="1:8" ht="12.75" customHeight="1" x14ac:dyDescent="0.3">
      <c r="A589" s="131" t="s">
        <v>80</v>
      </c>
      <c r="B589" s="22"/>
      <c r="C589" s="22"/>
      <c r="D589" s="22"/>
      <c r="E589" s="22"/>
      <c r="F589" s="22"/>
      <c r="G589" s="22"/>
      <c r="H589" s="35">
        <f>SUM(G580:G588)</f>
        <v>757.5</v>
      </c>
    </row>
    <row r="590" spans="1:8" ht="12.75" customHeight="1" x14ac:dyDescent="0.25">
      <c r="A590" s="11"/>
      <c r="B590" s="52" t="s">
        <v>457</v>
      </c>
      <c r="C590" s="3">
        <v>1</v>
      </c>
      <c r="D590" s="5">
        <v>50</v>
      </c>
      <c r="E590" s="69">
        <v>43505</v>
      </c>
      <c r="F590" s="3" t="s">
        <v>8</v>
      </c>
      <c r="G590" s="5">
        <f t="shared" ref="G590:G602" si="27">(C590*D590)</f>
        <v>50</v>
      </c>
      <c r="H590" s="3"/>
    </row>
    <row r="591" spans="1:8" ht="12.75" customHeight="1" x14ac:dyDescent="0.25">
      <c r="A591" s="11"/>
      <c r="B591" s="52" t="s">
        <v>458</v>
      </c>
      <c r="C591" s="3">
        <v>1</v>
      </c>
      <c r="D591" s="5">
        <v>95</v>
      </c>
      <c r="E591" s="69">
        <v>43505</v>
      </c>
      <c r="F591" s="3" t="s">
        <v>8</v>
      </c>
      <c r="G591" s="5">
        <f t="shared" si="27"/>
        <v>95</v>
      </c>
      <c r="H591" s="3"/>
    </row>
    <row r="592" spans="1:8" ht="12.75" customHeight="1" x14ac:dyDescent="0.25">
      <c r="A592" s="11"/>
      <c r="B592" s="52" t="s">
        <v>295</v>
      </c>
      <c r="C592" s="3">
        <v>1</v>
      </c>
      <c r="D592" s="48">
        <v>92</v>
      </c>
      <c r="E592" s="69">
        <v>43505</v>
      </c>
      <c r="F592" s="3" t="s">
        <v>8</v>
      </c>
      <c r="G592" s="5">
        <f t="shared" si="27"/>
        <v>92</v>
      </c>
      <c r="H592" s="3"/>
    </row>
    <row r="593" spans="1:8" ht="12.75" customHeight="1" x14ac:dyDescent="0.25">
      <c r="A593" s="11"/>
      <c r="B593" s="52" t="s">
        <v>369</v>
      </c>
      <c r="C593" s="3">
        <v>1</v>
      </c>
      <c r="D593" s="5">
        <v>45</v>
      </c>
      <c r="E593" s="69">
        <v>43505</v>
      </c>
      <c r="F593" s="3" t="s">
        <v>8</v>
      </c>
      <c r="G593" s="5">
        <f t="shared" si="27"/>
        <v>45</v>
      </c>
      <c r="H593" s="3"/>
    </row>
    <row r="594" spans="1:8" ht="12.75" customHeight="1" x14ac:dyDescent="0.25">
      <c r="A594" s="11"/>
      <c r="B594" s="82" t="s">
        <v>460</v>
      </c>
      <c r="C594" s="47">
        <v>1</v>
      </c>
      <c r="D594" s="48">
        <v>20</v>
      </c>
      <c r="E594" s="74">
        <v>43510</v>
      </c>
      <c r="F594" s="3" t="s">
        <v>8</v>
      </c>
      <c r="G594" s="48">
        <f t="shared" si="27"/>
        <v>20</v>
      </c>
      <c r="H594" s="3"/>
    </row>
    <row r="595" spans="1:8" ht="12.75" customHeight="1" x14ac:dyDescent="0.25">
      <c r="A595" s="11"/>
      <c r="B595" s="52" t="s">
        <v>461</v>
      </c>
      <c r="C595" s="3">
        <v>1</v>
      </c>
      <c r="D595" s="5">
        <v>10</v>
      </c>
      <c r="E595" s="69">
        <v>43512</v>
      </c>
      <c r="F595" s="3" t="s">
        <v>8</v>
      </c>
      <c r="G595" s="5">
        <f t="shared" si="27"/>
        <v>10</v>
      </c>
      <c r="H595" s="3"/>
    </row>
    <row r="596" spans="1:8" ht="12.75" customHeight="1" x14ac:dyDescent="0.25">
      <c r="A596" s="11"/>
      <c r="B596" s="52" t="s">
        <v>462</v>
      </c>
      <c r="C596" s="3">
        <v>1</v>
      </c>
      <c r="D596" s="5">
        <v>140</v>
      </c>
      <c r="E596" s="69">
        <v>43512</v>
      </c>
      <c r="F596" s="3" t="s">
        <v>8</v>
      </c>
      <c r="G596" s="5">
        <f t="shared" si="27"/>
        <v>140</v>
      </c>
      <c r="H596" s="3"/>
    </row>
    <row r="597" spans="1:8" ht="12.75" customHeight="1" x14ac:dyDescent="0.25">
      <c r="A597" s="11"/>
      <c r="B597" s="52" t="s">
        <v>463</v>
      </c>
      <c r="C597" s="3">
        <v>1</v>
      </c>
      <c r="D597" s="5">
        <v>190</v>
      </c>
      <c r="E597" s="69">
        <v>43517</v>
      </c>
      <c r="F597" s="3" t="s">
        <v>8</v>
      </c>
      <c r="G597" s="5">
        <f t="shared" si="27"/>
        <v>190</v>
      </c>
      <c r="H597" s="3"/>
    </row>
    <row r="598" spans="1:8" ht="12.75" customHeight="1" x14ac:dyDescent="0.25">
      <c r="A598" s="11"/>
      <c r="B598" s="52" t="s">
        <v>464</v>
      </c>
      <c r="C598" s="3">
        <v>1</v>
      </c>
      <c r="D598" s="5">
        <v>58.5</v>
      </c>
      <c r="E598" s="69">
        <v>43518</v>
      </c>
      <c r="F598" s="3" t="s">
        <v>8</v>
      </c>
      <c r="G598" s="5">
        <f t="shared" si="27"/>
        <v>58.5</v>
      </c>
      <c r="H598" s="3"/>
    </row>
    <row r="599" spans="1:8" ht="12.75" customHeight="1" x14ac:dyDescent="0.25">
      <c r="A599" s="11"/>
      <c r="B599" s="52" t="s">
        <v>457</v>
      </c>
      <c r="C599" s="3">
        <v>1</v>
      </c>
      <c r="D599" s="5">
        <v>50</v>
      </c>
      <c r="E599" s="69">
        <v>43518</v>
      </c>
      <c r="F599" s="3" t="s">
        <v>8</v>
      </c>
      <c r="G599" s="5">
        <f t="shared" si="27"/>
        <v>50</v>
      </c>
      <c r="H599" s="3"/>
    </row>
    <row r="600" spans="1:8" ht="12.75" customHeight="1" x14ac:dyDescent="0.25">
      <c r="A600" s="11"/>
      <c r="B600" s="52" t="s">
        <v>295</v>
      </c>
      <c r="C600" s="3">
        <v>2</v>
      </c>
      <c r="D600" s="5">
        <v>98.5</v>
      </c>
      <c r="E600" s="69">
        <v>43518</v>
      </c>
      <c r="F600" s="3" t="s">
        <v>8</v>
      </c>
      <c r="G600" s="5">
        <f t="shared" si="27"/>
        <v>197</v>
      </c>
      <c r="H600" s="3"/>
    </row>
    <row r="601" spans="1:8" ht="12.75" customHeight="1" x14ac:dyDescent="0.25">
      <c r="A601" s="11"/>
      <c r="B601" s="52" t="s">
        <v>369</v>
      </c>
      <c r="C601" s="3">
        <v>2</v>
      </c>
      <c r="D601" s="5">
        <v>41.5</v>
      </c>
      <c r="E601" s="69">
        <v>43518</v>
      </c>
      <c r="F601" s="3" t="s">
        <v>8</v>
      </c>
      <c r="G601" s="5">
        <f t="shared" si="27"/>
        <v>83</v>
      </c>
      <c r="H601" s="3"/>
    </row>
    <row r="602" spans="1:8" ht="12.75" customHeight="1" x14ac:dyDescent="0.25">
      <c r="A602" s="11"/>
      <c r="B602" s="52" t="s">
        <v>455</v>
      </c>
      <c r="C602" s="3">
        <v>1</v>
      </c>
      <c r="D602" s="5">
        <v>92.5</v>
      </c>
      <c r="E602" s="69">
        <v>43518</v>
      </c>
      <c r="F602" s="3" t="s">
        <v>8</v>
      </c>
      <c r="G602" s="5">
        <f t="shared" si="27"/>
        <v>92.5</v>
      </c>
      <c r="H602" s="3"/>
    </row>
    <row r="603" spans="1:8" ht="12.75" customHeight="1" x14ac:dyDescent="0.3">
      <c r="A603" s="131" t="s">
        <v>81</v>
      </c>
      <c r="B603" s="22"/>
      <c r="C603" s="22"/>
      <c r="D603" s="22"/>
      <c r="E603" s="22"/>
      <c r="F603" s="22"/>
      <c r="G603" s="22"/>
      <c r="H603" s="35">
        <f>SUM(G590:G602)</f>
        <v>1123</v>
      </c>
    </row>
    <row r="604" spans="1:8" ht="12.75" customHeight="1" x14ac:dyDescent="0.25">
      <c r="A604" s="11"/>
      <c r="B604" s="52" t="s">
        <v>465</v>
      </c>
      <c r="C604" s="3">
        <v>1</v>
      </c>
      <c r="D604" s="5">
        <v>170</v>
      </c>
      <c r="E604" s="69">
        <v>43531</v>
      </c>
      <c r="F604" s="3" t="s">
        <v>8</v>
      </c>
      <c r="G604" s="5">
        <f t="shared" ref="G604:G621" si="28">(C604*D604)</f>
        <v>170</v>
      </c>
      <c r="H604" s="3"/>
    </row>
    <row r="605" spans="1:8" ht="12.75" customHeight="1" x14ac:dyDescent="0.25">
      <c r="A605" s="11"/>
      <c r="B605" s="52" t="s">
        <v>458</v>
      </c>
      <c r="C605" s="3">
        <v>1</v>
      </c>
      <c r="D605" s="5">
        <v>98</v>
      </c>
      <c r="E605" s="69">
        <v>43531</v>
      </c>
      <c r="F605" s="3" t="s">
        <v>8</v>
      </c>
      <c r="G605" s="5">
        <f t="shared" si="28"/>
        <v>98</v>
      </c>
      <c r="H605" s="3"/>
    </row>
    <row r="606" spans="1:8" ht="12.75" customHeight="1" x14ac:dyDescent="0.25">
      <c r="A606" s="11"/>
      <c r="B606" s="52" t="s">
        <v>418</v>
      </c>
      <c r="C606" s="3">
        <v>3</v>
      </c>
      <c r="D606" s="5">
        <v>20</v>
      </c>
      <c r="E606" s="69">
        <v>43531</v>
      </c>
      <c r="F606" s="3" t="s">
        <v>8</v>
      </c>
      <c r="G606" s="5">
        <f t="shared" si="28"/>
        <v>60</v>
      </c>
      <c r="H606" s="3"/>
    </row>
    <row r="607" spans="1:8" ht="12.75" customHeight="1" x14ac:dyDescent="0.25">
      <c r="A607" s="11"/>
      <c r="B607" s="52" t="s">
        <v>462</v>
      </c>
      <c r="C607" s="3">
        <v>1</v>
      </c>
      <c r="D607" s="5">
        <v>129</v>
      </c>
      <c r="E607" s="69">
        <v>43531</v>
      </c>
      <c r="F607" s="3" t="s">
        <v>8</v>
      </c>
      <c r="G607" s="5">
        <f t="shared" si="28"/>
        <v>129</v>
      </c>
      <c r="H607" s="3"/>
    </row>
    <row r="608" spans="1:8" ht="12.75" customHeight="1" x14ac:dyDescent="0.25">
      <c r="A608" s="11"/>
      <c r="B608" s="52" t="s">
        <v>295</v>
      </c>
      <c r="C608" s="3">
        <v>1</v>
      </c>
      <c r="D608" s="48">
        <v>99.5</v>
      </c>
      <c r="E608" s="69">
        <v>43531</v>
      </c>
      <c r="F608" s="3" t="s">
        <v>8</v>
      </c>
      <c r="G608" s="5">
        <f t="shared" si="28"/>
        <v>99.5</v>
      </c>
      <c r="H608" s="3"/>
    </row>
    <row r="609" spans="1:8" ht="12.75" customHeight="1" x14ac:dyDescent="0.25">
      <c r="A609" s="11"/>
      <c r="B609" s="52" t="s">
        <v>369</v>
      </c>
      <c r="C609" s="3">
        <v>1</v>
      </c>
      <c r="D609" s="5">
        <v>41.5</v>
      </c>
      <c r="E609" s="69">
        <v>43531</v>
      </c>
      <c r="F609" s="3" t="s">
        <v>8</v>
      </c>
      <c r="G609" s="5">
        <f t="shared" si="28"/>
        <v>41.5</v>
      </c>
      <c r="H609" s="3"/>
    </row>
    <row r="610" spans="1:8" ht="12.75" customHeight="1" x14ac:dyDescent="0.25">
      <c r="A610" s="11"/>
      <c r="B610" s="52" t="s">
        <v>458</v>
      </c>
      <c r="C610" s="3">
        <v>1</v>
      </c>
      <c r="D610" s="5">
        <v>95</v>
      </c>
      <c r="E610" s="69">
        <v>43544</v>
      </c>
      <c r="F610" s="3" t="s">
        <v>8</v>
      </c>
      <c r="G610" s="5">
        <f t="shared" si="28"/>
        <v>95</v>
      </c>
      <c r="H610" s="3"/>
    </row>
    <row r="611" spans="1:8" ht="12.75" customHeight="1" x14ac:dyDescent="0.25">
      <c r="A611" s="11"/>
      <c r="B611" s="52" t="s">
        <v>432</v>
      </c>
      <c r="C611" s="3">
        <v>1</v>
      </c>
      <c r="D611" s="5">
        <v>190</v>
      </c>
      <c r="E611" s="69">
        <v>43544</v>
      </c>
      <c r="F611" s="3" t="s">
        <v>8</v>
      </c>
      <c r="G611" s="5">
        <f t="shared" si="28"/>
        <v>190</v>
      </c>
      <c r="H611" s="3"/>
    </row>
    <row r="612" spans="1:8" ht="12.75" customHeight="1" x14ac:dyDescent="0.25">
      <c r="A612" s="11"/>
      <c r="B612" s="52" t="s">
        <v>462</v>
      </c>
      <c r="C612" s="3">
        <v>1</v>
      </c>
      <c r="D612" s="5">
        <v>135</v>
      </c>
      <c r="E612" s="69">
        <v>43544</v>
      </c>
      <c r="F612" s="3" t="s">
        <v>8</v>
      </c>
      <c r="G612" s="5">
        <f t="shared" si="28"/>
        <v>135</v>
      </c>
      <c r="H612" s="3"/>
    </row>
    <row r="613" spans="1:8" ht="12.75" customHeight="1" x14ac:dyDescent="0.25">
      <c r="A613" s="11"/>
      <c r="B613" s="52" t="s">
        <v>466</v>
      </c>
      <c r="C613" s="3">
        <v>3</v>
      </c>
      <c r="D613" s="5">
        <v>60.5</v>
      </c>
      <c r="E613" s="69">
        <v>43544</v>
      </c>
      <c r="F613" s="3" t="s">
        <v>8</v>
      </c>
      <c r="G613" s="5">
        <f t="shared" si="28"/>
        <v>181.5</v>
      </c>
      <c r="H613" s="3"/>
    </row>
    <row r="614" spans="1:8" ht="12.75" customHeight="1" x14ac:dyDescent="0.25">
      <c r="A614" s="11"/>
      <c r="B614" s="52" t="s">
        <v>369</v>
      </c>
      <c r="C614" s="3">
        <v>2</v>
      </c>
      <c r="D614" s="5">
        <v>41.5</v>
      </c>
      <c r="E614" s="69">
        <v>43544</v>
      </c>
      <c r="F614" s="3" t="s">
        <v>8</v>
      </c>
      <c r="G614" s="5">
        <f t="shared" si="28"/>
        <v>83</v>
      </c>
      <c r="H614" s="3"/>
    </row>
    <row r="615" spans="1:8" ht="12.75" customHeight="1" x14ac:dyDescent="0.25">
      <c r="A615" s="11"/>
      <c r="B615" s="52" t="s">
        <v>467</v>
      </c>
      <c r="C615" s="3">
        <v>1</v>
      </c>
      <c r="D615" s="5">
        <v>185</v>
      </c>
      <c r="E615" s="69">
        <v>43550</v>
      </c>
      <c r="F615" s="3" t="s">
        <v>8</v>
      </c>
      <c r="G615" s="5">
        <f t="shared" si="28"/>
        <v>185</v>
      </c>
      <c r="H615" s="3"/>
    </row>
    <row r="616" spans="1:8" ht="12.75" customHeight="1" x14ac:dyDescent="0.25">
      <c r="A616" s="11"/>
      <c r="B616" s="52" t="s">
        <v>295</v>
      </c>
      <c r="C616" s="3">
        <v>2</v>
      </c>
      <c r="D616" s="5">
        <v>99.5</v>
      </c>
      <c r="E616" s="69">
        <v>43550</v>
      </c>
      <c r="F616" s="3" t="s">
        <v>8</v>
      </c>
      <c r="G616" s="5">
        <f t="shared" si="28"/>
        <v>199</v>
      </c>
      <c r="H616" s="3"/>
    </row>
    <row r="617" spans="1:8" ht="12.75" customHeight="1" x14ac:dyDescent="0.25">
      <c r="A617" s="11"/>
      <c r="B617" s="52" t="s">
        <v>369</v>
      </c>
      <c r="C617" s="3">
        <v>1</v>
      </c>
      <c r="D617" s="5">
        <v>41.5</v>
      </c>
      <c r="E617" s="69">
        <v>43550</v>
      </c>
      <c r="F617" s="3" t="s">
        <v>8</v>
      </c>
      <c r="G617" s="5">
        <f t="shared" si="28"/>
        <v>41.5</v>
      </c>
      <c r="H617" s="3"/>
    </row>
    <row r="618" spans="1:8" ht="12.75" customHeight="1" x14ac:dyDescent="0.25">
      <c r="A618" s="11"/>
      <c r="B618" s="52" t="s">
        <v>455</v>
      </c>
      <c r="C618" s="3">
        <v>1</v>
      </c>
      <c r="D618" s="5">
        <v>92</v>
      </c>
      <c r="E618" s="69">
        <v>43550</v>
      </c>
      <c r="F618" s="3" t="s">
        <v>8</v>
      </c>
      <c r="G618" s="5">
        <f t="shared" si="28"/>
        <v>92</v>
      </c>
      <c r="H618" s="3"/>
    </row>
    <row r="619" spans="1:8" ht="12.75" customHeight="1" x14ac:dyDescent="0.25">
      <c r="A619" s="11"/>
      <c r="B619" s="52" t="s">
        <v>462</v>
      </c>
      <c r="C619" s="3">
        <v>1</v>
      </c>
      <c r="D619" s="5">
        <v>115</v>
      </c>
      <c r="E619" s="69">
        <v>43554</v>
      </c>
      <c r="F619" s="3" t="s">
        <v>8</v>
      </c>
      <c r="G619" s="5">
        <f t="shared" si="28"/>
        <v>115</v>
      </c>
      <c r="H619" s="3"/>
    </row>
    <row r="620" spans="1:8" ht="12.75" customHeight="1" x14ac:dyDescent="0.25">
      <c r="A620" s="11"/>
      <c r="B620" s="52" t="s">
        <v>468</v>
      </c>
      <c r="C620" s="3">
        <v>1</v>
      </c>
      <c r="D620" s="5">
        <v>390</v>
      </c>
      <c r="E620" s="69">
        <v>43554</v>
      </c>
      <c r="F620" s="3" t="s">
        <v>8</v>
      </c>
      <c r="G620" s="5">
        <f t="shared" si="28"/>
        <v>390</v>
      </c>
      <c r="H620" s="3"/>
    </row>
    <row r="621" spans="1:8" ht="12.75" customHeight="1" x14ac:dyDescent="0.25">
      <c r="A621" s="11"/>
      <c r="B621" s="52" t="s">
        <v>469</v>
      </c>
      <c r="C621" s="3">
        <v>2</v>
      </c>
      <c r="D621" s="5">
        <v>28.5</v>
      </c>
      <c r="E621" s="69">
        <v>43554</v>
      </c>
      <c r="F621" s="3"/>
      <c r="G621" s="5">
        <f t="shared" si="28"/>
        <v>57</v>
      </c>
      <c r="H621" s="3"/>
    </row>
    <row r="622" spans="1:8" ht="12.75" customHeight="1" x14ac:dyDescent="0.3">
      <c r="A622" s="131" t="s">
        <v>82</v>
      </c>
      <c r="B622" s="22"/>
      <c r="C622" s="22"/>
      <c r="D622" s="22"/>
      <c r="E622" s="22"/>
      <c r="F622" s="22"/>
      <c r="G622" s="22"/>
      <c r="H622" s="35">
        <f>SUM(G604:G621)</f>
        <v>2362</v>
      </c>
    </row>
    <row r="623" spans="1:8" ht="12.75" customHeight="1" x14ac:dyDescent="0.25">
      <c r="A623" s="11"/>
      <c r="B623" s="52" t="s">
        <v>470</v>
      </c>
      <c r="C623" s="3">
        <v>1</v>
      </c>
      <c r="D623" s="5">
        <v>440</v>
      </c>
      <c r="E623" s="69">
        <v>43561</v>
      </c>
      <c r="F623" s="3" t="s">
        <v>8</v>
      </c>
      <c r="G623" s="5">
        <f t="shared" ref="G623:G635" si="29">(C623*D623)</f>
        <v>440</v>
      </c>
      <c r="H623" s="3"/>
    </row>
    <row r="624" spans="1:8" ht="12.75" customHeight="1" x14ac:dyDescent="0.25">
      <c r="A624" s="11"/>
      <c r="B624" s="52" t="s">
        <v>295</v>
      </c>
      <c r="C624" s="3">
        <v>1</v>
      </c>
      <c r="D624" s="5">
        <v>99.5</v>
      </c>
      <c r="E624" s="69">
        <v>43561</v>
      </c>
      <c r="F624" s="3" t="s">
        <v>8</v>
      </c>
      <c r="G624" s="5">
        <f t="shared" si="29"/>
        <v>99.5</v>
      </c>
      <c r="H624" s="3"/>
    </row>
    <row r="625" spans="1:8" ht="12.75" customHeight="1" x14ac:dyDescent="0.25">
      <c r="A625" s="11"/>
      <c r="B625" s="52" t="s">
        <v>369</v>
      </c>
      <c r="C625" s="3">
        <v>1</v>
      </c>
      <c r="D625" s="5">
        <v>41.5</v>
      </c>
      <c r="E625" s="69">
        <v>43561</v>
      </c>
      <c r="F625" s="3" t="s">
        <v>8</v>
      </c>
      <c r="G625" s="5">
        <f t="shared" si="29"/>
        <v>41.5</v>
      </c>
      <c r="H625" s="3"/>
    </row>
    <row r="626" spans="1:8" ht="12.75" customHeight="1" x14ac:dyDescent="0.25">
      <c r="A626" s="11"/>
      <c r="B626" s="52" t="s">
        <v>471</v>
      </c>
      <c r="C626" s="3">
        <v>2</v>
      </c>
      <c r="D626" s="5">
        <v>74</v>
      </c>
      <c r="E626" s="69">
        <v>43567</v>
      </c>
      <c r="F626" s="3" t="s">
        <v>8</v>
      </c>
      <c r="G626" s="5">
        <f t="shared" si="29"/>
        <v>148</v>
      </c>
      <c r="H626" s="3"/>
    </row>
    <row r="627" spans="1:8" ht="12.75" customHeight="1" x14ac:dyDescent="0.25">
      <c r="A627" s="11"/>
      <c r="B627" s="52" t="s">
        <v>472</v>
      </c>
      <c r="C627" s="3">
        <v>2</v>
      </c>
      <c r="D627" s="5">
        <v>78</v>
      </c>
      <c r="E627" s="69">
        <v>43573</v>
      </c>
      <c r="F627" s="3" t="s">
        <v>8</v>
      </c>
      <c r="G627" s="5">
        <f t="shared" si="29"/>
        <v>156</v>
      </c>
      <c r="H627" s="3"/>
    </row>
    <row r="628" spans="1:8" ht="12.75" customHeight="1" x14ac:dyDescent="0.25">
      <c r="A628" s="11"/>
      <c r="B628" s="52" t="s">
        <v>295</v>
      </c>
      <c r="C628" s="3">
        <v>2</v>
      </c>
      <c r="D628" s="5">
        <v>99.5</v>
      </c>
      <c r="E628" s="69">
        <v>43573</v>
      </c>
      <c r="F628" s="3" t="s">
        <v>8</v>
      </c>
      <c r="G628" s="5">
        <f t="shared" si="29"/>
        <v>199</v>
      </c>
      <c r="H628" s="3"/>
    </row>
    <row r="629" spans="1:8" ht="12.75" customHeight="1" x14ac:dyDescent="0.25">
      <c r="A629" s="11"/>
      <c r="B629" s="52" t="s">
        <v>471</v>
      </c>
      <c r="C629" s="3">
        <v>2</v>
      </c>
      <c r="D629" s="5">
        <v>75</v>
      </c>
      <c r="E629" s="69">
        <v>43573</v>
      </c>
      <c r="F629" s="3" t="s">
        <v>8</v>
      </c>
      <c r="G629" s="5">
        <f t="shared" si="29"/>
        <v>150</v>
      </c>
      <c r="H629" s="3"/>
    </row>
    <row r="630" spans="1:8" ht="12.75" customHeight="1" x14ac:dyDescent="0.25">
      <c r="A630" s="11"/>
      <c r="B630" s="52" t="s">
        <v>473</v>
      </c>
      <c r="C630" s="3">
        <v>2</v>
      </c>
      <c r="D630" s="5">
        <v>37.53</v>
      </c>
      <c r="E630" s="69">
        <v>43580</v>
      </c>
      <c r="F630" s="3" t="s">
        <v>8</v>
      </c>
      <c r="G630" s="5">
        <f t="shared" si="29"/>
        <v>75.06</v>
      </c>
      <c r="H630" s="3"/>
    </row>
    <row r="631" spans="1:8" ht="12.75" customHeight="1" x14ac:dyDescent="0.25">
      <c r="A631" s="11"/>
      <c r="B631" s="52" t="s">
        <v>474</v>
      </c>
      <c r="C631" s="3">
        <v>1</v>
      </c>
      <c r="D631" s="5">
        <v>58.19</v>
      </c>
      <c r="E631" s="69">
        <v>43580</v>
      </c>
      <c r="F631" s="3" t="s">
        <v>8</v>
      </c>
      <c r="G631" s="5">
        <f t="shared" si="29"/>
        <v>58.19</v>
      </c>
      <c r="H631" s="3"/>
    </row>
    <row r="632" spans="1:8" ht="12.75" customHeight="1" x14ac:dyDescent="0.25">
      <c r="A632" s="11"/>
      <c r="B632" s="52" t="s">
        <v>475</v>
      </c>
      <c r="C632" s="3">
        <v>2</v>
      </c>
      <c r="D632" s="5">
        <v>50.92</v>
      </c>
      <c r="E632" s="69">
        <v>43580</v>
      </c>
      <c r="F632" s="3" t="s">
        <v>8</v>
      </c>
      <c r="G632" s="5">
        <f t="shared" si="29"/>
        <v>101.84</v>
      </c>
      <c r="H632" s="3"/>
    </row>
    <row r="633" spans="1:8" ht="12.75" customHeight="1" x14ac:dyDescent="0.25">
      <c r="A633" s="11"/>
      <c r="B633" s="52" t="s">
        <v>476</v>
      </c>
      <c r="C633" s="3">
        <v>3</v>
      </c>
      <c r="D633" s="5">
        <v>47</v>
      </c>
      <c r="E633" s="69">
        <v>43220</v>
      </c>
      <c r="F633" s="3" t="s">
        <v>8</v>
      </c>
      <c r="G633" s="5">
        <f t="shared" si="29"/>
        <v>141</v>
      </c>
      <c r="H633" s="3"/>
    </row>
    <row r="634" spans="1:8" ht="12.75" customHeight="1" x14ac:dyDescent="0.25">
      <c r="A634" s="11"/>
      <c r="B634" s="52" t="s">
        <v>369</v>
      </c>
      <c r="C634" s="3">
        <v>2</v>
      </c>
      <c r="D634" s="5">
        <v>42</v>
      </c>
      <c r="E634" s="69">
        <v>43220</v>
      </c>
      <c r="F634" s="3" t="s">
        <v>8</v>
      </c>
      <c r="G634" s="5">
        <f t="shared" si="29"/>
        <v>84</v>
      </c>
      <c r="H634" s="3"/>
    </row>
    <row r="635" spans="1:8" ht="12.75" customHeight="1" x14ac:dyDescent="0.25">
      <c r="A635" s="11"/>
      <c r="B635" s="52" t="s">
        <v>465</v>
      </c>
      <c r="C635" s="3">
        <v>1</v>
      </c>
      <c r="D635" s="5">
        <v>165</v>
      </c>
      <c r="E635" s="69">
        <v>43220</v>
      </c>
      <c r="F635" s="3" t="s">
        <v>8</v>
      </c>
      <c r="G635" s="5">
        <f t="shared" si="29"/>
        <v>165</v>
      </c>
      <c r="H635" s="3"/>
    </row>
    <row r="636" spans="1:8" ht="12.75" customHeight="1" x14ac:dyDescent="0.3">
      <c r="A636" s="131" t="s">
        <v>83</v>
      </c>
      <c r="B636" s="22"/>
      <c r="C636" s="22"/>
      <c r="D636" s="22"/>
      <c r="E636" s="22"/>
      <c r="F636" s="22"/>
      <c r="G636" s="22"/>
      <c r="H636" s="35">
        <f>SUM(G623:G635)</f>
        <v>1859.09</v>
      </c>
    </row>
    <row r="637" spans="1:8" ht="12.75" customHeight="1" x14ac:dyDescent="0.25">
      <c r="A637" s="11"/>
      <c r="B637" s="52" t="s">
        <v>477</v>
      </c>
      <c r="C637" s="3">
        <v>1</v>
      </c>
      <c r="D637" s="5">
        <v>250</v>
      </c>
      <c r="E637" s="69">
        <v>43593</v>
      </c>
      <c r="F637" s="3" t="s">
        <v>8</v>
      </c>
      <c r="G637" s="5">
        <f t="shared" ref="G637:G643" si="30">(C637*D637)</f>
        <v>250</v>
      </c>
      <c r="H637" s="3"/>
    </row>
    <row r="638" spans="1:8" ht="12.75" customHeight="1" x14ac:dyDescent="0.25">
      <c r="A638" s="11"/>
      <c r="B638" s="52" t="s">
        <v>295</v>
      </c>
      <c r="C638" s="3">
        <v>1</v>
      </c>
      <c r="D638" s="5">
        <v>99.5</v>
      </c>
      <c r="E638" s="69">
        <v>43593</v>
      </c>
      <c r="F638" s="3" t="s">
        <v>8</v>
      </c>
      <c r="G638" s="5">
        <f t="shared" si="30"/>
        <v>99.5</v>
      </c>
      <c r="H638" s="3"/>
    </row>
    <row r="639" spans="1:8" ht="12.75" customHeight="1" x14ac:dyDescent="0.25">
      <c r="A639" s="11"/>
      <c r="B639" s="52" t="s">
        <v>369</v>
      </c>
      <c r="C639" s="3">
        <v>2</v>
      </c>
      <c r="D639" s="5">
        <v>41.5</v>
      </c>
      <c r="E639" s="69">
        <v>43593</v>
      </c>
      <c r="F639" s="3" t="s">
        <v>8</v>
      </c>
      <c r="G639" s="5">
        <f t="shared" si="30"/>
        <v>83</v>
      </c>
      <c r="H639" s="3"/>
    </row>
    <row r="640" spans="1:8" ht="12.75" customHeight="1" x14ac:dyDescent="0.25">
      <c r="A640" s="11"/>
      <c r="B640" s="52" t="s">
        <v>465</v>
      </c>
      <c r="C640" s="3">
        <v>1</v>
      </c>
      <c r="D640" s="5">
        <v>170</v>
      </c>
      <c r="E640" s="69">
        <v>43609</v>
      </c>
      <c r="F640" s="3" t="s">
        <v>8</v>
      </c>
      <c r="G640" s="5">
        <f t="shared" si="30"/>
        <v>170</v>
      </c>
      <c r="H640" s="3"/>
    </row>
    <row r="641" spans="1:8" ht="12.75" customHeight="1" x14ac:dyDescent="0.25">
      <c r="A641" s="11"/>
      <c r="B641" s="52" t="s">
        <v>295</v>
      </c>
      <c r="C641" s="3">
        <v>2</v>
      </c>
      <c r="D641" s="5">
        <v>99.5</v>
      </c>
      <c r="E641" s="69">
        <v>43609</v>
      </c>
      <c r="F641" s="3" t="s">
        <v>8</v>
      </c>
      <c r="G641" s="5">
        <f t="shared" si="30"/>
        <v>199</v>
      </c>
      <c r="H641" s="3"/>
    </row>
    <row r="642" spans="1:8" ht="12.75" customHeight="1" x14ac:dyDescent="0.25">
      <c r="A642" s="11"/>
      <c r="B642" s="52" t="s">
        <v>369</v>
      </c>
      <c r="C642" s="3">
        <v>4</v>
      </c>
      <c r="D642" s="5">
        <v>41.5</v>
      </c>
      <c r="E642" s="69">
        <v>43609</v>
      </c>
      <c r="F642" s="3" t="s">
        <v>8</v>
      </c>
      <c r="G642" s="5">
        <f t="shared" si="30"/>
        <v>166</v>
      </c>
      <c r="H642" s="3"/>
    </row>
    <row r="643" spans="1:8" ht="12.75" customHeight="1" x14ac:dyDescent="0.25">
      <c r="A643" s="11"/>
      <c r="B643" s="52" t="s">
        <v>478</v>
      </c>
      <c r="C643" s="3">
        <v>1</v>
      </c>
      <c r="D643" s="5">
        <v>150</v>
      </c>
      <c r="E643" s="69">
        <v>43613</v>
      </c>
      <c r="F643" s="3" t="s">
        <v>8</v>
      </c>
      <c r="G643" s="5">
        <f t="shared" si="30"/>
        <v>150</v>
      </c>
      <c r="H643" s="3"/>
    </row>
    <row r="644" spans="1:8" ht="12.75" customHeight="1" x14ac:dyDescent="0.3">
      <c r="A644" s="131" t="s">
        <v>84</v>
      </c>
      <c r="B644" s="22"/>
      <c r="C644" s="22"/>
      <c r="D644" s="22"/>
      <c r="E644" s="22"/>
      <c r="F644" s="22"/>
      <c r="G644" s="22"/>
      <c r="H644" s="35">
        <f>SUM(G637:G643)</f>
        <v>1117.5</v>
      </c>
    </row>
    <row r="645" spans="1:8" ht="12.75" customHeight="1" x14ac:dyDescent="0.25">
      <c r="A645" s="11"/>
      <c r="B645" s="52" t="s">
        <v>362</v>
      </c>
      <c r="C645" s="3">
        <v>1</v>
      </c>
      <c r="D645" s="5">
        <v>54.73</v>
      </c>
      <c r="E645" s="69">
        <v>43624</v>
      </c>
      <c r="F645" s="3" t="s">
        <v>8</v>
      </c>
      <c r="G645" s="5">
        <f t="shared" ref="G645:G651" si="31">(C645*D645)</f>
        <v>54.73</v>
      </c>
      <c r="H645" s="3"/>
    </row>
    <row r="646" spans="1:8" ht="12.75" customHeight="1" x14ac:dyDescent="0.25">
      <c r="A646" s="11"/>
      <c r="B646" s="52" t="s">
        <v>479</v>
      </c>
      <c r="C646" s="3">
        <v>1</v>
      </c>
      <c r="D646" s="5">
        <v>16</v>
      </c>
      <c r="E646" s="69">
        <v>43624</v>
      </c>
      <c r="F646" s="3" t="s">
        <v>8</v>
      </c>
      <c r="G646" s="5">
        <f t="shared" si="31"/>
        <v>16</v>
      </c>
      <c r="H646" s="3"/>
    </row>
    <row r="647" spans="1:8" ht="12.75" customHeight="1" x14ac:dyDescent="0.25">
      <c r="A647" s="11"/>
      <c r="B647" s="52" t="s">
        <v>480</v>
      </c>
      <c r="C647" s="3">
        <v>1</v>
      </c>
      <c r="D647" s="5">
        <v>28</v>
      </c>
      <c r="E647" s="69">
        <v>43624</v>
      </c>
      <c r="F647" s="3" t="s">
        <v>8</v>
      </c>
      <c r="G647" s="5">
        <f t="shared" si="31"/>
        <v>28</v>
      </c>
      <c r="H647" s="3"/>
    </row>
    <row r="648" spans="1:8" ht="12.75" customHeight="1" x14ac:dyDescent="0.25">
      <c r="A648" s="11"/>
      <c r="B648" s="52" t="s">
        <v>295</v>
      </c>
      <c r="C648" s="3">
        <v>2</v>
      </c>
      <c r="D648" s="5">
        <v>99</v>
      </c>
      <c r="E648" s="69">
        <v>43624</v>
      </c>
      <c r="F648" s="3" t="s">
        <v>8</v>
      </c>
      <c r="G648" s="5">
        <f t="shared" si="31"/>
        <v>198</v>
      </c>
      <c r="H648" s="3"/>
    </row>
    <row r="649" spans="1:8" ht="12.75" customHeight="1" x14ac:dyDescent="0.25">
      <c r="A649" s="11"/>
      <c r="B649" s="52" t="s">
        <v>369</v>
      </c>
      <c r="C649" s="3">
        <v>4</v>
      </c>
      <c r="D649" s="5">
        <v>43</v>
      </c>
      <c r="E649" s="69">
        <v>43624</v>
      </c>
      <c r="F649" s="3" t="s">
        <v>8</v>
      </c>
      <c r="G649" s="5">
        <f t="shared" si="31"/>
        <v>172</v>
      </c>
      <c r="H649" s="3"/>
    </row>
    <row r="650" spans="1:8" ht="12.75" customHeight="1" x14ac:dyDescent="0.25">
      <c r="A650" s="11"/>
      <c r="B650" s="52" t="s">
        <v>470</v>
      </c>
      <c r="C650" s="3">
        <v>1</v>
      </c>
      <c r="D650" s="5">
        <v>440</v>
      </c>
      <c r="E650" s="69">
        <v>43624</v>
      </c>
      <c r="F650" s="3" t="s">
        <v>8</v>
      </c>
      <c r="G650" s="5">
        <f t="shared" si="31"/>
        <v>440</v>
      </c>
      <c r="H650" s="3"/>
    </row>
    <row r="651" spans="1:8" ht="12.75" customHeight="1" x14ac:dyDescent="0.25">
      <c r="A651" s="11"/>
      <c r="B651" s="52" t="s">
        <v>467</v>
      </c>
      <c r="C651" s="3">
        <v>1</v>
      </c>
      <c r="D651" s="5">
        <v>185</v>
      </c>
      <c r="E651" s="69">
        <v>43626</v>
      </c>
      <c r="F651" s="3" t="s">
        <v>8</v>
      </c>
      <c r="G651" s="5">
        <f t="shared" si="31"/>
        <v>185</v>
      </c>
      <c r="H651" s="3"/>
    </row>
    <row r="652" spans="1:8" ht="12.75" customHeight="1" x14ac:dyDescent="0.3">
      <c r="A652" s="131" t="s">
        <v>85</v>
      </c>
      <c r="B652" s="22"/>
      <c r="C652" s="22"/>
      <c r="D652" s="22"/>
      <c r="E652" s="22"/>
      <c r="F652" s="22"/>
      <c r="G652" s="22"/>
      <c r="H652" s="35">
        <f>SUM(G645:G651)</f>
        <v>1093.73</v>
      </c>
    </row>
    <row r="653" spans="1:8" ht="12.75" customHeight="1" x14ac:dyDescent="0.25">
      <c r="A653" s="11"/>
      <c r="B653" s="52" t="s">
        <v>471</v>
      </c>
      <c r="C653" s="3">
        <v>2</v>
      </c>
      <c r="D653" s="5">
        <v>78</v>
      </c>
      <c r="E653" s="69">
        <v>43654</v>
      </c>
      <c r="F653" s="3" t="s">
        <v>8</v>
      </c>
      <c r="G653" s="5">
        <f t="shared" ref="G653:G661" si="32">(C653*D653)</f>
        <v>156</v>
      </c>
      <c r="H653" s="3"/>
    </row>
    <row r="654" spans="1:8" ht="12.75" customHeight="1" x14ac:dyDescent="0.25">
      <c r="A654" s="11"/>
      <c r="B654" s="52" t="s">
        <v>476</v>
      </c>
      <c r="C654" s="3">
        <v>4</v>
      </c>
      <c r="D654" s="5">
        <v>49.5</v>
      </c>
      <c r="E654" s="69">
        <v>43656</v>
      </c>
      <c r="F654" s="3" t="s">
        <v>8</v>
      </c>
      <c r="G654" s="5">
        <f t="shared" si="32"/>
        <v>198</v>
      </c>
      <c r="H654" s="3"/>
    </row>
    <row r="655" spans="1:8" ht="12.75" customHeight="1" x14ac:dyDescent="0.25">
      <c r="A655" s="11"/>
      <c r="B655" s="52" t="s">
        <v>369</v>
      </c>
      <c r="C655" s="3">
        <v>4</v>
      </c>
      <c r="D655" s="5">
        <v>43</v>
      </c>
      <c r="E655" s="69">
        <v>43657</v>
      </c>
      <c r="F655" s="3" t="s">
        <v>8</v>
      </c>
      <c r="G655" s="5">
        <f t="shared" si="32"/>
        <v>172</v>
      </c>
      <c r="H655" s="3"/>
    </row>
    <row r="656" spans="1:8" ht="12.75" customHeight="1" x14ac:dyDescent="0.25">
      <c r="A656" s="11"/>
      <c r="B656" s="73" t="s">
        <v>481</v>
      </c>
      <c r="C656" s="3">
        <v>1</v>
      </c>
      <c r="D656" s="5">
        <v>175</v>
      </c>
      <c r="E656" s="69">
        <v>43672</v>
      </c>
      <c r="F656" s="3" t="s">
        <v>8</v>
      </c>
      <c r="G656" s="5">
        <f t="shared" si="32"/>
        <v>175</v>
      </c>
      <c r="H656" s="3"/>
    </row>
    <row r="657" spans="1:8" ht="12.75" customHeight="1" x14ac:dyDescent="0.25">
      <c r="A657" s="11"/>
      <c r="B657" s="52" t="s">
        <v>470</v>
      </c>
      <c r="C657" s="3">
        <v>1</v>
      </c>
      <c r="D657" s="5">
        <v>440</v>
      </c>
      <c r="E657" s="69">
        <v>43672</v>
      </c>
      <c r="F657" s="3" t="s">
        <v>8</v>
      </c>
      <c r="G657" s="5">
        <f t="shared" si="32"/>
        <v>440</v>
      </c>
      <c r="H657" s="3"/>
    </row>
    <row r="658" spans="1:8" ht="12.75" customHeight="1" x14ac:dyDescent="0.25">
      <c r="A658" s="11"/>
      <c r="B658" s="52" t="s">
        <v>477</v>
      </c>
      <c r="C658" s="3">
        <v>1</v>
      </c>
      <c r="D658" s="5">
        <v>250</v>
      </c>
      <c r="E658" s="69">
        <v>43672</v>
      </c>
      <c r="F658" s="3" t="s">
        <v>8</v>
      </c>
      <c r="G658" s="5">
        <f t="shared" si="32"/>
        <v>250</v>
      </c>
      <c r="H658" s="3"/>
    </row>
    <row r="659" spans="1:8" ht="12.75" customHeight="1" x14ac:dyDescent="0.25">
      <c r="A659" s="11"/>
      <c r="B659" s="52" t="s">
        <v>295</v>
      </c>
      <c r="C659" s="3">
        <v>3</v>
      </c>
      <c r="D659" s="5">
        <v>93.5</v>
      </c>
      <c r="E659" s="69">
        <v>43672</v>
      </c>
      <c r="F659" s="3" t="s">
        <v>8</v>
      </c>
      <c r="G659" s="5">
        <f t="shared" si="32"/>
        <v>280.5</v>
      </c>
      <c r="H659" s="3"/>
    </row>
    <row r="660" spans="1:8" ht="12.75" customHeight="1" x14ac:dyDescent="0.25">
      <c r="A660" s="11"/>
      <c r="B660" s="52" t="s">
        <v>471</v>
      </c>
      <c r="C660" s="3">
        <v>2</v>
      </c>
      <c r="D660" s="5">
        <v>75</v>
      </c>
      <c r="E660" s="69">
        <v>43672</v>
      </c>
      <c r="F660" s="3" t="s">
        <v>8</v>
      </c>
      <c r="G660" s="5">
        <f t="shared" si="32"/>
        <v>150</v>
      </c>
      <c r="H660" s="3"/>
    </row>
    <row r="661" spans="1:8" ht="12.75" customHeight="1" x14ac:dyDescent="0.25">
      <c r="A661" s="11"/>
      <c r="B661" s="52" t="s">
        <v>400</v>
      </c>
      <c r="C661" s="3">
        <v>2</v>
      </c>
      <c r="D661" s="5">
        <v>90</v>
      </c>
      <c r="E661" s="69">
        <v>43672</v>
      </c>
      <c r="F661" s="3" t="s">
        <v>8</v>
      </c>
      <c r="G661" s="5">
        <f t="shared" si="32"/>
        <v>180</v>
      </c>
      <c r="H661" s="3"/>
    </row>
    <row r="662" spans="1:8" ht="12.75" customHeight="1" x14ac:dyDescent="0.3">
      <c r="A662" s="131" t="s">
        <v>86</v>
      </c>
      <c r="B662" s="22"/>
      <c r="C662" s="22"/>
      <c r="D662" s="22"/>
      <c r="E662" s="22"/>
      <c r="F662" s="22"/>
      <c r="G662" s="22"/>
      <c r="H662" s="35">
        <f>SUM(G653:G661)</f>
        <v>2001.5</v>
      </c>
    </row>
    <row r="663" spans="1:8" ht="12.75" customHeight="1" x14ac:dyDescent="0.25">
      <c r="A663" s="11"/>
      <c r="B663" s="52" t="s">
        <v>295</v>
      </c>
      <c r="C663" s="3">
        <v>1</v>
      </c>
      <c r="D663" s="5">
        <v>93.5</v>
      </c>
      <c r="E663" s="69">
        <v>43672</v>
      </c>
      <c r="F663" s="3" t="s">
        <v>8</v>
      </c>
      <c r="G663" s="5">
        <f t="shared" ref="G663:G669" si="33">(C663*D663)</f>
        <v>93.5</v>
      </c>
      <c r="H663" s="3"/>
    </row>
    <row r="664" spans="1:8" ht="12.75" customHeight="1" x14ac:dyDescent="0.25">
      <c r="A664" s="11"/>
      <c r="B664" s="52" t="s">
        <v>400</v>
      </c>
      <c r="C664" s="3">
        <v>1</v>
      </c>
      <c r="D664" s="5">
        <v>90</v>
      </c>
      <c r="E664" s="69">
        <v>43672</v>
      </c>
      <c r="F664" s="3" t="s">
        <v>8</v>
      </c>
      <c r="G664" s="5">
        <f t="shared" si="33"/>
        <v>90</v>
      </c>
      <c r="H664" s="3"/>
    </row>
    <row r="665" spans="1:8" ht="12.75" customHeight="1" x14ac:dyDescent="0.25">
      <c r="A665" s="11"/>
      <c r="B665" s="52" t="s">
        <v>482</v>
      </c>
      <c r="C665" s="3">
        <v>1</v>
      </c>
      <c r="D665" s="5">
        <v>118</v>
      </c>
      <c r="E665" s="69">
        <v>43672</v>
      </c>
      <c r="F665" s="3" t="s">
        <v>8</v>
      </c>
      <c r="G665" s="5">
        <f t="shared" si="33"/>
        <v>118</v>
      </c>
      <c r="H665" s="3"/>
    </row>
    <row r="666" spans="1:8" ht="12.75" customHeight="1" x14ac:dyDescent="0.25">
      <c r="A666" s="11"/>
      <c r="B666" s="52" t="s">
        <v>483</v>
      </c>
      <c r="C666" s="3">
        <v>1</v>
      </c>
      <c r="D666" s="5">
        <v>60</v>
      </c>
      <c r="E666" s="69">
        <v>43692</v>
      </c>
      <c r="F666" s="3" t="s">
        <v>8</v>
      </c>
      <c r="G666" s="5">
        <f t="shared" si="33"/>
        <v>60</v>
      </c>
      <c r="H666" s="3"/>
    </row>
    <row r="667" spans="1:8" ht="12.75" customHeight="1" x14ac:dyDescent="0.25">
      <c r="A667" s="11"/>
      <c r="B667" s="52" t="s">
        <v>295</v>
      </c>
      <c r="C667" s="3">
        <v>2</v>
      </c>
      <c r="D667" s="5">
        <v>93</v>
      </c>
      <c r="E667" s="69">
        <v>43692</v>
      </c>
      <c r="F667" s="3" t="s">
        <v>8</v>
      </c>
      <c r="G667" s="5">
        <f t="shared" si="33"/>
        <v>186</v>
      </c>
      <c r="H667" s="3"/>
    </row>
    <row r="668" spans="1:8" ht="12.75" customHeight="1" x14ac:dyDescent="0.25">
      <c r="A668" s="11"/>
      <c r="B668" s="52" t="s">
        <v>482</v>
      </c>
      <c r="C668" s="3">
        <v>2</v>
      </c>
      <c r="D668" s="5">
        <v>118</v>
      </c>
      <c r="E668" s="69">
        <v>43692</v>
      </c>
      <c r="F668" s="3" t="s">
        <v>8</v>
      </c>
      <c r="G668" s="5">
        <f t="shared" si="33"/>
        <v>236</v>
      </c>
      <c r="H668" s="3"/>
    </row>
    <row r="669" spans="1:8" ht="12.75" customHeight="1" x14ac:dyDescent="0.25">
      <c r="A669" s="11"/>
      <c r="B669" s="52" t="s">
        <v>400</v>
      </c>
      <c r="C669" s="3">
        <v>1</v>
      </c>
      <c r="D669" s="5">
        <v>90</v>
      </c>
      <c r="E669" s="69">
        <v>43692</v>
      </c>
      <c r="F669" s="3" t="s">
        <v>8</v>
      </c>
      <c r="G669" s="5">
        <f t="shared" si="33"/>
        <v>90</v>
      </c>
      <c r="H669" s="3"/>
    </row>
    <row r="670" spans="1:8" ht="12.75" customHeight="1" x14ac:dyDescent="0.3">
      <c r="A670" s="131" t="s">
        <v>87</v>
      </c>
      <c r="B670" s="22"/>
      <c r="C670" s="22"/>
      <c r="D670" s="22"/>
      <c r="E670" s="22"/>
      <c r="F670" s="22"/>
      <c r="G670" s="22"/>
      <c r="H670" s="35">
        <f>SUM(G663:G669)</f>
        <v>873.5</v>
      </c>
    </row>
    <row r="671" spans="1:8" ht="12.75" customHeight="1" x14ac:dyDescent="0.25">
      <c r="A671" s="11"/>
      <c r="B671" s="52" t="s">
        <v>295</v>
      </c>
      <c r="C671" s="3">
        <v>3</v>
      </c>
      <c r="D671" s="5">
        <v>92</v>
      </c>
      <c r="E671" s="69">
        <v>43727</v>
      </c>
      <c r="F671" s="3" t="s">
        <v>8</v>
      </c>
      <c r="G671" s="5">
        <f t="shared" ref="G671:G676" si="34">(C671*D671)</f>
        <v>276</v>
      </c>
      <c r="H671" s="3"/>
    </row>
    <row r="672" spans="1:8" ht="12.75" customHeight="1" x14ac:dyDescent="0.25">
      <c r="A672" s="11"/>
      <c r="B672" s="52" t="s">
        <v>400</v>
      </c>
      <c r="C672" s="3">
        <v>2</v>
      </c>
      <c r="D672" s="5">
        <v>88.5</v>
      </c>
      <c r="E672" s="69">
        <v>43727</v>
      </c>
      <c r="F672" s="3" t="s">
        <v>8</v>
      </c>
      <c r="G672" s="5">
        <f t="shared" si="34"/>
        <v>177</v>
      </c>
      <c r="H672" s="3"/>
    </row>
    <row r="673" spans="1:8" ht="12.75" customHeight="1" x14ac:dyDescent="0.25">
      <c r="A673" s="11"/>
      <c r="B673" s="52" t="s">
        <v>482</v>
      </c>
      <c r="C673" s="3">
        <v>1</v>
      </c>
      <c r="D673" s="5">
        <v>107</v>
      </c>
      <c r="E673" s="69">
        <v>43727</v>
      </c>
      <c r="F673" s="3" t="s">
        <v>8</v>
      </c>
      <c r="G673" s="5">
        <f t="shared" si="34"/>
        <v>107</v>
      </c>
      <c r="H673" s="3"/>
    </row>
    <row r="674" spans="1:8" ht="12.75" customHeight="1" x14ac:dyDescent="0.25">
      <c r="A674" s="11"/>
      <c r="B674" s="52" t="s">
        <v>483</v>
      </c>
      <c r="C674" s="3">
        <v>5</v>
      </c>
      <c r="D674" s="5">
        <v>60</v>
      </c>
      <c r="E674" s="69">
        <v>43727</v>
      </c>
      <c r="F674" s="3" t="s">
        <v>8</v>
      </c>
      <c r="G674" s="5">
        <f t="shared" si="34"/>
        <v>300</v>
      </c>
      <c r="H674" s="3"/>
    </row>
    <row r="675" spans="1:8" ht="12.75" customHeight="1" x14ac:dyDescent="0.25">
      <c r="A675" s="11"/>
      <c r="B675" s="52" t="s">
        <v>470</v>
      </c>
      <c r="C675" s="3">
        <v>1</v>
      </c>
      <c r="D675" s="5">
        <v>440</v>
      </c>
      <c r="E675" s="69">
        <v>43727</v>
      </c>
      <c r="F675" s="3" t="s">
        <v>8</v>
      </c>
      <c r="G675" s="5">
        <f t="shared" si="34"/>
        <v>440</v>
      </c>
      <c r="H675" s="3"/>
    </row>
    <row r="676" spans="1:8" ht="12.75" customHeight="1" x14ac:dyDescent="0.25">
      <c r="A676" s="11"/>
      <c r="B676" s="73" t="s">
        <v>484</v>
      </c>
      <c r="C676" s="3">
        <v>1</v>
      </c>
      <c r="D676" s="5">
        <v>175</v>
      </c>
      <c r="E676" s="69">
        <v>43727</v>
      </c>
      <c r="F676" s="3" t="s">
        <v>8</v>
      </c>
      <c r="G676" s="5">
        <f t="shared" si="34"/>
        <v>175</v>
      </c>
      <c r="H676" s="3"/>
    </row>
    <row r="677" spans="1:8" ht="12.75" customHeight="1" x14ac:dyDescent="0.3">
      <c r="A677" s="131" t="s">
        <v>88</v>
      </c>
      <c r="B677" s="22"/>
      <c r="C677" s="22"/>
      <c r="D677" s="22"/>
      <c r="E677" s="22"/>
      <c r="F677" s="22"/>
      <c r="G677" s="22"/>
      <c r="H677" s="35">
        <f>SUM(G671:G676)</f>
        <v>1475</v>
      </c>
    </row>
    <row r="678" spans="1:8" ht="12.75" customHeight="1" x14ac:dyDescent="0.25">
      <c r="A678" s="11"/>
      <c r="B678" s="52" t="s">
        <v>483</v>
      </c>
      <c r="C678" s="3">
        <v>5</v>
      </c>
      <c r="D678" s="5">
        <v>60</v>
      </c>
      <c r="E678" s="69">
        <v>43748</v>
      </c>
      <c r="F678" s="3" t="s">
        <v>8</v>
      </c>
      <c r="G678" s="5">
        <f t="shared" ref="G678:G686" si="35">(C678*D678)</f>
        <v>300</v>
      </c>
      <c r="H678" s="3"/>
    </row>
    <row r="679" spans="1:8" ht="12.75" customHeight="1" x14ac:dyDescent="0.25">
      <c r="A679" s="11"/>
      <c r="B679" s="52" t="s">
        <v>295</v>
      </c>
      <c r="C679" s="3">
        <v>3</v>
      </c>
      <c r="D679" s="5">
        <v>92</v>
      </c>
      <c r="E679" s="69">
        <v>43748</v>
      </c>
      <c r="F679" s="3" t="s">
        <v>8</v>
      </c>
      <c r="G679" s="5">
        <f t="shared" si="35"/>
        <v>276</v>
      </c>
      <c r="H679" s="3"/>
    </row>
    <row r="680" spans="1:8" ht="12.75" customHeight="1" x14ac:dyDescent="0.25">
      <c r="A680" s="11"/>
      <c r="B680" s="52" t="s">
        <v>471</v>
      </c>
      <c r="C680" s="3">
        <v>4</v>
      </c>
      <c r="D680" s="5">
        <v>78</v>
      </c>
      <c r="E680" s="69">
        <v>43748</v>
      </c>
      <c r="F680" s="3" t="s">
        <v>8</v>
      </c>
      <c r="G680" s="5">
        <f t="shared" si="35"/>
        <v>312</v>
      </c>
      <c r="H680" s="3"/>
    </row>
    <row r="681" spans="1:8" ht="12.75" customHeight="1" x14ac:dyDescent="0.25">
      <c r="A681" s="11"/>
      <c r="B681" s="52" t="s">
        <v>400</v>
      </c>
      <c r="C681" s="3">
        <v>2</v>
      </c>
      <c r="D681" s="5">
        <v>88.5</v>
      </c>
      <c r="E681" s="69">
        <v>43748</v>
      </c>
      <c r="F681" s="3" t="s">
        <v>8</v>
      </c>
      <c r="G681" s="5">
        <f t="shared" si="35"/>
        <v>177</v>
      </c>
      <c r="H681" s="3"/>
    </row>
    <row r="682" spans="1:8" ht="12.75" customHeight="1" x14ac:dyDescent="0.25">
      <c r="A682" s="11"/>
      <c r="B682" s="52" t="s">
        <v>483</v>
      </c>
      <c r="C682" s="3">
        <v>4</v>
      </c>
      <c r="D682" s="5">
        <v>60</v>
      </c>
      <c r="E682" s="69">
        <v>43761</v>
      </c>
      <c r="F682" s="3" t="s">
        <v>8</v>
      </c>
      <c r="G682" s="5">
        <f t="shared" si="35"/>
        <v>240</v>
      </c>
      <c r="H682" s="3"/>
    </row>
    <row r="683" spans="1:8" ht="12.75" customHeight="1" x14ac:dyDescent="0.25">
      <c r="A683" s="11"/>
      <c r="B683" s="52" t="s">
        <v>295</v>
      </c>
      <c r="C683" s="3">
        <v>3</v>
      </c>
      <c r="D683" s="5">
        <v>92</v>
      </c>
      <c r="E683" s="69">
        <v>43761</v>
      </c>
      <c r="F683" s="3" t="s">
        <v>8</v>
      </c>
      <c r="G683" s="5">
        <f t="shared" si="35"/>
        <v>276</v>
      </c>
      <c r="H683" s="3"/>
    </row>
    <row r="684" spans="1:8" ht="12.75" customHeight="1" x14ac:dyDescent="0.25">
      <c r="A684" s="11"/>
      <c r="B684" s="52" t="s">
        <v>471</v>
      </c>
      <c r="C684" s="3">
        <v>2</v>
      </c>
      <c r="D684" s="5">
        <v>76</v>
      </c>
      <c r="E684" s="69">
        <v>43761</v>
      </c>
      <c r="F684" s="3" t="s">
        <v>8</v>
      </c>
      <c r="G684" s="5">
        <f t="shared" si="35"/>
        <v>152</v>
      </c>
      <c r="H684" s="3"/>
    </row>
    <row r="685" spans="1:8" ht="12.75" customHeight="1" x14ac:dyDescent="0.25">
      <c r="A685" s="11"/>
      <c r="B685" s="52" t="s">
        <v>400</v>
      </c>
      <c r="C685" s="3">
        <v>2</v>
      </c>
      <c r="D685" s="5">
        <v>88.5</v>
      </c>
      <c r="E685" s="69">
        <v>43761</v>
      </c>
      <c r="F685" s="3" t="s">
        <v>8</v>
      </c>
      <c r="G685" s="5">
        <f t="shared" si="35"/>
        <v>177</v>
      </c>
      <c r="H685" s="3"/>
    </row>
    <row r="686" spans="1:8" ht="12.75" customHeight="1" x14ac:dyDescent="0.25">
      <c r="A686" s="11"/>
      <c r="B686" s="52" t="s">
        <v>485</v>
      </c>
      <c r="C686" s="3">
        <v>1</v>
      </c>
      <c r="D686" s="5">
        <v>92</v>
      </c>
      <c r="E686" s="69">
        <v>43768</v>
      </c>
      <c r="F686" s="3" t="s">
        <v>8</v>
      </c>
      <c r="G686" s="5">
        <f t="shared" si="35"/>
        <v>92</v>
      </c>
      <c r="H686" s="3"/>
    </row>
    <row r="687" spans="1:8" ht="12.75" customHeight="1" x14ac:dyDescent="0.3">
      <c r="A687" s="131" t="s">
        <v>89</v>
      </c>
      <c r="B687" s="22"/>
      <c r="C687" s="22"/>
      <c r="D687" s="22"/>
      <c r="E687" s="22"/>
      <c r="F687" s="22"/>
      <c r="G687" s="22"/>
      <c r="H687" s="35">
        <f>SUM(G678:G686)</f>
        <v>2002</v>
      </c>
    </row>
    <row r="688" spans="1:8" ht="12.75" customHeight="1" x14ac:dyDescent="0.25">
      <c r="A688" s="11"/>
      <c r="B688" s="52" t="s">
        <v>483</v>
      </c>
      <c r="C688" s="3">
        <v>6</v>
      </c>
      <c r="D688" s="5">
        <v>60</v>
      </c>
      <c r="E688" s="69">
        <v>43776</v>
      </c>
      <c r="F688" s="3" t="s">
        <v>8</v>
      </c>
      <c r="G688" s="5">
        <f t="shared" ref="G688:G698" si="36">(C688*D688)</f>
        <v>360</v>
      </c>
      <c r="H688" s="3"/>
    </row>
    <row r="689" spans="1:8" ht="12.75" customHeight="1" x14ac:dyDescent="0.25">
      <c r="A689" s="11"/>
      <c r="B689" s="52" t="s">
        <v>295</v>
      </c>
      <c r="C689" s="3">
        <v>3</v>
      </c>
      <c r="D689" s="5">
        <v>92</v>
      </c>
      <c r="E689" s="69">
        <v>43776</v>
      </c>
      <c r="F689" s="3" t="s">
        <v>8</v>
      </c>
      <c r="G689" s="5">
        <f t="shared" si="36"/>
        <v>276</v>
      </c>
      <c r="H689" s="3"/>
    </row>
    <row r="690" spans="1:8" ht="12.75" customHeight="1" x14ac:dyDescent="0.25">
      <c r="A690" s="11"/>
      <c r="B690" s="52" t="s">
        <v>471</v>
      </c>
      <c r="C690" s="3">
        <v>2</v>
      </c>
      <c r="D690" s="5">
        <v>76</v>
      </c>
      <c r="E690" s="69">
        <v>43776</v>
      </c>
      <c r="F690" s="3" t="s">
        <v>8</v>
      </c>
      <c r="G690" s="5">
        <f t="shared" si="36"/>
        <v>152</v>
      </c>
      <c r="H690" s="3"/>
    </row>
    <row r="691" spans="1:8" ht="12.75" customHeight="1" x14ac:dyDescent="0.25">
      <c r="A691" s="11"/>
      <c r="B691" s="52" t="s">
        <v>400</v>
      </c>
      <c r="C691" s="3">
        <v>2</v>
      </c>
      <c r="D691" s="5">
        <v>88.5</v>
      </c>
      <c r="E691" s="69">
        <v>43776</v>
      </c>
      <c r="F691" s="3" t="s">
        <v>8</v>
      </c>
      <c r="G691" s="5">
        <f t="shared" si="36"/>
        <v>177</v>
      </c>
      <c r="H691" s="3"/>
    </row>
    <row r="692" spans="1:8" ht="12.75" customHeight="1" x14ac:dyDescent="0.25">
      <c r="A692" s="11"/>
      <c r="B692" s="52" t="s">
        <v>459</v>
      </c>
      <c r="C692" s="3">
        <v>1</v>
      </c>
      <c r="D692" s="5">
        <v>98</v>
      </c>
      <c r="E692" s="69">
        <v>43776</v>
      </c>
      <c r="F692" s="3" t="s">
        <v>8</v>
      </c>
      <c r="G692" s="5">
        <f t="shared" si="36"/>
        <v>98</v>
      </c>
      <c r="H692" s="3"/>
    </row>
    <row r="693" spans="1:8" ht="12.75" customHeight="1" x14ac:dyDescent="0.25">
      <c r="A693" s="11"/>
      <c r="B693" s="52" t="s">
        <v>470</v>
      </c>
      <c r="C693" s="3">
        <v>1</v>
      </c>
      <c r="D693" s="5">
        <v>430</v>
      </c>
      <c r="E693" s="69">
        <v>43783</v>
      </c>
      <c r="F693" s="3" t="s">
        <v>8</v>
      </c>
      <c r="G693" s="5">
        <f t="shared" si="36"/>
        <v>430</v>
      </c>
      <c r="H693" s="3"/>
    </row>
    <row r="694" spans="1:8" ht="12.75" customHeight="1" x14ac:dyDescent="0.25">
      <c r="A694" s="11"/>
      <c r="B694" s="52" t="s">
        <v>295</v>
      </c>
      <c r="C694" s="3">
        <v>3</v>
      </c>
      <c r="D694" s="5">
        <v>92</v>
      </c>
      <c r="E694" s="69">
        <v>43783</v>
      </c>
      <c r="F694" s="3" t="s">
        <v>8</v>
      </c>
      <c r="G694" s="5">
        <f t="shared" si="36"/>
        <v>276</v>
      </c>
      <c r="H694" s="3"/>
    </row>
    <row r="695" spans="1:8" ht="12.75" customHeight="1" x14ac:dyDescent="0.25">
      <c r="A695" s="11"/>
      <c r="B695" s="52" t="s">
        <v>400</v>
      </c>
      <c r="C695" s="3">
        <v>2</v>
      </c>
      <c r="D695" s="5">
        <v>91</v>
      </c>
      <c r="E695" s="69">
        <v>43783</v>
      </c>
      <c r="F695" s="3" t="s">
        <v>8</v>
      </c>
      <c r="G695" s="5">
        <f t="shared" si="36"/>
        <v>182</v>
      </c>
      <c r="H695" s="3"/>
    </row>
    <row r="696" spans="1:8" ht="12.75" customHeight="1" x14ac:dyDescent="0.25">
      <c r="A696" s="11"/>
      <c r="B696" s="52" t="s">
        <v>295</v>
      </c>
      <c r="C696" s="3">
        <v>4</v>
      </c>
      <c r="D696" s="5">
        <v>96</v>
      </c>
      <c r="E696" s="69">
        <v>43797</v>
      </c>
      <c r="F696" s="3" t="s">
        <v>8</v>
      </c>
      <c r="G696" s="5">
        <f t="shared" si="36"/>
        <v>384</v>
      </c>
      <c r="H696" s="3"/>
    </row>
    <row r="697" spans="1:8" ht="12.75" customHeight="1" x14ac:dyDescent="0.25">
      <c r="A697" s="11"/>
      <c r="B697" s="52" t="s">
        <v>400</v>
      </c>
      <c r="C697" s="3">
        <v>3</v>
      </c>
      <c r="D697" s="5">
        <v>91</v>
      </c>
      <c r="E697" s="69">
        <v>43797</v>
      </c>
      <c r="F697" s="3" t="s">
        <v>8</v>
      </c>
      <c r="G697" s="5">
        <f t="shared" si="36"/>
        <v>273</v>
      </c>
      <c r="H697" s="3"/>
    </row>
    <row r="698" spans="1:8" ht="12.75" customHeight="1" x14ac:dyDescent="0.25">
      <c r="A698" s="11"/>
      <c r="B698" s="52" t="s">
        <v>471</v>
      </c>
      <c r="C698" s="3">
        <v>3</v>
      </c>
      <c r="D698" s="5">
        <v>76</v>
      </c>
      <c r="E698" s="69">
        <v>43797</v>
      </c>
      <c r="F698" s="3" t="s">
        <v>8</v>
      </c>
      <c r="G698" s="5">
        <f t="shared" si="36"/>
        <v>228</v>
      </c>
      <c r="H698" s="3"/>
    </row>
    <row r="699" spans="1:8" ht="12.75" customHeight="1" x14ac:dyDescent="0.3">
      <c r="A699" s="131" t="s">
        <v>90</v>
      </c>
      <c r="B699" s="22"/>
      <c r="C699" s="22"/>
      <c r="D699" s="22"/>
      <c r="E699" s="22"/>
      <c r="F699" s="22"/>
      <c r="G699" s="22"/>
      <c r="H699" s="35">
        <f>SUM(G688:G698)</f>
        <v>2836</v>
      </c>
    </row>
    <row r="700" spans="1:8" ht="12.75" customHeight="1" x14ac:dyDescent="0.25">
      <c r="A700" s="11"/>
      <c r="B700" s="52" t="s">
        <v>295</v>
      </c>
      <c r="C700" s="3">
        <v>4</v>
      </c>
      <c r="D700" s="5">
        <v>96</v>
      </c>
      <c r="E700" s="69">
        <v>43812</v>
      </c>
      <c r="F700" s="3" t="s">
        <v>8</v>
      </c>
      <c r="G700" s="5">
        <f>(C700*D700)</f>
        <v>384</v>
      </c>
      <c r="H700" s="3"/>
    </row>
    <row r="701" spans="1:8" ht="12.75" customHeight="1" x14ac:dyDescent="0.25">
      <c r="A701" s="11"/>
      <c r="B701" s="52" t="s">
        <v>400</v>
      </c>
      <c r="C701" s="3">
        <v>3</v>
      </c>
      <c r="D701" s="5">
        <v>91</v>
      </c>
      <c r="E701" s="69">
        <v>43812</v>
      </c>
      <c r="F701" s="3" t="s">
        <v>8</v>
      </c>
      <c r="G701" s="5">
        <f>(C701*D701)</f>
        <v>273</v>
      </c>
      <c r="H701" s="3"/>
    </row>
    <row r="702" spans="1:8" ht="12.75" customHeight="1" x14ac:dyDescent="0.25">
      <c r="A702" s="11"/>
      <c r="B702" s="52" t="s">
        <v>471</v>
      </c>
      <c r="C702" s="3">
        <v>3</v>
      </c>
      <c r="D702" s="5">
        <v>76</v>
      </c>
      <c r="E702" s="69">
        <v>43812</v>
      </c>
      <c r="F702" s="3" t="s">
        <v>8</v>
      </c>
      <c r="G702" s="5">
        <f>(C702*D702)</f>
        <v>228</v>
      </c>
      <c r="H702" s="3"/>
    </row>
    <row r="703" spans="1:8" ht="12.75" customHeight="1" x14ac:dyDescent="0.25">
      <c r="B703" s="52" t="s">
        <v>483</v>
      </c>
      <c r="C703" s="47">
        <v>6</v>
      </c>
      <c r="D703" s="48">
        <v>60</v>
      </c>
      <c r="E703" s="69">
        <v>43812</v>
      </c>
      <c r="F703" s="3" t="s">
        <v>8</v>
      </c>
      <c r="G703" s="48">
        <f>(C703*D703)</f>
        <v>360</v>
      </c>
      <c r="H703" s="158"/>
    </row>
    <row r="704" spans="1:8" ht="12.75" customHeight="1" x14ac:dyDescent="0.25">
      <c r="A704" s="456"/>
      <c r="B704" s="84" t="s">
        <v>486</v>
      </c>
      <c r="C704" s="85">
        <v>1</v>
      </c>
      <c r="D704" s="86">
        <v>2335.31</v>
      </c>
      <c r="E704" s="87">
        <v>43825</v>
      </c>
      <c r="F704" s="83" t="s">
        <v>10</v>
      </c>
      <c r="G704" s="86">
        <f>(C704*D704)</f>
        <v>2335.31</v>
      </c>
      <c r="H704" s="83"/>
    </row>
    <row r="705" spans="1:8" ht="12.75" customHeight="1" x14ac:dyDescent="0.3">
      <c r="A705" s="131" t="s">
        <v>91</v>
      </c>
      <c r="B705" s="22"/>
      <c r="C705" s="22"/>
      <c r="D705" s="22"/>
      <c r="E705" s="22"/>
      <c r="F705" s="22"/>
      <c r="G705" s="22"/>
      <c r="H705" s="35">
        <f>SUM(G700:G704)</f>
        <v>3580.31</v>
      </c>
    </row>
    <row r="706" spans="1:8" ht="12.75" customHeight="1" x14ac:dyDescent="0.25">
      <c r="A706" s="11"/>
      <c r="B706" s="52" t="s">
        <v>295</v>
      </c>
      <c r="C706" s="3">
        <v>6</v>
      </c>
      <c r="D706" s="5">
        <v>96</v>
      </c>
      <c r="E706" s="69">
        <v>43834</v>
      </c>
      <c r="F706" s="3" t="s">
        <v>8</v>
      </c>
      <c r="G706" s="5">
        <f t="shared" ref="G706:G720" si="37">(C706*D706)</f>
        <v>576</v>
      </c>
      <c r="H706" s="3"/>
    </row>
    <row r="707" spans="1:8" ht="12.75" customHeight="1" x14ac:dyDescent="0.25">
      <c r="A707" s="11"/>
      <c r="B707" s="52" t="s">
        <v>369</v>
      </c>
      <c r="C707" s="3">
        <v>10</v>
      </c>
      <c r="D707" s="5">
        <v>45</v>
      </c>
      <c r="E707" s="69">
        <v>43834</v>
      </c>
      <c r="F707" s="3" t="s">
        <v>8</v>
      </c>
      <c r="G707" s="5">
        <f t="shared" si="37"/>
        <v>450</v>
      </c>
      <c r="H707" s="3"/>
    </row>
    <row r="708" spans="1:8" ht="12.75" customHeight="1" x14ac:dyDescent="0.25">
      <c r="A708" s="11"/>
      <c r="B708" s="52" t="s">
        <v>471</v>
      </c>
      <c r="C708" s="3">
        <v>4</v>
      </c>
      <c r="D708" s="5">
        <v>76</v>
      </c>
      <c r="E708" s="69">
        <v>43834</v>
      </c>
      <c r="F708" s="3" t="s">
        <v>8</v>
      </c>
      <c r="G708" s="5">
        <f t="shared" si="37"/>
        <v>304</v>
      </c>
      <c r="H708" s="3"/>
    </row>
    <row r="709" spans="1:8" ht="12.75" customHeight="1" x14ac:dyDescent="0.25">
      <c r="A709" s="11"/>
      <c r="B709" s="52" t="s">
        <v>483</v>
      </c>
      <c r="C709" s="3">
        <v>6</v>
      </c>
      <c r="D709" s="5">
        <v>60</v>
      </c>
      <c r="E709" s="69">
        <v>43834</v>
      </c>
      <c r="F709" s="3" t="s">
        <v>8</v>
      </c>
      <c r="G709" s="5">
        <f t="shared" si="37"/>
        <v>360</v>
      </c>
      <c r="H709" s="3"/>
    </row>
    <row r="710" spans="1:8" ht="12.75" customHeight="1" x14ac:dyDescent="0.25">
      <c r="A710" s="11"/>
      <c r="B710" s="52" t="s">
        <v>484</v>
      </c>
      <c r="C710" s="3">
        <v>1</v>
      </c>
      <c r="D710" s="5">
        <v>170</v>
      </c>
      <c r="E710" s="69">
        <v>43834</v>
      </c>
      <c r="F710" s="3" t="s">
        <v>8</v>
      </c>
      <c r="G710" s="5">
        <f t="shared" si="37"/>
        <v>170</v>
      </c>
      <c r="H710" s="3"/>
    </row>
    <row r="711" spans="1:8" ht="12.75" customHeight="1" x14ac:dyDescent="0.25">
      <c r="A711" s="11"/>
      <c r="B711" s="52" t="s">
        <v>295</v>
      </c>
      <c r="C711" s="3">
        <v>3</v>
      </c>
      <c r="D711" s="5">
        <v>96</v>
      </c>
      <c r="E711" s="69">
        <v>43844</v>
      </c>
      <c r="F711" s="3" t="s">
        <v>8</v>
      </c>
      <c r="G711" s="5">
        <f t="shared" si="37"/>
        <v>288</v>
      </c>
      <c r="H711" s="3"/>
    </row>
    <row r="712" spans="1:8" ht="12.75" customHeight="1" x14ac:dyDescent="0.25">
      <c r="A712" s="11"/>
      <c r="B712" s="52" t="s">
        <v>400</v>
      </c>
      <c r="C712" s="3">
        <v>3</v>
      </c>
      <c r="D712" s="5">
        <v>90</v>
      </c>
      <c r="E712" s="69">
        <v>43844</v>
      </c>
      <c r="F712" s="3" t="s">
        <v>8</v>
      </c>
      <c r="G712" s="5">
        <f t="shared" si="37"/>
        <v>270</v>
      </c>
      <c r="H712" s="3"/>
    </row>
    <row r="713" spans="1:8" ht="12.75" customHeight="1" x14ac:dyDescent="0.25">
      <c r="A713" s="11"/>
      <c r="B713" s="52" t="s">
        <v>455</v>
      </c>
      <c r="C713" s="3">
        <v>1</v>
      </c>
      <c r="D713" s="5">
        <v>93.5</v>
      </c>
      <c r="E713" s="69">
        <v>43844</v>
      </c>
      <c r="F713" s="3" t="s">
        <v>8</v>
      </c>
      <c r="G713" s="5">
        <f t="shared" si="37"/>
        <v>93.5</v>
      </c>
      <c r="H713" s="3"/>
    </row>
    <row r="714" spans="1:8" ht="12.75" customHeight="1" x14ac:dyDescent="0.25">
      <c r="A714" s="11"/>
      <c r="B714" s="52" t="s">
        <v>483</v>
      </c>
      <c r="C714" s="3">
        <v>2</v>
      </c>
      <c r="D714" s="5">
        <v>60</v>
      </c>
      <c r="E714" s="69">
        <v>43844</v>
      </c>
      <c r="F714" s="3" t="s">
        <v>8</v>
      </c>
      <c r="G714" s="5">
        <f t="shared" si="37"/>
        <v>120</v>
      </c>
      <c r="H714" s="3"/>
    </row>
    <row r="715" spans="1:8" ht="12.75" customHeight="1" x14ac:dyDescent="0.25">
      <c r="A715" s="11"/>
      <c r="B715" s="52" t="s">
        <v>487</v>
      </c>
      <c r="C715" s="3">
        <v>1</v>
      </c>
      <c r="D715" s="5">
        <v>228</v>
      </c>
      <c r="E715" s="69">
        <v>43844</v>
      </c>
      <c r="F715" s="3" t="s">
        <v>8</v>
      </c>
      <c r="G715" s="5">
        <f t="shared" si="37"/>
        <v>228</v>
      </c>
      <c r="H715" s="3"/>
    </row>
    <row r="716" spans="1:8" ht="12.75" customHeight="1" x14ac:dyDescent="0.25">
      <c r="A716" s="11"/>
      <c r="B716" s="52" t="s">
        <v>295</v>
      </c>
      <c r="C716" s="3">
        <v>4</v>
      </c>
      <c r="D716" s="5">
        <v>96</v>
      </c>
      <c r="E716" s="69">
        <v>43848</v>
      </c>
      <c r="F716" s="3" t="s">
        <v>8</v>
      </c>
      <c r="G716" s="5">
        <f t="shared" si="37"/>
        <v>384</v>
      </c>
      <c r="H716" s="3"/>
    </row>
    <row r="717" spans="1:8" ht="12.75" customHeight="1" x14ac:dyDescent="0.25">
      <c r="A717" s="11"/>
      <c r="B717" s="52" t="s">
        <v>488</v>
      </c>
      <c r="C717" s="3">
        <v>1</v>
      </c>
      <c r="D717" s="5">
        <v>107</v>
      </c>
      <c r="E717" s="69">
        <v>43848</v>
      </c>
      <c r="F717" s="3" t="s">
        <v>8</v>
      </c>
      <c r="G717" s="5">
        <f t="shared" si="37"/>
        <v>107</v>
      </c>
      <c r="H717" s="3"/>
    </row>
    <row r="718" spans="1:8" ht="12.75" customHeight="1" x14ac:dyDescent="0.25">
      <c r="A718" s="11"/>
      <c r="B718" s="52" t="s">
        <v>487</v>
      </c>
      <c r="C718" s="3">
        <v>1</v>
      </c>
      <c r="D718" s="5">
        <v>228</v>
      </c>
      <c r="E718" s="69">
        <v>43848</v>
      </c>
      <c r="F718" s="3" t="s">
        <v>8</v>
      </c>
      <c r="G718" s="5">
        <f t="shared" si="37"/>
        <v>228</v>
      </c>
      <c r="H718" s="3"/>
    </row>
    <row r="719" spans="1:8" ht="12.75" customHeight="1" x14ac:dyDescent="0.25">
      <c r="A719" s="11"/>
      <c r="B719" s="52" t="s">
        <v>369</v>
      </c>
      <c r="C719" s="3">
        <v>6</v>
      </c>
      <c r="D719" s="5">
        <v>41.5</v>
      </c>
      <c r="E719" s="69">
        <v>43848</v>
      </c>
      <c r="F719" s="3" t="s">
        <v>8</v>
      </c>
      <c r="G719" s="5">
        <f t="shared" si="37"/>
        <v>249</v>
      </c>
      <c r="H719" s="3"/>
    </row>
    <row r="720" spans="1:8" ht="12.75" customHeight="1" x14ac:dyDescent="0.25">
      <c r="A720" s="11"/>
      <c r="B720" s="52" t="s">
        <v>489</v>
      </c>
      <c r="C720" s="3">
        <v>1</v>
      </c>
      <c r="D720" s="5">
        <v>1500</v>
      </c>
      <c r="E720" s="69">
        <v>43853</v>
      </c>
      <c r="F720" s="3" t="s">
        <v>8</v>
      </c>
      <c r="G720" s="5">
        <f t="shared" si="37"/>
        <v>1500</v>
      </c>
      <c r="H720" s="3"/>
    </row>
    <row r="721" spans="1:8" ht="12.75" customHeight="1" x14ac:dyDescent="0.3">
      <c r="A721" s="131" t="s">
        <v>92</v>
      </c>
      <c r="B721" s="22"/>
      <c r="C721" s="22"/>
      <c r="D721" s="22"/>
      <c r="E721" s="22"/>
      <c r="F721" s="22"/>
      <c r="G721" s="22"/>
      <c r="H721" s="35">
        <f>SUM(G706:G720)</f>
        <v>5327.5</v>
      </c>
    </row>
    <row r="722" spans="1:8" ht="12.75" customHeight="1" x14ac:dyDescent="0.25">
      <c r="A722" s="11"/>
      <c r="B722" s="52" t="s">
        <v>490</v>
      </c>
      <c r="C722" s="3">
        <v>1</v>
      </c>
      <c r="D722" s="5">
        <v>31</v>
      </c>
      <c r="E722" s="69">
        <v>43867</v>
      </c>
      <c r="F722" s="3" t="s">
        <v>8</v>
      </c>
      <c r="G722" s="5">
        <f t="shared" ref="G722:G732" si="38">(C722*D722)</f>
        <v>31</v>
      </c>
      <c r="H722" s="3"/>
    </row>
    <row r="723" spans="1:8" ht="12.75" customHeight="1" x14ac:dyDescent="0.25">
      <c r="A723" s="11"/>
      <c r="B723" s="52" t="s">
        <v>491</v>
      </c>
      <c r="C723" s="3">
        <v>86</v>
      </c>
      <c r="D723" s="5">
        <v>88.5</v>
      </c>
      <c r="E723" s="69">
        <v>43867</v>
      </c>
      <c r="F723" s="3" t="s">
        <v>8</v>
      </c>
      <c r="G723" s="5">
        <f t="shared" si="38"/>
        <v>7611</v>
      </c>
      <c r="H723" s="3"/>
    </row>
    <row r="724" spans="1:8" ht="12.75" customHeight="1" x14ac:dyDescent="0.25">
      <c r="A724" s="11"/>
      <c r="B724" s="52" t="s">
        <v>492</v>
      </c>
      <c r="C724" s="3">
        <v>30</v>
      </c>
      <c r="D724" s="5">
        <v>47.5</v>
      </c>
      <c r="E724" s="69">
        <v>43867</v>
      </c>
      <c r="F724" s="3" t="s">
        <v>8</v>
      </c>
      <c r="G724" s="5">
        <f t="shared" si="38"/>
        <v>1425</v>
      </c>
      <c r="H724" s="3"/>
    </row>
    <row r="725" spans="1:8" ht="12.75" customHeight="1" x14ac:dyDescent="0.25">
      <c r="A725" s="11"/>
      <c r="B725" s="52" t="s">
        <v>493</v>
      </c>
      <c r="C725" s="3">
        <v>1</v>
      </c>
      <c r="D725" s="5">
        <v>67.599999999999994</v>
      </c>
      <c r="E725" s="69">
        <v>43869</v>
      </c>
      <c r="F725" s="3" t="s">
        <v>8</v>
      </c>
      <c r="G725" s="5">
        <f t="shared" si="38"/>
        <v>67.599999999999994</v>
      </c>
      <c r="H725" s="3"/>
    </row>
    <row r="726" spans="1:8" ht="12.75" customHeight="1" x14ac:dyDescent="0.25">
      <c r="A726" s="11"/>
      <c r="B726" s="52" t="s">
        <v>473</v>
      </c>
      <c r="C726" s="3">
        <v>1</v>
      </c>
      <c r="D726" s="5">
        <v>50.92</v>
      </c>
      <c r="E726" s="69">
        <v>43869</v>
      </c>
      <c r="F726" s="3" t="s">
        <v>8</v>
      </c>
      <c r="G726" s="5">
        <f t="shared" si="38"/>
        <v>50.92</v>
      </c>
      <c r="H726" s="3"/>
    </row>
    <row r="727" spans="1:8" ht="12.75" customHeight="1" x14ac:dyDescent="0.25">
      <c r="A727" s="11"/>
      <c r="B727" s="52" t="s">
        <v>494</v>
      </c>
      <c r="C727" s="3">
        <v>1</v>
      </c>
      <c r="D727" s="5">
        <v>1000</v>
      </c>
      <c r="E727" s="69">
        <v>43873</v>
      </c>
      <c r="F727" s="3" t="s">
        <v>8</v>
      </c>
      <c r="G727" s="5">
        <f t="shared" si="38"/>
        <v>1000</v>
      </c>
      <c r="H727" s="3"/>
    </row>
    <row r="728" spans="1:8" ht="12.75" customHeight="1" x14ac:dyDescent="0.25">
      <c r="A728" s="11"/>
      <c r="B728" s="52" t="s">
        <v>495</v>
      </c>
      <c r="C728" s="3">
        <v>1</v>
      </c>
      <c r="D728" s="5">
        <v>115</v>
      </c>
      <c r="E728" s="69">
        <v>43879</v>
      </c>
      <c r="F728" s="3" t="s">
        <v>8</v>
      </c>
      <c r="G728" s="5">
        <f t="shared" si="38"/>
        <v>115</v>
      </c>
      <c r="H728" s="3"/>
    </row>
    <row r="729" spans="1:8" ht="12.75" customHeight="1" x14ac:dyDescent="0.25">
      <c r="A729" s="11"/>
      <c r="B729" s="52" t="s">
        <v>496</v>
      </c>
      <c r="C729" s="3">
        <v>1</v>
      </c>
      <c r="D729" s="5">
        <v>550</v>
      </c>
      <c r="E729" s="69">
        <v>43879</v>
      </c>
      <c r="F729" s="3" t="s">
        <v>8</v>
      </c>
      <c r="G729" s="5">
        <f t="shared" si="38"/>
        <v>550</v>
      </c>
      <c r="H729" s="3"/>
    </row>
    <row r="730" spans="1:8" ht="12.75" customHeight="1" x14ac:dyDescent="0.25">
      <c r="A730" s="11"/>
      <c r="B730" s="52" t="s">
        <v>483</v>
      </c>
      <c r="C730" s="3">
        <v>6</v>
      </c>
      <c r="D730" s="5">
        <v>60</v>
      </c>
      <c r="E730" s="69">
        <v>43880</v>
      </c>
      <c r="F730" s="3" t="s">
        <v>8</v>
      </c>
      <c r="G730" s="5">
        <f t="shared" si="38"/>
        <v>360</v>
      </c>
      <c r="H730" s="3"/>
    </row>
    <row r="731" spans="1:8" ht="12.75" customHeight="1" x14ac:dyDescent="0.25">
      <c r="A731" s="11"/>
      <c r="B731" s="52" t="s">
        <v>497</v>
      </c>
      <c r="C731" s="3">
        <v>15</v>
      </c>
      <c r="D731" s="5">
        <v>2.5</v>
      </c>
      <c r="E731" s="69">
        <v>43881</v>
      </c>
      <c r="F731" s="3" t="s">
        <v>8</v>
      </c>
      <c r="G731" s="5">
        <f t="shared" si="38"/>
        <v>37.5</v>
      </c>
      <c r="H731" s="3"/>
    </row>
    <row r="732" spans="1:8" ht="12.75" customHeight="1" x14ac:dyDescent="0.25">
      <c r="A732" s="11"/>
      <c r="B732" s="52" t="s">
        <v>498</v>
      </c>
      <c r="C732" s="3">
        <v>20</v>
      </c>
      <c r="D732" s="5">
        <v>1</v>
      </c>
      <c r="E732" s="69">
        <v>43881</v>
      </c>
      <c r="F732" s="3" t="s">
        <v>8</v>
      </c>
      <c r="G732" s="5">
        <f t="shared" si="38"/>
        <v>20</v>
      </c>
      <c r="H732" s="3"/>
    </row>
    <row r="733" spans="1:8" ht="12.75" customHeight="1" x14ac:dyDescent="0.3">
      <c r="A733" s="131" t="s">
        <v>93</v>
      </c>
      <c r="B733" s="22"/>
      <c r="C733" s="22"/>
      <c r="D733" s="22"/>
      <c r="E733" s="22"/>
      <c r="F733" s="22"/>
      <c r="G733" s="22"/>
      <c r="H733" s="35">
        <f>SUM(G722:G732)</f>
        <v>11268.02</v>
      </c>
    </row>
    <row r="734" spans="1:8" ht="12.75" customHeight="1" x14ac:dyDescent="0.25">
      <c r="A734" s="11"/>
      <c r="B734" s="52" t="s">
        <v>499</v>
      </c>
      <c r="C734" s="3">
        <v>1</v>
      </c>
      <c r="D734" s="5">
        <v>53.25</v>
      </c>
      <c r="E734" s="69">
        <v>43894</v>
      </c>
      <c r="F734" s="3" t="s">
        <v>8</v>
      </c>
      <c r="G734" s="5">
        <f>(C734*D734)</f>
        <v>53.25</v>
      </c>
      <c r="H734" s="3"/>
    </row>
    <row r="735" spans="1:8" ht="12.75" customHeight="1" x14ac:dyDescent="0.25">
      <c r="A735" s="11"/>
      <c r="B735" s="52" t="s">
        <v>500</v>
      </c>
      <c r="C735" s="3">
        <v>1</v>
      </c>
      <c r="D735" s="5">
        <v>13</v>
      </c>
      <c r="E735" s="69">
        <v>43894</v>
      </c>
      <c r="F735" s="3" t="s">
        <v>8</v>
      </c>
      <c r="G735" s="5">
        <f>(C735*D735)</f>
        <v>13</v>
      </c>
      <c r="H735" s="3"/>
    </row>
    <row r="736" spans="1:8" ht="12.75" customHeight="1" x14ac:dyDescent="0.25">
      <c r="A736" s="11"/>
      <c r="B736" s="52" t="s">
        <v>473</v>
      </c>
      <c r="C736" s="3">
        <v>1</v>
      </c>
      <c r="D736" s="5">
        <v>50.92</v>
      </c>
      <c r="E736" s="69">
        <v>43904</v>
      </c>
      <c r="F736" s="3" t="s">
        <v>8</v>
      </c>
      <c r="G736" s="5">
        <f>(C736*D736)</f>
        <v>50.92</v>
      </c>
      <c r="H736" s="3"/>
    </row>
    <row r="737" spans="1:8" ht="12.75" customHeight="1" x14ac:dyDescent="0.25">
      <c r="A737" s="11"/>
      <c r="B737" s="52" t="s">
        <v>297</v>
      </c>
      <c r="C737" s="3">
        <v>2</v>
      </c>
      <c r="D737" s="5">
        <v>900</v>
      </c>
      <c r="E737" s="69">
        <v>43911</v>
      </c>
      <c r="F737" s="3" t="s">
        <v>8</v>
      </c>
      <c r="G737" s="5">
        <f>(C737*D737)</f>
        <v>1800</v>
      </c>
      <c r="H737" s="3"/>
    </row>
    <row r="738" spans="1:8" ht="12.75" customHeight="1" x14ac:dyDescent="0.25">
      <c r="A738" s="11"/>
      <c r="B738" s="52" t="s">
        <v>501</v>
      </c>
      <c r="C738" s="3">
        <v>1</v>
      </c>
      <c r="D738" s="5">
        <v>60</v>
      </c>
      <c r="E738" s="69">
        <v>43894</v>
      </c>
      <c r="F738" s="3" t="s">
        <v>8</v>
      </c>
      <c r="G738" s="5">
        <f>(C738*D738)</f>
        <v>60</v>
      </c>
      <c r="H738" s="3"/>
    </row>
    <row r="739" spans="1:8" ht="12.75" customHeight="1" x14ac:dyDescent="0.3">
      <c r="A739" s="131" t="s">
        <v>94</v>
      </c>
      <c r="B739" s="22"/>
      <c r="C739" s="22"/>
      <c r="D739" s="22"/>
      <c r="E739" s="22"/>
      <c r="F739" s="22"/>
      <c r="G739" s="22"/>
      <c r="H739" s="35">
        <f>SUM(G734:G738)</f>
        <v>1977.17</v>
      </c>
    </row>
    <row r="740" spans="1:8" ht="12.75" customHeight="1" x14ac:dyDescent="0.25">
      <c r="A740" s="11"/>
      <c r="B740" s="52" t="s">
        <v>297</v>
      </c>
      <c r="C740" s="3">
        <v>1</v>
      </c>
      <c r="D740" s="5">
        <v>1600</v>
      </c>
      <c r="E740" s="69">
        <v>43937</v>
      </c>
      <c r="F740" s="3" t="s">
        <v>8</v>
      </c>
      <c r="G740" s="5">
        <f>(C740*D740)</f>
        <v>1600</v>
      </c>
      <c r="H740" s="3"/>
    </row>
    <row r="741" spans="1:8" ht="12.75" customHeight="1" x14ac:dyDescent="0.25">
      <c r="A741" s="11"/>
      <c r="B741" s="52" t="s">
        <v>297</v>
      </c>
      <c r="C741" s="3">
        <v>1</v>
      </c>
      <c r="D741" s="5">
        <v>1600</v>
      </c>
      <c r="E741" s="69">
        <v>43950</v>
      </c>
      <c r="F741" s="3" t="s">
        <v>8</v>
      </c>
      <c r="G741" s="5">
        <f>(C741*D741)</f>
        <v>1600</v>
      </c>
      <c r="H741" s="3"/>
    </row>
    <row r="742" spans="1:8" ht="12.75" customHeight="1" x14ac:dyDescent="0.3">
      <c r="A742" s="131" t="s">
        <v>95</v>
      </c>
      <c r="B742" s="22"/>
      <c r="C742" s="22"/>
      <c r="D742" s="22"/>
      <c r="E742" s="22"/>
      <c r="F742" s="22"/>
      <c r="G742" s="22"/>
      <c r="H742" s="35">
        <f>SUM(G740:G741)</f>
        <v>3200</v>
      </c>
    </row>
    <row r="743" spans="1:8" ht="12.75" customHeight="1" x14ac:dyDescent="0.25">
      <c r="A743" s="11"/>
      <c r="B743" s="52" t="s">
        <v>495</v>
      </c>
      <c r="C743" s="3">
        <v>3</v>
      </c>
      <c r="D743" s="5">
        <v>110</v>
      </c>
      <c r="E743" s="69">
        <v>43956</v>
      </c>
      <c r="F743" s="3" t="s">
        <v>8</v>
      </c>
      <c r="G743" s="5">
        <f t="shared" ref="G743:G754" si="39">(C743*D743)</f>
        <v>330</v>
      </c>
      <c r="H743" s="3"/>
    </row>
    <row r="744" spans="1:8" ht="12.75" customHeight="1" x14ac:dyDescent="0.25">
      <c r="A744" s="11"/>
      <c r="B744" s="52" t="s">
        <v>470</v>
      </c>
      <c r="C744" s="3">
        <v>2</v>
      </c>
      <c r="D744" s="5">
        <v>388</v>
      </c>
      <c r="E744" s="69">
        <v>43956</v>
      </c>
      <c r="F744" s="3" t="s">
        <v>8</v>
      </c>
      <c r="G744" s="5">
        <f t="shared" si="39"/>
        <v>776</v>
      </c>
      <c r="H744" s="3"/>
    </row>
    <row r="745" spans="1:8" ht="12.75" customHeight="1" x14ac:dyDescent="0.25">
      <c r="A745" s="11"/>
      <c r="B745" s="52" t="s">
        <v>484</v>
      </c>
      <c r="C745" s="3">
        <v>3</v>
      </c>
      <c r="D745" s="5">
        <v>110</v>
      </c>
      <c r="E745" s="69">
        <v>43956</v>
      </c>
      <c r="F745" s="3" t="s">
        <v>8</v>
      </c>
      <c r="G745" s="5">
        <f t="shared" si="39"/>
        <v>330</v>
      </c>
      <c r="H745" s="3"/>
    </row>
    <row r="746" spans="1:8" ht="12.75" customHeight="1" x14ac:dyDescent="0.25">
      <c r="A746" s="11"/>
      <c r="B746" s="52" t="s">
        <v>495</v>
      </c>
      <c r="C746" s="3">
        <v>1</v>
      </c>
      <c r="D746" s="5">
        <v>110</v>
      </c>
      <c r="E746" s="69">
        <v>43974</v>
      </c>
      <c r="F746" s="3" t="s">
        <v>8</v>
      </c>
      <c r="G746" s="5">
        <f t="shared" si="39"/>
        <v>110</v>
      </c>
      <c r="H746" s="3"/>
    </row>
    <row r="747" spans="1:8" ht="12.75" customHeight="1" x14ac:dyDescent="0.25">
      <c r="A747" s="11"/>
      <c r="B747" s="52" t="s">
        <v>496</v>
      </c>
      <c r="C747" s="3">
        <v>1</v>
      </c>
      <c r="D747" s="5">
        <v>515</v>
      </c>
      <c r="E747" s="69">
        <v>43974</v>
      </c>
      <c r="F747" s="3" t="s">
        <v>8</v>
      </c>
      <c r="G747" s="5">
        <f t="shared" si="39"/>
        <v>515</v>
      </c>
      <c r="H747" s="3"/>
    </row>
    <row r="748" spans="1:8" ht="12.75" customHeight="1" x14ac:dyDescent="0.25">
      <c r="A748" s="11"/>
      <c r="B748" s="52" t="s">
        <v>470</v>
      </c>
      <c r="C748" s="3">
        <v>1</v>
      </c>
      <c r="D748" s="5">
        <v>388</v>
      </c>
      <c r="E748" s="69">
        <v>43974</v>
      </c>
      <c r="F748" s="3" t="s">
        <v>8</v>
      </c>
      <c r="G748" s="5">
        <f t="shared" si="39"/>
        <v>388</v>
      </c>
      <c r="H748" s="3"/>
    </row>
    <row r="749" spans="1:8" ht="12.75" customHeight="1" x14ac:dyDescent="0.25">
      <c r="A749" s="11"/>
      <c r="B749" s="52" t="s">
        <v>484</v>
      </c>
      <c r="C749" s="3">
        <v>1</v>
      </c>
      <c r="D749" s="5">
        <v>160</v>
      </c>
      <c r="E749" s="69">
        <v>43974</v>
      </c>
      <c r="F749" s="3" t="s">
        <v>8</v>
      </c>
      <c r="G749" s="5">
        <f t="shared" si="39"/>
        <v>160</v>
      </c>
      <c r="H749" s="3"/>
    </row>
    <row r="750" spans="1:8" ht="12.75" customHeight="1" x14ac:dyDescent="0.25">
      <c r="A750" s="11"/>
      <c r="B750" s="82" t="s">
        <v>502</v>
      </c>
      <c r="C750" s="3">
        <v>2</v>
      </c>
      <c r="D750" s="5">
        <v>94</v>
      </c>
      <c r="E750" s="69">
        <v>43974</v>
      </c>
      <c r="F750" s="3" t="s">
        <v>8</v>
      </c>
      <c r="G750" s="5">
        <f t="shared" si="39"/>
        <v>188</v>
      </c>
      <c r="H750" s="3"/>
    </row>
    <row r="751" spans="1:8" ht="12.75" customHeight="1" x14ac:dyDescent="0.25">
      <c r="A751" s="11"/>
      <c r="B751" s="82" t="s">
        <v>503</v>
      </c>
      <c r="C751" s="3">
        <v>2</v>
      </c>
      <c r="D751" s="5">
        <v>90</v>
      </c>
      <c r="E751" s="69">
        <v>43981</v>
      </c>
      <c r="F751" s="3" t="s">
        <v>8</v>
      </c>
      <c r="G751" s="5">
        <f t="shared" si="39"/>
        <v>180</v>
      </c>
      <c r="H751" s="3"/>
    </row>
    <row r="752" spans="1:8" ht="12.75" customHeight="1" x14ac:dyDescent="0.25">
      <c r="A752" s="11"/>
      <c r="B752" s="52" t="s">
        <v>431</v>
      </c>
      <c r="C752" s="3">
        <v>3</v>
      </c>
      <c r="D752" s="5">
        <v>97</v>
      </c>
      <c r="E752" s="69">
        <v>43981</v>
      </c>
      <c r="F752" s="3" t="s">
        <v>8</v>
      </c>
      <c r="G752" s="5">
        <f t="shared" si="39"/>
        <v>291</v>
      </c>
      <c r="H752" s="3"/>
    </row>
    <row r="753" spans="1:8" ht="12.75" customHeight="1" x14ac:dyDescent="0.25">
      <c r="A753" s="11"/>
      <c r="B753" s="52" t="s">
        <v>502</v>
      </c>
      <c r="C753" s="3">
        <v>1</v>
      </c>
      <c r="D753" s="5">
        <v>94</v>
      </c>
      <c r="E753" s="69">
        <v>43981</v>
      </c>
      <c r="F753" s="3" t="s">
        <v>8</v>
      </c>
      <c r="G753" s="5">
        <f t="shared" si="39"/>
        <v>94</v>
      </c>
      <c r="H753" s="3"/>
    </row>
    <row r="754" spans="1:8" ht="12.75" customHeight="1" x14ac:dyDescent="0.25">
      <c r="A754" s="11"/>
      <c r="B754" s="52" t="s">
        <v>504</v>
      </c>
      <c r="C754" s="3">
        <v>1</v>
      </c>
      <c r="D754" s="5">
        <v>58</v>
      </c>
      <c r="E754" s="69">
        <v>43981</v>
      </c>
      <c r="F754" s="3" t="s">
        <v>8</v>
      </c>
      <c r="G754" s="5">
        <f t="shared" si="39"/>
        <v>58</v>
      </c>
      <c r="H754" s="3"/>
    </row>
    <row r="755" spans="1:8" ht="12.75" customHeight="1" x14ac:dyDescent="0.3">
      <c r="A755" s="131" t="s">
        <v>96</v>
      </c>
      <c r="B755" s="22"/>
      <c r="C755" s="22"/>
      <c r="D755" s="22"/>
      <c r="E755" s="22"/>
      <c r="F755" s="22"/>
      <c r="G755" s="22"/>
      <c r="H755" s="35">
        <f>SUM(G743:G754)</f>
        <v>3420</v>
      </c>
    </row>
    <row r="756" spans="1:8" ht="12.75" customHeight="1" x14ac:dyDescent="0.25">
      <c r="A756" s="11"/>
      <c r="B756" s="52" t="s">
        <v>502</v>
      </c>
      <c r="C756" s="3">
        <v>1</v>
      </c>
      <c r="D756" s="5">
        <v>94</v>
      </c>
      <c r="E756" s="69">
        <v>43988</v>
      </c>
      <c r="F756" s="3" t="s">
        <v>8</v>
      </c>
      <c r="G756" s="5">
        <f t="shared" ref="G756:G763" si="40">(C756*D756)</f>
        <v>94</v>
      </c>
      <c r="H756" s="3"/>
    </row>
    <row r="757" spans="1:8" ht="12.75" customHeight="1" x14ac:dyDescent="0.25">
      <c r="A757" s="11"/>
      <c r="B757" s="52" t="s">
        <v>431</v>
      </c>
      <c r="C757" s="3">
        <v>3</v>
      </c>
      <c r="D757" s="5">
        <v>97</v>
      </c>
      <c r="E757" s="69">
        <v>43988</v>
      </c>
      <c r="F757" s="3" t="s">
        <v>8</v>
      </c>
      <c r="G757" s="5">
        <f t="shared" si="40"/>
        <v>291</v>
      </c>
      <c r="H757" s="3"/>
    </row>
    <row r="758" spans="1:8" ht="12.75" customHeight="1" x14ac:dyDescent="0.25">
      <c r="A758" s="11"/>
      <c r="B758" s="82" t="s">
        <v>503</v>
      </c>
      <c r="C758" s="3">
        <v>2</v>
      </c>
      <c r="D758" s="5">
        <v>90</v>
      </c>
      <c r="E758" s="69">
        <v>43988</v>
      </c>
      <c r="F758" s="3" t="s">
        <v>8</v>
      </c>
      <c r="G758" s="5">
        <f t="shared" si="40"/>
        <v>180</v>
      </c>
      <c r="H758" s="3"/>
    </row>
    <row r="759" spans="1:8" ht="12.75" customHeight="1" x14ac:dyDescent="0.25">
      <c r="A759" s="457"/>
      <c r="B759" s="3" t="s">
        <v>431</v>
      </c>
      <c r="C759" s="88">
        <v>3</v>
      </c>
      <c r="D759" s="89">
        <v>94.5</v>
      </c>
      <c r="E759" s="6">
        <v>43995</v>
      </c>
      <c r="F759" s="3" t="s">
        <v>8</v>
      </c>
      <c r="G759" s="5">
        <f t="shared" si="40"/>
        <v>283.5</v>
      </c>
      <c r="H759" s="3"/>
    </row>
    <row r="760" spans="1:8" ht="12.75" customHeight="1" x14ac:dyDescent="0.25">
      <c r="A760" s="457"/>
      <c r="B760" s="3" t="s">
        <v>502</v>
      </c>
      <c r="C760" s="88">
        <v>2</v>
      </c>
      <c r="D760" s="89">
        <v>94</v>
      </c>
      <c r="E760" s="6">
        <v>43995</v>
      </c>
      <c r="F760" s="3" t="s">
        <v>8</v>
      </c>
      <c r="G760" s="5">
        <f t="shared" si="40"/>
        <v>188</v>
      </c>
      <c r="H760" s="3"/>
    </row>
    <row r="761" spans="1:8" ht="12.75" customHeight="1" x14ac:dyDescent="0.25">
      <c r="A761" s="457"/>
      <c r="B761" s="3" t="s">
        <v>400</v>
      </c>
      <c r="C761" s="88">
        <v>2</v>
      </c>
      <c r="D761" s="89">
        <v>98</v>
      </c>
      <c r="E761" s="6">
        <v>43995</v>
      </c>
      <c r="F761" s="3" t="s">
        <v>8</v>
      </c>
      <c r="G761" s="5">
        <f t="shared" si="40"/>
        <v>196</v>
      </c>
      <c r="H761" s="3"/>
    </row>
    <row r="762" spans="1:8" ht="12.75" customHeight="1" x14ac:dyDescent="0.25">
      <c r="A762" s="457"/>
      <c r="B762" s="3" t="s">
        <v>431</v>
      </c>
      <c r="C762" s="88">
        <v>5</v>
      </c>
      <c r="D762" s="89">
        <v>88</v>
      </c>
      <c r="E762" s="6">
        <v>44009</v>
      </c>
      <c r="F762" s="3" t="s">
        <v>8</v>
      </c>
      <c r="G762" s="5">
        <f t="shared" si="40"/>
        <v>440</v>
      </c>
      <c r="H762" s="3"/>
    </row>
    <row r="763" spans="1:8" ht="12.75" customHeight="1" x14ac:dyDescent="0.25">
      <c r="A763" s="457"/>
      <c r="B763" s="3" t="s">
        <v>400</v>
      </c>
      <c r="C763" s="88">
        <v>4</v>
      </c>
      <c r="D763" s="89">
        <v>98</v>
      </c>
      <c r="E763" s="6">
        <v>44009</v>
      </c>
      <c r="F763" s="3" t="s">
        <v>8</v>
      </c>
      <c r="G763" s="5">
        <f t="shared" si="40"/>
        <v>392</v>
      </c>
      <c r="H763" s="3"/>
    </row>
    <row r="764" spans="1:8" ht="12.75" customHeight="1" x14ac:dyDescent="0.3">
      <c r="A764" s="131" t="s">
        <v>97</v>
      </c>
      <c r="B764" s="22"/>
      <c r="C764" s="22"/>
      <c r="D764" s="22"/>
      <c r="E764" s="22"/>
      <c r="F764" s="22"/>
      <c r="G764" s="22"/>
      <c r="H764" s="35">
        <f>SUM(G756:G763)</f>
        <v>2064.5</v>
      </c>
    </row>
    <row r="765" spans="1:8" ht="12.75" customHeight="1" x14ac:dyDescent="0.25">
      <c r="A765" s="457"/>
      <c r="B765" s="3" t="s">
        <v>400</v>
      </c>
      <c r="C765" s="88">
        <v>1</v>
      </c>
      <c r="D765" s="89">
        <v>98</v>
      </c>
      <c r="E765" s="6">
        <v>44016</v>
      </c>
      <c r="F765" s="3" t="s">
        <v>8</v>
      </c>
      <c r="G765" s="5">
        <f t="shared" ref="G765:G778" si="41">(C765*D765)</f>
        <v>98</v>
      </c>
      <c r="H765" s="3"/>
    </row>
    <row r="766" spans="1:8" ht="12.75" customHeight="1" x14ac:dyDescent="0.25">
      <c r="A766" s="457"/>
      <c r="B766" s="3" t="s">
        <v>431</v>
      </c>
      <c r="C766" s="88">
        <v>3</v>
      </c>
      <c r="D766" s="89">
        <v>88</v>
      </c>
      <c r="E766" s="6">
        <v>44016</v>
      </c>
      <c r="F766" s="3" t="s">
        <v>8</v>
      </c>
      <c r="G766" s="5">
        <f t="shared" si="41"/>
        <v>264</v>
      </c>
      <c r="H766" s="3"/>
    </row>
    <row r="767" spans="1:8" ht="12.75" customHeight="1" x14ac:dyDescent="0.25">
      <c r="A767" s="457"/>
      <c r="B767" s="52" t="s">
        <v>502</v>
      </c>
      <c r="C767" s="88">
        <v>2</v>
      </c>
      <c r="D767" s="89">
        <v>91</v>
      </c>
      <c r="E767" s="6">
        <v>44016</v>
      </c>
      <c r="F767" s="3" t="s">
        <v>8</v>
      </c>
      <c r="G767" s="5">
        <f t="shared" si="41"/>
        <v>182</v>
      </c>
      <c r="H767" s="3"/>
    </row>
    <row r="768" spans="1:8" ht="12.75" customHeight="1" x14ac:dyDescent="0.25">
      <c r="A768" s="457"/>
      <c r="B768" s="52" t="s">
        <v>505</v>
      </c>
      <c r="C768" s="88">
        <v>1</v>
      </c>
      <c r="D768" s="89">
        <v>235</v>
      </c>
      <c r="E768" s="6">
        <v>44016</v>
      </c>
      <c r="F768" s="3" t="s">
        <v>8</v>
      </c>
      <c r="G768" s="5">
        <f t="shared" si="41"/>
        <v>235</v>
      </c>
      <c r="H768" s="3"/>
    </row>
    <row r="769" spans="1:8" ht="12.75" customHeight="1" x14ac:dyDescent="0.25">
      <c r="A769" s="457"/>
      <c r="B769" s="52" t="s">
        <v>495</v>
      </c>
      <c r="C769" s="88">
        <v>6</v>
      </c>
      <c r="D769" s="89">
        <v>110</v>
      </c>
      <c r="E769" s="6">
        <v>44025</v>
      </c>
      <c r="F769" s="3" t="s">
        <v>8</v>
      </c>
      <c r="G769" s="5">
        <f t="shared" si="41"/>
        <v>660</v>
      </c>
      <c r="H769" s="3"/>
    </row>
    <row r="770" spans="1:8" ht="12.75" customHeight="1" x14ac:dyDescent="0.25">
      <c r="A770" s="457"/>
      <c r="B770" s="3" t="s">
        <v>400</v>
      </c>
      <c r="C770" s="88">
        <v>2</v>
      </c>
      <c r="D770" s="89">
        <v>98</v>
      </c>
      <c r="E770" s="6">
        <v>44016</v>
      </c>
      <c r="F770" s="3" t="s">
        <v>8</v>
      </c>
      <c r="G770" s="5">
        <f t="shared" si="41"/>
        <v>196</v>
      </c>
      <c r="H770" s="3"/>
    </row>
    <row r="771" spans="1:8" ht="12.75" customHeight="1" x14ac:dyDescent="0.25">
      <c r="A771" s="457"/>
      <c r="B771" s="3" t="s">
        <v>431</v>
      </c>
      <c r="C771" s="88">
        <v>2</v>
      </c>
      <c r="D771" s="89">
        <v>88</v>
      </c>
      <c r="E771" s="6">
        <v>44016</v>
      </c>
      <c r="F771" s="3" t="s">
        <v>8</v>
      </c>
      <c r="G771" s="5">
        <f t="shared" si="41"/>
        <v>176</v>
      </c>
      <c r="H771" s="3"/>
    </row>
    <row r="772" spans="1:8" ht="12.75" customHeight="1" x14ac:dyDescent="0.25">
      <c r="A772" s="457"/>
      <c r="B772" s="52" t="s">
        <v>502</v>
      </c>
      <c r="C772" s="88">
        <v>2</v>
      </c>
      <c r="D772" s="89">
        <v>95</v>
      </c>
      <c r="E772" s="6">
        <v>44016</v>
      </c>
      <c r="F772" s="3" t="s">
        <v>8</v>
      </c>
      <c r="G772" s="5">
        <f t="shared" si="41"/>
        <v>190</v>
      </c>
      <c r="H772" s="3"/>
    </row>
    <row r="773" spans="1:8" ht="12.75" customHeight="1" x14ac:dyDescent="0.25">
      <c r="A773" s="457"/>
      <c r="B773" s="52" t="s">
        <v>506</v>
      </c>
      <c r="C773" s="88">
        <v>1</v>
      </c>
      <c r="D773" s="89">
        <v>7</v>
      </c>
      <c r="E773" s="6">
        <v>44037</v>
      </c>
      <c r="F773" s="3" t="s">
        <v>8</v>
      </c>
      <c r="G773" s="5">
        <f t="shared" si="41"/>
        <v>7</v>
      </c>
      <c r="H773" s="3"/>
    </row>
    <row r="774" spans="1:8" ht="12.75" customHeight="1" x14ac:dyDescent="0.25">
      <c r="A774" s="457"/>
      <c r="B774" s="3" t="s">
        <v>400</v>
      </c>
      <c r="C774" s="88">
        <v>2</v>
      </c>
      <c r="D774" s="89">
        <v>98</v>
      </c>
      <c r="E774" s="6">
        <v>44037</v>
      </c>
      <c r="F774" s="3" t="s">
        <v>8</v>
      </c>
      <c r="G774" s="5">
        <f t="shared" si="41"/>
        <v>196</v>
      </c>
      <c r="H774" s="3"/>
    </row>
    <row r="775" spans="1:8" ht="12.75" customHeight="1" x14ac:dyDescent="0.25">
      <c r="A775" s="457"/>
      <c r="B775" s="3" t="s">
        <v>507</v>
      </c>
      <c r="C775" s="88">
        <v>3</v>
      </c>
      <c r="D775" s="89">
        <v>88</v>
      </c>
      <c r="E775" s="6">
        <v>44037</v>
      </c>
      <c r="F775" s="3" t="s">
        <v>8</v>
      </c>
      <c r="G775" s="5">
        <f t="shared" si="41"/>
        <v>264</v>
      </c>
      <c r="H775" s="3"/>
    </row>
    <row r="776" spans="1:8" ht="12.75" customHeight="1" x14ac:dyDescent="0.25">
      <c r="A776" s="457"/>
      <c r="B776" s="52" t="s">
        <v>502</v>
      </c>
      <c r="C776" s="88">
        <v>2</v>
      </c>
      <c r="D776" s="89">
        <v>91</v>
      </c>
      <c r="E776" s="6">
        <v>44037</v>
      </c>
      <c r="F776" s="3" t="s">
        <v>8</v>
      </c>
      <c r="G776" s="5">
        <f t="shared" si="41"/>
        <v>182</v>
      </c>
      <c r="H776" s="3"/>
    </row>
    <row r="777" spans="1:8" ht="12.75" customHeight="1" x14ac:dyDescent="0.25">
      <c r="A777" s="457"/>
      <c r="B777" s="52" t="s">
        <v>470</v>
      </c>
      <c r="C777" s="88">
        <v>1</v>
      </c>
      <c r="D777" s="89">
        <v>410</v>
      </c>
      <c r="E777" s="6">
        <v>44037</v>
      </c>
      <c r="F777" s="3" t="s">
        <v>8</v>
      </c>
      <c r="G777" s="5">
        <f t="shared" si="41"/>
        <v>410</v>
      </c>
      <c r="H777" s="3"/>
    </row>
    <row r="778" spans="1:8" ht="12.75" customHeight="1" x14ac:dyDescent="0.25">
      <c r="A778" s="457"/>
      <c r="B778" s="52" t="s">
        <v>484</v>
      </c>
      <c r="C778" s="88">
        <v>1</v>
      </c>
      <c r="D778" s="89">
        <v>160</v>
      </c>
      <c r="E778" s="6">
        <v>44037</v>
      </c>
      <c r="F778" s="3" t="s">
        <v>8</v>
      </c>
      <c r="G778" s="5">
        <f t="shared" si="41"/>
        <v>160</v>
      </c>
      <c r="H778" s="3"/>
    </row>
    <row r="779" spans="1:8" ht="12.75" customHeight="1" x14ac:dyDescent="0.3">
      <c r="A779" s="131" t="s">
        <v>98</v>
      </c>
      <c r="B779" s="22"/>
      <c r="C779" s="22"/>
      <c r="D779" s="22"/>
      <c r="E779" s="22"/>
      <c r="F779" s="22"/>
      <c r="G779" s="22"/>
      <c r="H779" s="35">
        <f>SUM(G765:G778)</f>
        <v>3220</v>
      </c>
    </row>
    <row r="780" spans="1:8" ht="12.75" customHeight="1" x14ac:dyDescent="0.25">
      <c r="A780" s="457"/>
      <c r="B780" s="52" t="s">
        <v>495</v>
      </c>
      <c r="C780" s="88">
        <v>2</v>
      </c>
      <c r="D780" s="89">
        <v>110</v>
      </c>
      <c r="E780" s="6">
        <v>44051</v>
      </c>
      <c r="F780" s="3" t="s">
        <v>8</v>
      </c>
      <c r="G780" s="5">
        <f t="shared" ref="G780:G793" si="42">(C780*D780)</f>
        <v>220</v>
      </c>
      <c r="H780" s="3"/>
    </row>
    <row r="781" spans="1:8" ht="12.75" customHeight="1" x14ac:dyDescent="0.25">
      <c r="A781" s="457"/>
      <c r="B781" s="3" t="s">
        <v>400</v>
      </c>
      <c r="C781" s="88">
        <v>2</v>
      </c>
      <c r="D781" s="89">
        <v>98</v>
      </c>
      <c r="E781" s="6">
        <v>44051</v>
      </c>
      <c r="F781" s="3" t="s">
        <v>8</v>
      </c>
      <c r="G781" s="5">
        <f t="shared" si="42"/>
        <v>196</v>
      </c>
      <c r="H781" s="3"/>
    </row>
    <row r="782" spans="1:8" ht="12.75" customHeight="1" x14ac:dyDescent="0.25">
      <c r="A782" s="457"/>
      <c r="B782" s="3" t="s">
        <v>507</v>
      </c>
      <c r="C782" s="88">
        <v>3</v>
      </c>
      <c r="D782" s="89">
        <v>88</v>
      </c>
      <c r="E782" s="6">
        <v>44051</v>
      </c>
      <c r="F782" s="3" t="s">
        <v>8</v>
      </c>
      <c r="G782" s="5">
        <f t="shared" si="42"/>
        <v>264</v>
      </c>
      <c r="H782" s="3"/>
    </row>
    <row r="783" spans="1:8" ht="12.75" customHeight="1" x14ac:dyDescent="0.25">
      <c r="A783" s="457"/>
      <c r="B783" s="52" t="s">
        <v>502</v>
      </c>
      <c r="C783" s="88">
        <v>2</v>
      </c>
      <c r="D783" s="89">
        <v>91</v>
      </c>
      <c r="E783" s="6">
        <v>44051</v>
      </c>
      <c r="F783" s="3" t="s">
        <v>8</v>
      </c>
      <c r="G783" s="5">
        <f t="shared" si="42"/>
        <v>182</v>
      </c>
      <c r="H783" s="3"/>
    </row>
    <row r="784" spans="1:8" ht="12.75" customHeight="1" x14ac:dyDescent="0.25">
      <c r="A784" s="457"/>
      <c r="B784" s="52" t="s">
        <v>470</v>
      </c>
      <c r="C784" s="88">
        <v>2</v>
      </c>
      <c r="D784" s="89">
        <v>388</v>
      </c>
      <c r="E784" s="6">
        <v>44051</v>
      </c>
      <c r="F784" s="3" t="s">
        <v>8</v>
      </c>
      <c r="G784" s="5">
        <f t="shared" si="42"/>
        <v>776</v>
      </c>
      <c r="H784" s="3"/>
    </row>
    <row r="785" spans="1:8" ht="12.75" customHeight="1" x14ac:dyDescent="0.25">
      <c r="A785" s="457"/>
      <c r="B785" s="52" t="s">
        <v>484</v>
      </c>
      <c r="C785" s="88">
        <v>2</v>
      </c>
      <c r="D785" s="89">
        <v>160</v>
      </c>
      <c r="E785" s="6">
        <v>44051</v>
      </c>
      <c r="F785" s="3" t="s">
        <v>8</v>
      </c>
      <c r="G785" s="5">
        <f t="shared" si="42"/>
        <v>320</v>
      </c>
      <c r="H785" s="3"/>
    </row>
    <row r="786" spans="1:8" ht="12.75" customHeight="1" x14ac:dyDescent="0.25">
      <c r="A786" s="457"/>
      <c r="B786" s="3" t="s">
        <v>400</v>
      </c>
      <c r="C786" s="88">
        <v>2</v>
      </c>
      <c r="D786" s="89">
        <v>98</v>
      </c>
      <c r="E786" s="6">
        <v>44065</v>
      </c>
      <c r="F786" s="3" t="s">
        <v>8</v>
      </c>
      <c r="G786" s="5">
        <f t="shared" si="42"/>
        <v>196</v>
      </c>
      <c r="H786" s="3"/>
    </row>
    <row r="787" spans="1:8" ht="12.75" customHeight="1" x14ac:dyDescent="0.25">
      <c r="A787" s="457"/>
      <c r="B787" s="3" t="s">
        <v>507</v>
      </c>
      <c r="C787" s="88">
        <v>3</v>
      </c>
      <c r="D787" s="89">
        <v>88</v>
      </c>
      <c r="E787" s="6">
        <v>44065</v>
      </c>
      <c r="F787" s="3" t="s">
        <v>8</v>
      </c>
      <c r="G787" s="5">
        <f t="shared" si="42"/>
        <v>264</v>
      </c>
      <c r="H787" s="3"/>
    </row>
    <row r="788" spans="1:8" ht="12.75" customHeight="1" x14ac:dyDescent="0.25">
      <c r="A788" s="457"/>
      <c r="B788" s="52" t="s">
        <v>502</v>
      </c>
      <c r="C788" s="88">
        <v>2</v>
      </c>
      <c r="D788" s="89">
        <v>91</v>
      </c>
      <c r="E788" s="6">
        <v>44065</v>
      </c>
      <c r="F788" s="3" t="s">
        <v>8</v>
      </c>
      <c r="G788" s="5">
        <f t="shared" si="42"/>
        <v>182</v>
      </c>
      <c r="H788" s="3"/>
    </row>
    <row r="789" spans="1:8" ht="12.75" customHeight="1" x14ac:dyDescent="0.25">
      <c r="A789" s="457"/>
      <c r="B789" s="52" t="s">
        <v>504</v>
      </c>
      <c r="C789" s="88">
        <v>1</v>
      </c>
      <c r="D789" s="89">
        <v>62</v>
      </c>
      <c r="E789" s="6">
        <v>44065</v>
      </c>
      <c r="F789" s="3" t="s">
        <v>8</v>
      </c>
      <c r="G789" s="5">
        <f t="shared" si="42"/>
        <v>62</v>
      </c>
      <c r="H789" s="3"/>
    </row>
    <row r="790" spans="1:8" ht="12.75" customHeight="1" x14ac:dyDescent="0.25">
      <c r="A790" s="457"/>
      <c r="B790" s="52" t="s">
        <v>508</v>
      </c>
      <c r="C790" s="88">
        <v>2</v>
      </c>
      <c r="D790" s="89">
        <v>13</v>
      </c>
      <c r="E790" s="6">
        <v>44065</v>
      </c>
      <c r="F790" s="3" t="s">
        <v>8</v>
      </c>
      <c r="G790" s="5">
        <f t="shared" si="42"/>
        <v>26</v>
      </c>
      <c r="H790" s="3"/>
    </row>
    <row r="791" spans="1:8" ht="12.75" customHeight="1" x14ac:dyDescent="0.25">
      <c r="A791" s="457"/>
      <c r="B791" s="52" t="s">
        <v>509</v>
      </c>
      <c r="C791" s="88">
        <v>1</v>
      </c>
      <c r="D791" s="89">
        <v>11</v>
      </c>
      <c r="E791" s="6">
        <v>44065</v>
      </c>
      <c r="F791" s="3" t="s">
        <v>8</v>
      </c>
      <c r="G791" s="5">
        <f t="shared" si="42"/>
        <v>11</v>
      </c>
      <c r="H791" s="3"/>
    </row>
    <row r="792" spans="1:8" ht="12.75" customHeight="1" x14ac:dyDescent="0.25">
      <c r="A792" s="457"/>
      <c r="B792" s="52" t="s">
        <v>475</v>
      </c>
      <c r="C792" s="88">
        <v>1</v>
      </c>
      <c r="D792" s="89">
        <v>32</v>
      </c>
      <c r="E792" s="6">
        <v>44065</v>
      </c>
      <c r="F792" s="3" t="s">
        <v>8</v>
      </c>
      <c r="G792" s="5">
        <f t="shared" si="42"/>
        <v>32</v>
      </c>
      <c r="H792" s="3"/>
    </row>
    <row r="793" spans="1:8" ht="12.75" customHeight="1" x14ac:dyDescent="0.25">
      <c r="A793" s="457"/>
      <c r="B793" s="52" t="s">
        <v>510</v>
      </c>
      <c r="C793" s="88">
        <v>1</v>
      </c>
      <c r="D793" s="89">
        <v>25</v>
      </c>
      <c r="E793" s="6">
        <v>44065</v>
      </c>
      <c r="F793" s="3" t="s">
        <v>8</v>
      </c>
      <c r="G793" s="5">
        <f t="shared" si="42"/>
        <v>25</v>
      </c>
      <c r="H793" s="3"/>
    </row>
    <row r="794" spans="1:8" ht="12.75" customHeight="1" x14ac:dyDescent="0.3">
      <c r="A794" s="131" t="s">
        <v>99</v>
      </c>
      <c r="B794" s="22"/>
      <c r="C794" s="22"/>
      <c r="D794" s="22"/>
      <c r="E794" s="22"/>
      <c r="F794" s="22"/>
      <c r="G794" s="22"/>
      <c r="H794" s="35">
        <f>SUM(G780:G793)</f>
        <v>2756</v>
      </c>
    </row>
    <row r="795" spans="1:8" ht="12.75" customHeight="1" x14ac:dyDescent="0.25">
      <c r="A795" s="457"/>
      <c r="B795" s="3" t="s">
        <v>400</v>
      </c>
      <c r="C795" s="88">
        <v>2</v>
      </c>
      <c r="D795" s="89">
        <v>98</v>
      </c>
      <c r="E795" s="6">
        <v>43987</v>
      </c>
      <c r="F795" s="3" t="s">
        <v>8</v>
      </c>
      <c r="G795" s="5">
        <f t="shared" ref="G795:G805" si="43">(C795*D795)</f>
        <v>196</v>
      </c>
      <c r="H795" s="3"/>
    </row>
    <row r="796" spans="1:8" ht="12.75" customHeight="1" x14ac:dyDescent="0.25">
      <c r="A796" s="457"/>
      <c r="B796" s="3" t="s">
        <v>507</v>
      </c>
      <c r="C796" s="88">
        <v>3</v>
      </c>
      <c r="D796" s="89">
        <v>88</v>
      </c>
      <c r="E796" s="6">
        <v>43987</v>
      </c>
      <c r="F796" s="3" t="s">
        <v>8</v>
      </c>
      <c r="G796" s="5">
        <f t="shared" si="43"/>
        <v>264</v>
      </c>
      <c r="H796" s="3"/>
    </row>
    <row r="797" spans="1:8" ht="12.75" customHeight="1" x14ac:dyDescent="0.25">
      <c r="A797" s="457"/>
      <c r="B797" s="52" t="s">
        <v>484</v>
      </c>
      <c r="C797" s="88">
        <v>1</v>
      </c>
      <c r="D797" s="89">
        <v>160</v>
      </c>
      <c r="E797" s="6">
        <v>43987</v>
      </c>
      <c r="F797" s="3" t="s">
        <v>8</v>
      </c>
      <c r="G797" s="5">
        <f t="shared" si="43"/>
        <v>160</v>
      </c>
      <c r="H797" s="3"/>
    </row>
    <row r="798" spans="1:8" ht="12.75" customHeight="1" x14ac:dyDescent="0.25">
      <c r="A798" s="457"/>
      <c r="B798" s="52" t="s">
        <v>511</v>
      </c>
      <c r="C798" s="88">
        <v>1</v>
      </c>
      <c r="D798" s="89">
        <v>155</v>
      </c>
      <c r="E798" s="6">
        <v>43987</v>
      </c>
      <c r="F798" s="3" t="s">
        <v>8</v>
      </c>
      <c r="G798" s="5">
        <f t="shared" si="43"/>
        <v>155</v>
      </c>
      <c r="H798" s="3"/>
    </row>
    <row r="799" spans="1:8" ht="12.75" customHeight="1" x14ac:dyDescent="0.25">
      <c r="A799" s="457"/>
      <c r="B799" s="52" t="s">
        <v>352</v>
      </c>
      <c r="C799" s="88">
        <v>1</v>
      </c>
      <c r="D799" s="89">
        <v>60</v>
      </c>
      <c r="E799" s="6">
        <v>43987</v>
      </c>
      <c r="F799" s="3" t="s">
        <v>8</v>
      </c>
      <c r="G799" s="5">
        <f t="shared" si="43"/>
        <v>60</v>
      </c>
      <c r="H799" s="3"/>
    </row>
    <row r="800" spans="1:8" ht="12.75" customHeight="1" x14ac:dyDescent="0.25">
      <c r="A800" s="457"/>
      <c r="B800" s="3" t="s">
        <v>400</v>
      </c>
      <c r="C800" s="88">
        <v>2</v>
      </c>
      <c r="D800" s="89">
        <v>98</v>
      </c>
      <c r="E800" s="6">
        <v>44086</v>
      </c>
      <c r="F800" s="3" t="s">
        <v>8</v>
      </c>
      <c r="G800" s="5">
        <f t="shared" si="43"/>
        <v>196</v>
      </c>
      <c r="H800" s="3"/>
    </row>
    <row r="801" spans="1:8" ht="12.75" customHeight="1" x14ac:dyDescent="0.25">
      <c r="A801" s="457"/>
      <c r="B801" s="3" t="s">
        <v>507</v>
      </c>
      <c r="C801" s="88">
        <v>3</v>
      </c>
      <c r="D801" s="89">
        <v>90</v>
      </c>
      <c r="E801" s="6">
        <v>44086</v>
      </c>
      <c r="F801" s="3" t="s">
        <v>8</v>
      </c>
      <c r="G801" s="5">
        <f t="shared" si="43"/>
        <v>270</v>
      </c>
      <c r="H801" s="3"/>
    </row>
    <row r="802" spans="1:8" ht="12.75" customHeight="1" x14ac:dyDescent="0.25">
      <c r="A802" s="457"/>
      <c r="B802" s="52" t="s">
        <v>502</v>
      </c>
      <c r="C802" s="88">
        <v>2</v>
      </c>
      <c r="D802" s="89">
        <v>91</v>
      </c>
      <c r="E802" s="6">
        <v>44086</v>
      </c>
      <c r="F802" s="3" t="s">
        <v>8</v>
      </c>
      <c r="G802" s="5">
        <f t="shared" si="43"/>
        <v>182</v>
      </c>
      <c r="H802" s="3"/>
    </row>
    <row r="803" spans="1:8" ht="12.75" customHeight="1" x14ac:dyDescent="0.25">
      <c r="A803" s="457"/>
      <c r="B803" s="52" t="s">
        <v>511</v>
      </c>
      <c r="C803" s="88">
        <v>1</v>
      </c>
      <c r="D803" s="89">
        <v>155</v>
      </c>
      <c r="E803" s="6">
        <v>44086</v>
      </c>
      <c r="F803" s="3" t="s">
        <v>8</v>
      </c>
      <c r="G803" s="5">
        <f t="shared" si="43"/>
        <v>155</v>
      </c>
      <c r="H803" s="3"/>
    </row>
    <row r="804" spans="1:8" ht="12.75" customHeight="1" x14ac:dyDescent="0.25">
      <c r="A804" s="457"/>
      <c r="B804" s="52" t="s">
        <v>470</v>
      </c>
      <c r="C804" s="88">
        <v>1</v>
      </c>
      <c r="D804" s="89">
        <v>415</v>
      </c>
      <c r="E804" s="6">
        <v>44086</v>
      </c>
      <c r="F804" s="3" t="s">
        <v>8</v>
      </c>
      <c r="G804" s="5">
        <f t="shared" si="43"/>
        <v>415</v>
      </c>
      <c r="H804" s="3"/>
    </row>
    <row r="805" spans="1:8" ht="12.75" customHeight="1" x14ac:dyDescent="0.25">
      <c r="A805" s="457"/>
      <c r="B805" s="52" t="s">
        <v>512</v>
      </c>
      <c r="C805" s="88">
        <v>1</v>
      </c>
      <c r="D805" s="89">
        <v>1600</v>
      </c>
      <c r="E805" s="6">
        <v>44102</v>
      </c>
      <c r="F805" s="3" t="s">
        <v>8</v>
      </c>
      <c r="G805" s="5">
        <f t="shared" si="43"/>
        <v>1600</v>
      </c>
      <c r="H805" s="3"/>
    </row>
    <row r="806" spans="1:8" ht="12.75" customHeight="1" x14ac:dyDescent="0.3">
      <c r="A806" s="131" t="s">
        <v>100</v>
      </c>
      <c r="B806" s="22"/>
      <c r="C806" s="22"/>
      <c r="D806" s="22"/>
      <c r="E806" s="22"/>
      <c r="F806" s="22"/>
      <c r="G806" s="22"/>
      <c r="H806" s="35">
        <f>SUM(G795:G805)</f>
        <v>3653</v>
      </c>
    </row>
    <row r="807" spans="1:8" ht="12.75" customHeight="1" x14ac:dyDescent="0.25">
      <c r="A807" s="457"/>
      <c r="B807" s="52" t="s">
        <v>513</v>
      </c>
      <c r="C807" s="88">
        <v>80</v>
      </c>
      <c r="D807" s="89">
        <v>47.5</v>
      </c>
      <c r="E807" s="6">
        <v>44105</v>
      </c>
      <c r="F807" s="3" t="s">
        <v>8</v>
      </c>
      <c r="G807" s="5">
        <f t="shared" ref="G807:G817" si="44">(C807*D807)</f>
        <v>3800</v>
      </c>
      <c r="H807" s="3"/>
    </row>
    <row r="808" spans="1:8" ht="12.75" customHeight="1" x14ac:dyDescent="0.25">
      <c r="A808" s="457"/>
      <c r="B808" s="52" t="s">
        <v>512</v>
      </c>
      <c r="C808" s="88">
        <v>1</v>
      </c>
      <c r="D808" s="89">
        <v>1600</v>
      </c>
      <c r="E808" s="6">
        <v>44119</v>
      </c>
      <c r="F808" s="3" t="s">
        <v>8</v>
      </c>
      <c r="G808" s="5">
        <f t="shared" si="44"/>
        <v>1600</v>
      </c>
      <c r="H808" s="3"/>
    </row>
    <row r="809" spans="1:8" ht="12.75" customHeight="1" x14ac:dyDescent="0.25">
      <c r="A809" s="457"/>
      <c r="B809" s="52" t="s">
        <v>514</v>
      </c>
      <c r="C809" s="88">
        <v>1</v>
      </c>
      <c r="D809" s="89">
        <v>950</v>
      </c>
      <c r="E809" s="6">
        <v>44120</v>
      </c>
      <c r="F809" s="3" t="s">
        <v>8</v>
      </c>
      <c r="G809" s="5">
        <f t="shared" si="44"/>
        <v>950</v>
      </c>
      <c r="H809" s="3"/>
    </row>
    <row r="810" spans="1:8" ht="12.75" customHeight="1" x14ac:dyDescent="0.25">
      <c r="A810" s="457"/>
      <c r="B810" s="52" t="s">
        <v>484</v>
      </c>
      <c r="C810" s="88">
        <v>1</v>
      </c>
      <c r="D810" s="89">
        <v>190</v>
      </c>
      <c r="E810" s="6">
        <v>44128</v>
      </c>
      <c r="F810" s="3" t="s">
        <v>8</v>
      </c>
      <c r="G810" s="5">
        <f t="shared" si="44"/>
        <v>190</v>
      </c>
      <c r="H810" s="3"/>
    </row>
    <row r="811" spans="1:8" ht="12.75" customHeight="1" x14ac:dyDescent="0.25">
      <c r="A811" s="457"/>
      <c r="B811" s="52" t="s">
        <v>470</v>
      </c>
      <c r="C811" s="88">
        <v>1</v>
      </c>
      <c r="D811" s="89">
        <v>415</v>
      </c>
      <c r="E811" s="6">
        <v>44128</v>
      </c>
      <c r="F811" s="3" t="s">
        <v>8</v>
      </c>
      <c r="G811" s="5">
        <f t="shared" si="44"/>
        <v>415</v>
      </c>
      <c r="H811" s="3"/>
    </row>
    <row r="812" spans="1:8" ht="12.75" customHeight="1" x14ac:dyDescent="0.25">
      <c r="A812" s="457"/>
      <c r="B812" s="3" t="s">
        <v>507</v>
      </c>
      <c r="C812" s="88">
        <v>3</v>
      </c>
      <c r="D812" s="89">
        <v>88</v>
      </c>
      <c r="E812" s="6">
        <v>44128</v>
      </c>
      <c r="F812" s="3" t="s">
        <v>8</v>
      </c>
      <c r="G812" s="5">
        <f t="shared" si="44"/>
        <v>264</v>
      </c>
      <c r="H812" s="3"/>
    </row>
    <row r="813" spans="1:8" ht="12.75" customHeight="1" x14ac:dyDescent="0.25">
      <c r="A813" s="457"/>
      <c r="B813" s="3" t="s">
        <v>503</v>
      </c>
      <c r="C813" s="88">
        <v>3</v>
      </c>
      <c r="D813" s="89">
        <v>90</v>
      </c>
      <c r="E813" s="6">
        <v>44128</v>
      </c>
      <c r="F813" s="3" t="s">
        <v>8</v>
      </c>
      <c r="G813" s="5">
        <f t="shared" si="44"/>
        <v>270</v>
      </c>
      <c r="H813" s="3"/>
    </row>
    <row r="814" spans="1:8" ht="12.75" customHeight="1" x14ac:dyDescent="0.25">
      <c r="A814" s="457"/>
      <c r="B814" s="52" t="s">
        <v>504</v>
      </c>
      <c r="C814" s="88">
        <v>1</v>
      </c>
      <c r="D814" s="89">
        <v>60</v>
      </c>
      <c r="E814" s="6">
        <v>44128</v>
      </c>
      <c r="F814" s="3" t="s">
        <v>8</v>
      </c>
      <c r="G814" s="5">
        <f t="shared" si="44"/>
        <v>60</v>
      </c>
      <c r="H814" s="3"/>
    </row>
    <row r="815" spans="1:8" ht="12.75" customHeight="1" x14ac:dyDescent="0.25">
      <c r="A815" s="457"/>
      <c r="B815" s="3" t="s">
        <v>507</v>
      </c>
      <c r="C815" s="88">
        <v>3</v>
      </c>
      <c r="D815" s="89">
        <v>96.5</v>
      </c>
      <c r="E815" s="6">
        <v>44135</v>
      </c>
      <c r="F815" s="3" t="s">
        <v>8</v>
      </c>
      <c r="G815" s="5">
        <f t="shared" si="44"/>
        <v>289.5</v>
      </c>
      <c r="H815" s="3"/>
    </row>
    <row r="816" spans="1:8" ht="12.75" customHeight="1" x14ac:dyDescent="0.25">
      <c r="A816" s="457"/>
      <c r="B816" s="3" t="s">
        <v>503</v>
      </c>
      <c r="C816" s="88">
        <v>2</v>
      </c>
      <c r="D816" s="89">
        <v>97.5</v>
      </c>
      <c r="E816" s="6">
        <v>44135</v>
      </c>
      <c r="F816" s="3" t="s">
        <v>8</v>
      </c>
      <c r="G816" s="5">
        <f t="shared" si="44"/>
        <v>195</v>
      </c>
      <c r="H816" s="3"/>
    </row>
    <row r="817" spans="1:10" ht="12.75" customHeight="1" x14ac:dyDescent="0.25">
      <c r="A817" s="457"/>
      <c r="B817" s="52" t="s">
        <v>502</v>
      </c>
      <c r="C817" s="88">
        <v>2</v>
      </c>
      <c r="D817" s="89">
        <v>99.75</v>
      </c>
      <c r="E817" s="6">
        <v>44135</v>
      </c>
      <c r="F817" s="3" t="s">
        <v>8</v>
      </c>
      <c r="G817" s="5">
        <f t="shared" si="44"/>
        <v>199.5</v>
      </c>
      <c r="H817" s="3"/>
    </row>
    <row r="818" spans="1:10" ht="12.75" customHeight="1" x14ac:dyDescent="0.3">
      <c r="A818" s="131" t="s">
        <v>101</v>
      </c>
      <c r="B818" s="22"/>
      <c r="C818" s="22"/>
      <c r="D818" s="22"/>
      <c r="E818" s="22"/>
      <c r="F818" s="22"/>
      <c r="G818" s="22"/>
      <c r="H818" s="35">
        <f>SUM(G807:G817)</f>
        <v>8233</v>
      </c>
    </row>
    <row r="819" spans="1:10" ht="12.75" customHeight="1" x14ac:dyDescent="0.25">
      <c r="A819" s="457"/>
      <c r="B819" s="3" t="s">
        <v>515</v>
      </c>
      <c r="C819" s="88">
        <v>6</v>
      </c>
      <c r="D819" s="89">
        <v>66.5</v>
      </c>
      <c r="E819" s="6">
        <v>44142</v>
      </c>
      <c r="F819" s="3" t="s">
        <v>8</v>
      </c>
      <c r="G819" s="5">
        <f t="shared" ref="G819:G831" si="45">(C819*D819)</f>
        <v>399</v>
      </c>
      <c r="H819" s="3"/>
      <c r="J819" s="220">
        <f>G819+G825+G820+G827+G838+G845+G846+G871++G875+G872+G887+G893+G903+G906+G906+G907+G907+G907+G917+G918+G919+G920+G935+G936+G937+G938+G939</f>
        <v>8361.89</v>
      </c>
    </row>
    <row r="820" spans="1:10" ht="12.75" customHeight="1" x14ac:dyDescent="0.25">
      <c r="A820" s="457"/>
      <c r="B820" s="52" t="s">
        <v>516</v>
      </c>
      <c r="C820" s="88">
        <v>33</v>
      </c>
      <c r="D820" s="89">
        <v>66</v>
      </c>
      <c r="E820" s="6">
        <v>44156</v>
      </c>
      <c r="F820" s="3" t="s">
        <v>8</v>
      </c>
      <c r="G820" s="5">
        <f t="shared" si="45"/>
        <v>2178</v>
      </c>
      <c r="H820" s="3"/>
    </row>
    <row r="821" spans="1:10" ht="12.75" customHeight="1" x14ac:dyDescent="0.25">
      <c r="A821" s="457"/>
      <c r="B821" s="52" t="s">
        <v>517</v>
      </c>
      <c r="C821" s="88">
        <v>1</v>
      </c>
      <c r="D821" s="89">
        <v>41.8</v>
      </c>
      <c r="E821" s="6">
        <v>44149</v>
      </c>
      <c r="F821" s="3" t="s">
        <v>8</v>
      </c>
      <c r="G821" s="5">
        <f t="shared" si="45"/>
        <v>41.8</v>
      </c>
      <c r="H821" s="3"/>
    </row>
    <row r="822" spans="1:10" ht="12.75" customHeight="1" x14ac:dyDescent="0.25">
      <c r="A822" s="457"/>
      <c r="B822" s="52" t="s">
        <v>518</v>
      </c>
      <c r="C822" s="88">
        <v>1</v>
      </c>
      <c r="D822" s="89">
        <v>41.3</v>
      </c>
      <c r="E822" s="6">
        <v>44149</v>
      </c>
      <c r="F822" s="3" t="s">
        <v>8</v>
      </c>
      <c r="G822" s="5">
        <f t="shared" si="45"/>
        <v>41.3</v>
      </c>
      <c r="H822" s="3"/>
    </row>
    <row r="823" spans="1:10" ht="12.75" customHeight="1" x14ac:dyDescent="0.25">
      <c r="A823" s="457"/>
      <c r="B823" s="52" t="s">
        <v>512</v>
      </c>
      <c r="C823" s="88">
        <v>1</v>
      </c>
      <c r="D823" s="89">
        <v>1600</v>
      </c>
      <c r="E823" s="6">
        <v>44153</v>
      </c>
      <c r="F823" s="3" t="s">
        <v>8</v>
      </c>
      <c r="G823" s="5">
        <f t="shared" si="45"/>
        <v>1600</v>
      </c>
      <c r="H823" s="3"/>
    </row>
    <row r="824" spans="1:10" ht="12.75" customHeight="1" x14ac:dyDescent="0.25">
      <c r="A824" s="457"/>
      <c r="B824" s="52" t="s">
        <v>519</v>
      </c>
      <c r="C824" s="88">
        <v>1</v>
      </c>
      <c r="D824" s="89">
        <v>46</v>
      </c>
      <c r="E824" s="6">
        <v>44158</v>
      </c>
      <c r="F824" s="3" t="s">
        <v>8</v>
      </c>
      <c r="G824" s="5">
        <f t="shared" si="45"/>
        <v>46</v>
      </c>
      <c r="H824" s="3"/>
    </row>
    <row r="825" spans="1:10" ht="12.75" customHeight="1" x14ac:dyDescent="0.25">
      <c r="A825" s="457"/>
      <c r="B825" s="52" t="s">
        <v>520</v>
      </c>
      <c r="C825" s="88">
        <v>69</v>
      </c>
      <c r="D825" s="89">
        <v>0.85</v>
      </c>
      <c r="E825" s="6">
        <v>44158</v>
      </c>
      <c r="F825" s="3" t="s">
        <v>8</v>
      </c>
      <c r="G825" s="5">
        <f t="shared" si="45"/>
        <v>58.65</v>
      </c>
      <c r="H825" s="3"/>
    </row>
    <row r="826" spans="1:10" ht="12.75" customHeight="1" x14ac:dyDescent="0.25">
      <c r="A826" s="457"/>
      <c r="B826" s="52" t="s">
        <v>517</v>
      </c>
      <c r="C826" s="88">
        <v>1</v>
      </c>
      <c r="D826" s="89">
        <v>42</v>
      </c>
      <c r="E826" s="6">
        <v>44158</v>
      </c>
      <c r="F826" s="3" t="s">
        <v>8</v>
      </c>
      <c r="G826" s="5">
        <f t="shared" si="45"/>
        <v>42</v>
      </c>
      <c r="H826" s="3"/>
    </row>
    <row r="827" spans="1:10" ht="12.75" customHeight="1" x14ac:dyDescent="0.25">
      <c r="A827" s="457"/>
      <c r="B827" s="52" t="s">
        <v>521</v>
      </c>
      <c r="C827" s="88">
        <v>1</v>
      </c>
      <c r="D827" s="89">
        <v>1580</v>
      </c>
      <c r="E827" s="6">
        <v>44159</v>
      </c>
      <c r="F827" s="3" t="s">
        <v>8</v>
      </c>
      <c r="G827" s="5">
        <f t="shared" si="45"/>
        <v>1580</v>
      </c>
      <c r="H827" s="3"/>
    </row>
    <row r="828" spans="1:10" ht="12.75" customHeight="1" x14ac:dyDescent="0.25">
      <c r="A828" s="457"/>
      <c r="B828" s="52" t="s">
        <v>522</v>
      </c>
      <c r="C828" s="88">
        <v>1</v>
      </c>
      <c r="D828" s="89">
        <v>23.04</v>
      </c>
      <c r="E828" s="6">
        <v>44163</v>
      </c>
      <c r="F828" s="3" t="s">
        <v>8</v>
      </c>
      <c r="G828" s="5">
        <f t="shared" si="45"/>
        <v>23.04</v>
      </c>
      <c r="H828" s="3"/>
    </row>
    <row r="829" spans="1:10" ht="12.75" customHeight="1" x14ac:dyDescent="0.25">
      <c r="A829" s="457"/>
      <c r="B829" s="52" t="s">
        <v>523</v>
      </c>
      <c r="C829" s="88">
        <v>1</v>
      </c>
      <c r="D829" s="89">
        <v>215</v>
      </c>
      <c r="E829" s="6">
        <v>44163</v>
      </c>
      <c r="F829" s="3" t="s">
        <v>8</v>
      </c>
      <c r="G829" s="5">
        <f t="shared" si="45"/>
        <v>215</v>
      </c>
      <c r="H829" s="3"/>
    </row>
    <row r="830" spans="1:10" ht="12.75" customHeight="1" x14ac:dyDescent="0.25">
      <c r="A830" s="457"/>
      <c r="B830" s="52" t="s">
        <v>508</v>
      </c>
      <c r="C830" s="88">
        <v>1</v>
      </c>
      <c r="D830" s="89">
        <v>12.95</v>
      </c>
      <c r="E830" s="6">
        <v>44163</v>
      </c>
      <c r="F830" s="3" t="s">
        <v>8</v>
      </c>
      <c r="G830" s="5">
        <f t="shared" si="45"/>
        <v>12.95</v>
      </c>
      <c r="H830" s="3"/>
    </row>
    <row r="831" spans="1:10" ht="12.75" customHeight="1" x14ac:dyDescent="0.25">
      <c r="A831" s="457"/>
      <c r="B831" s="52" t="s">
        <v>524</v>
      </c>
      <c r="C831" s="88">
        <v>1</v>
      </c>
      <c r="D831" s="89">
        <v>56.25</v>
      </c>
      <c r="E831" s="6">
        <v>44163</v>
      </c>
      <c r="F831" s="3" t="s">
        <v>8</v>
      </c>
      <c r="G831" s="5">
        <f t="shared" si="45"/>
        <v>56.25</v>
      </c>
      <c r="H831" s="3"/>
    </row>
    <row r="832" spans="1:10" ht="12.75" customHeight="1" x14ac:dyDescent="0.3">
      <c r="A832" s="131" t="s">
        <v>102</v>
      </c>
      <c r="B832" s="22"/>
      <c r="C832" s="22"/>
      <c r="D832" s="22"/>
      <c r="E832" s="22"/>
      <c r="F832" s="22"/>
      <c r="G832" s="22"/>
      <c r="H832" s="35">
        <f>SUM(G819:G831)</f>
        <v>6293.99</v>
      </c>
    </row>
    <row r="833" spans="1:10" ht="12.75" customHeight="1" x14ac:dyDescent="0.3">
      <c r="A833" s="18"/>
      <c r="B833" s="20" t="s">
        <v>525</v>
      </c>
      <c r="C833" s="39">
        <v>4</v>
      </c>
      <c r="D833" s="90">
        <v>47.5</v>
      </c>
      <c r="E833" s="42">
        <v>44170</v>
      </c>
      <c r="F833" s="3" t="s">
        <v>8</v>
      </c>
      <c r="G833" s="90">
        <f t="shared" ref="G833:G838" si="46">C833*D833</f>
        <v>190</v>
      </c>
      <c r="H833" s="19"/>
    </row>
    <row r="834" spans="1:10" ht="12.75" customHeight="1" x14ac:dyDescent="0.3">
      <c r="A834" s="18"/>
      <c r="B834" s="41" t="s">
        <v>400</v>
      </c>
      <c r="C834" s="39">
        <v>2</v>
      </c>
      <c r="D834" s="90">
        <v>104.5</v>
      </c>
      <c r="E834" s="42">
        <v>44170</v>
      </c>
      <c r="F834" s="3" t="s">
        <v>8</v>
      </c>
      <c r="G834" s="90">
        <f t="shared" si="46"/>
        <v>209</v>
      </c>
      <c r="H834" s="19"/>
    </row>
    <row r="835" spans="1:10" ht="12.75" customHeight="1" x14ac:dyDescent="0.25">
      <c r="A835" s="458"/>
      <c r="B835" s="3" t="s">
        <v>369</v>
      </c>
      <c r="C835" s="91">
        <v>4</v>
      </c>
      <c r="D835" s="92">
        <v>52.5</v>
      </c>
      <c r="E835" s="21">
        <v>44177</v>
      </c>
      <c r="F835" s="3" t="s">
        <v>8</v>
      </c>
      <c r="G835" s="90">
        <f t="shared" si="46"/>
        <v>210</v>
      </c>
      <c r="H835" s="20"/>
    </row>
    <row r="836" spans="1:10" ht="12.75" customHeight="1" x14ac:dyDescent="0.25">
      <c r="A836" s="458"/>
      <c r="B836" s="3" t="s">
        <v>525</v>
      </c>
      <c r="C836" s="91">
        <v>8</v>
      </c>
      <c r="D836" s="92">
        <v>47.5</v>
      </c>
      <c r="E836" s="21">
        <v>44177</v>
      </c>
      <c r="F836" s="3" t="s">
        <v>8</v>
      </c>
      <c r="G836" s="90">
        <f t="shared" si="46"/>
        <v>380</v>
      </c>
      <c r="H836" s="20"/>
    </row>
    <row r="837" spans="1:10" ht="12.75" customHeight="1" x14ac:dyDescent="0.25">
      <c r="A837" s="458"/>
      <c r="B837" s="52" t="s">
        <v>502</v>
      </c>
      <c r="C837" s="91">
        <v>1</v>
      </c>
      <c r="D837" s="92">
        <v>102</v>
      </c>
      <c r="E837" s="21">
        <v>44177</v>
      </c>
      <c r="F837" s="3" t="s">
        <v>8</v>
      </c>
      <c r="G837" s="90">
        <f t="shared" si="46"/>
        <v>102</v>
      </c>
      <c r="H837" s="20"/>
    </row>
    <row r="838" spans="1:10" ht="12.75" customHeight="1" x14ac:dyDescent="0.25">
      <c r="A838" s="458"/>
      <c r="B838" s="52" t="s">
        <v>526</v>
      </c>
      <c r="C838" s="91">
        <v>21</v>
      </c>
      <c r="D838" s="92">
        <v>6.5</v>
      </c>
      <c r="E838" s="21">
        <v>44184</v>
      </c>
      <c r="F838" s="3" t="s">
        <v>8</v>
      </c>
      <c r="G838" s="90">
        <f t="shared" si="46"/>
        <v>136.5</v>
      </c>
      <c r="H838" s="20"/>
    </row>
    <row r="839" spans="1:10" ht="12.75" customHeight="1" x14ac:dyDescent="0.25">
      <c r="A839" s="456"/>
      <c r="B839" s="84" t="s">
        <v>527</v>
      </c>
      <c r="C839" s="85">
        <v>1</v>
      </c>
      <c r="D839" s="86">
        <v>2276.27</v>
      </c>
      <c r="E839" s="87">
        <v>44186</v>
      </c>
      <c r="F839" s="83" t="s">
        <v>8</v>
      </c>
      <c r="G839" s="86">
        <f>(C839*D839)</f>
        <v>2276.27</v>
      </c>
      <c r="H839" s="83"/>
      <c r="J839" s="68"/>
    </row>
    <row r="840" spans="1:10" ht="12.75" customHeight="1" x14ac:dyDescent="0.25">
      <c r="A840" s="458"/>
      <c r="B840" s="20" t="s">
        <v>507</v>
      </c>
      <c r="C840" s="39">
        <v>6</v>
      </c>
      <c r="D840" s="90">
        <v>94.5</v>
      </c>
      <c r="E840" s="42">
        <v>44191</v>
      </c>
      <c r="F840" s="3" t="s">
        <v>8</v>
      </c>
      <c r="G840" s="90">
        <f>C840*D840</f>
        <v>567</v>
      </c>
      <c r="H840" s="20"/>
    </row>
    <row r="841" spans="1:10" ht="12.75" customHeight="1" x14ac:dyDescent="0.25">
      <c r="A841" s="458"/>
      <c r="B841" s="41" t="s">
        <v>400</v>
      </c>
      <c r="C841" s="39">
        <v>4</v>
      </c>
      <c r="D841" s="90">
        <v>104.5</v>
      </c>
      <c r="E841" s="42">
        <v>44191</v>
      </c>
      <c r="F841" s="3" t="s">
        <v>8</v>
      </c>
      <c r="G841" s="90">
        <f>C841*D841</f>
        <v>418</v>
      </c>
      <c r="H841" s="20"/>
    </row>
    <row r="842" spans="1:10" ht="12.75" customHeight="1" x14ac:dyDescent="0.25">
      <c r="A842" s="458"/>
      <c r="B842" s="52" t="s">
        <v>484</v>
      </c>
      <c r="C842" s="91">
        <v>2</v>
      </c>
      <c r="D842" s="92">
        <v>160</v>
      </c>
      <c r="E842" s="42">
        <v>44191</v>
      </c>
      <c r="F842" s="3" t="s">
        <v>8</v>
      </c>
      <c r="G842" s="90">
        <f>C842*D842</f>
        <v>320</v>
      </c>
      <c r="H842" s="20"/>
    </row>
    <row r="843" spans="1:10" ht="12.75" customHeight="1" x14ac:dyDescent="0.25">
      <c r="A843" s="458"/>
      <c r="B843" s="52" t="s">
        <v>470</v>
      </c>
      <c r="C843" s="91">
        <v>3</v>
      </c>
      <c r="D843" s="92">
        <v>400</v>
      </c>
      <c r="E843" s="42">
        <v>44191</v>
      </c>
      <c r="F843" s="3" t="s">
        <v>8</v>
      </c>
      <c r="G843" s="90">
        <f>C843*D843</f>
        <v>1200</v>
      </c>
      <c r="H843" s="20"/>
    </row>
    <row r="844" spans="1:10" ht="12.75" customHeight="1" x14ac:dyDescent="0.3">
      <c r="A844" s="131" t="s">
        <v>103</v>
      </c>
      <c r="B844" s="22"/>
      <c r="C844" s="22"/>
      <c r="D844" s="22"/>
      <c r="E844" s="22"/>
      <c r="F844" s="22"/>
      <c r="G844" s="22"/>
      <c r="H844" s="35">
        <f>SUM(G833:G843)</f>
        <v>6008.77</v>
      </c>
    </row>
    <row r="845" spans="1:10" ht="12.75" customHeight="1" x14ac:dyDescent="0.25">
      <c r="A845" s="458"/>
      <c r="B845" s="3" t="s">
        <v>528</v>
      </c>
      <c r="C845" s="3">
        <v>1</v>
      </c>
      <c r="D845" s="5">
        <v>34</v>
      </c>
      <c r="E845" s="69">
        <v>44198</v>
      </c>
      <c r="F845" s="3" t="s">
        <v>8</v>
      </c>
      <c r="G845" s="90">
        <f>C845*D845</f>
        <v>34</v>
      </c>
      <c r="H845" s="20"/>
    </row>
    <row r="846" spans="1:10" ht="12.75" customHeight="1" x14ac:dyDescent="0.25">
      <c r="A846" s="458"/>
      <c r="B846" s="3" t="s">
        <v>529</v>
      </c>
      <c r="C846" s="3">
        <v>1</v>
      </c>
      <c r="D846" s="5">
        <v>30</v>
      </c>
      <c r="E846" s="69">
        <v>44198</v>
      </c>
      <c r="F846" s="3" t="s">
        <v>8</v>
      </c>
      <c r="G846" s="90">
        <f>C846*D846</f>
        <v>30</v>
      </c>
      <c r="H846" s="20"/>
    </row>
    <row r="847" spans="1:10" ht="12.75" customHeight="1" x14ac:dyDescent="0.25">
      <c r="A847" s="457"/>
      <c r="B847" s="3" t="s">
        <v>507</v>
      </c>
      <c r="C847" s="88">
        <v>3</v>
      </c>
      <c r="D847" s="89">
        <v>92</v>
      </c>
      <c r="E847" s="6">
        <v>44212</v>
      </c>
      <c r="F847" s="3" t="s">
        <v>8</v>
      </c>
      <c r="G847" s="5">
        <f t="shared" ref="G847:G864" si="47">(C847*D847)</f>
        <v>276</v>
      </c>
      <c r="H847" s="3"/>
    </row>
    <row r="848" spans="1:10" ht="12.75" customHeight="1" x14ac:dyDescent="0.25">
      <c r="A848" s="457"/>
      <c r="B848" s="3" t="s">
        <v>503</v>
      </c>
      <c r="C848" s="88">
        <v>3</v>
      </c>
      <c r="D848" s="89">
        <v>90</v>
      </c>
      <c r="E848" s="6">
        <v>44212</v>
      </c>
      <c r="F848" s="3" t="s">
        <v>8</v>
      </c>
      <c r="G848" s="5">
        <f t="shared" si="47"/>
        <v>270</v>
      </c>
      <c r="H848" s="3"/>
    </row>
    <row r="849" spans="1:10" ht="12.75" customHeight="1" x14ac:dyDescent="0.25">
      <c r="A849" s="457"/>
      <c r="B849" s="52" t="s">
        <v>502</v>
      </c>
      <c r="C849" s="88">
        <v>3</v>
      </c>
      <c r="D849" s="89">
        <v>98</v>
      </c>
      <c r="E849" s="6">
        <v>44212</v>
      </c>
      <c r="F849" s="3" t="s">
        <v>8</v>
      </c>
      <c r="G849" s="5">
        <f t="shared" si="47"/>
        <v>294</v>
      </c>
      <c r="H849" s="3"/>
    </row>
    <row r="850" spans="1:10" ht="12.75" customHeight="1" x14ac:dyDescent="0.25">
      <c r="A850" s="457"/>
      <c r="B850" s="93" t="s">
        <v>530</v>
      </c>
      <c r="C850" s="88">
        <v>40</v>
      </c>
      <c r="D850" s="89">
        <v>102.5</v>
      </c>
      <c r="E850" s="6">
        <v>44223</v>
      </c>
      <c r="F850" s="3" t="s">
        <v>8</v>
      </c>
      <c r="G850" s="5">
        <f t="shared" si="47"/>
        <v>4100</v>
      </c>
      <c r="H850" s="3"/>
    </row>
    <row r="851" spans="1:10" ht="12.75" customHeight="1" x14ac:dyDescent="0.25">
      <c r="A851" s="459"/>
      <c r="B851" s="79" t="s">
        <v>531</v>
      </c>
      <c r="C851" s="78">
        <v>1</v>
      </c>
      <c r="D851" s="80">
        <v>1610.33</v>
      </c>
      <c r="E851" s="81">
        <v>44224</v>
      </c>
      <c r="F851" s="78" t="s">
        <v>8</v>
      </c>
      <c r="G851" s="80">
        <f t="shared" si="47"/>
        <v>1610.33</v>
      </c>
      <c r="H851" s="78"/>
      <c r="J851" s="68"/>
    </row>
    <row r="852" spans="1:10" ht="12.75" customHeight="1" x14ac:dyDescent="0.25">
      <c r="A852" s="458"/>
      <c r="B852" s="41" t="s">
        <v>532</v>
      </c>
      <c r="C852" s="20">
        <v>1</v>
      </c>
      <c r="D852" s="14">
        <v>85</v>
      </c>
      <c r="E852" s="94">
        <v>44216</v>
      </c>
      <c r="F852" s="20" t="s">
        <v>8</v>
      </c>
      <c r="G852" s="14">
        <f t="shared" si="47"/>
        <v>85</v>
      </c>
      <c r="H852" s="20"/>
      <c r="J852" s="68"/>
    </row>
    <row r="853" spans="1:10" ht="12.75" customHeight="1" x14ac:dyDescent="0.25">
      <c r="A853" s="458"/>
      <c r="B853" s="41" t="s">
        <v>508</v>
      </c>
      <c r="C853" s="20">
        <v>1</v>
      </c>
      <c r="D853" s="14">
        <v>13</v>
      </c>
      <c r="E853" s="94">
        <v>44216</v>
      </c>
      <c r="F853" s="20" t="s">
        <v>8</v>
      </c>
      <c r="G853" s="14">
        <f t="shared" si="47"/>
        <v>13</v>
      </c>
      <c r="H853" s="20"/>
      <c r="J853" s="68"/>
    </row>
    <row r="854" spans="1:10" ht="12.75" customHeight="1" x14ac:dyDescent="0.25">
      <c r="A854" s="458"/>
      <c r="B854" s="41" t="s">
        <v>509</v>
      </c>
      <c r="C854" s="20">
        <v>1</v>
      </c>
      <c r="D854" s="14">
        <v>10</v>
      </c>
      <c r="E854" s="94">
        <v>44216</v>
      </c>
      <c r="F854" s="20" t="s">
        <v>8</v>
      </c>
      <c r="G854" s="14">
        <f t="shared" si="47"/>
        <v>10</v>
      </c>
      <c r="H854" s="20"/>
      <c r="J854" s="68"/>
    </row>
    <row r="855" spans="1:10" ht="12.75" customHeight="1" x14ac:dyDescent="0.25">
      <c r="A855" s="458"/>
      <c r="B855" s="41" t="s">
        <v>511</v>
      </c>
      <c r="C855" s="20">
        <v>1</v>
      </c>
      <c r="D855" s="14">
        <v>140</v>
      </c>
      <c r="E855" s="94">
        <v>44216</v>
      </c>
      <c r="F855" s="3" t="s">
        <v>8</v>
      </c>
      <c r="G855" s="14">
        <f t="shared" si="47"/>
        <v>140</v>
      </c>
      <c r="H855" s="20"/>
      <c r="J855" s="68"/>
    </row>
    <row r="856" spans="1:10" ht="12.75" customHeight="1" x14ac:dyDescent="0.25">
      <c r="A856" s="458"/>
      <c r="B856" s="41" t="s">
        <v>533</v>
      </c>
      <c r="C856" s="20">
        <v>2</v>
      </c>
      <c r="D856" s="14">
        <v>20</v>
      </c>
      <c r="E856" s="94">
        <v>44216</v>
      </c>
      <c r="F856" s="3" t="s">
        <v>8</v>
      </c>
      <c r="G856" s="14">
        <f t="shared" si="47"/>
        <v>40</v>
      </c>
      <c r="H856" s="20"/>
      <c r="J856" s="68"/>
    </row>
    <row r="857" spans="1:10" ht="12.75" customHeight="1" x14ac:dyDescent="0.25">
      <c r="A857" s="458"/>
      <c r="B857" s="41" t="s">
        <v>534</v>
      </c>
      <c r="C857" s="20">
        <v>40</v>
      </c>
      <c r="D857" s="14">
        <v>49</v>
      </c>
      <c r="E857" s="94">
        <v>44216</v>
      </c>
      <c r="F857" s="3" t="s">
        <v>8</v>
      </c>
      <c r="G857" s="14">
        <f t="shared" si="47"/>
        <v>1960</v>
      </c>
      <c r="H857" s="20"/>
      <c r="J857" s="68"/>
    </row>
    <row r="858" spans="1:10" ht="12.75" customHeight="1" x14ac:dyDescent="0.25">
      <c r="A858" s="458"/>
      <c r="B858" s="41" t="s">
        <v>535</v>
      </c>
      <c r="C858" s="20">
        <v>1</v>
      </c>
      <c r="D858" s="14">
        <v>112</v>
      </c>
      <c r="E858" s="94">
        <v>44216</v>
      </c>
      <c r="F858" s="3" t="s">
        <v>8</v>
      </c>
      <c r="G858" s="14">
        <f t="shared" si="47"/>
        <v>112</v>
      </c>
      <c r="H858" s="20"/>
      <c r="J858" s="68"/>
    </row>
    <row r="859" spans="1:10" ht="12.75" customHeight="1" x14ac:dyDescent="0.25">
      <c r="A859" s="458"/>
      <c r="B859" s="41" t="s">
        <v>536</v>
      </c>
      <c r="C859" s="20">
        <v>1</v>
      </c>
      <c r="D859" s="14">
        <v>125</v>
      </c>
      <c r="E859" s="94">
        <v>44216</v>
      </c>
      <c r="F859" s="3" t="s">
        <v>8</v>
      </c>
      <c r="G859" s="14">
        <f t="shared" si="47"/>
        <v>125</v>
      </c>
      <c r="H859" s="20"/>
      <c r="J859" s="68"/>
    </row>
    <row r="860" spans="1:10" ht="12.75" customHeight="1" x14ac:dyDescent="0.25">
      <c r="A860" s="458"/>
      <c r="B860" s="41" t="s">
        <v>537</v>
      </c>
      <c r="C860" s="20">
        <v>1</v>
      </c>
      <c r="D860" s="14">
        <v>180</v>
      </c>
      <c r="E860" s="94">
        <v>44218</v>
      </c>
      <c r="F860" s="3" t="s">
        <v>8</v>
      </c>
      <c r="G860" s="14">
        <f t="shared" si="47"/>
        <v>180</v>
      </c>
      <c r="H860" s="20"/>
      <c r="J860" s="68"/>
    </row>
    <row r="861" spans="1:10" ht="12.75" customHeight="1" x14ac:dyDescent="0.25">
      <c r="A861" s="458"/>
      <c r="B861" s="41" t="s">
        <v>508</v>
      </c>
      <c r="C861" s="20">
        <v>1</v>
      </c>
      <c r="D861" s="14">
        <v>13</v>
      </c>
      <c r="E861" s="94">
        <v>44218</v>
      </c>
      <c r="F861" s="3" t="s">
        <v>8</v>
      </c>
      <c r="G861" s="14">
        <f t="shared" si="47"/>
        <v>13</v>
      </c>
      <c r="H861" s="20"/>
      <c r="J861" s="68"/>
    </row>
    <row r="862" spans="1:10" ht="12.75" customHeight="1" x14ac:dyDescent="0.25">
      <c r="A862" s="458"/>
      <c r="B862" s="41" t="s">
        <v>509</v>
      </c>
      <c r="C862" s="20">
        <v>1</v>
      </c>
      <c r="D862" s="14">
        <v>10</v>
      </c>
      <c r="E862" s="94">
        <v>44218</v>
      </c>
      <c r="F862" s="3" t="s">
        <v>8</v>
      </c>
      <c r="G862" s="14">
        <f t="shared" si="47"/>
        <v>10</v>
      </c>
      <c r="H862" s="20"/>
      <c r="J862" s="68"/>
    </row>
    <row r="863" spans="1:10" ht="12.75" customHeight="1" x14ac:dyDescent="0.25">
      <c r="A863" s="458"/>
      <c r="B863" s="41" t="s">
        <v>436</v>
      </c>
      <c r="C863" s="20">
        <v>40</v>
      </c>
      <c r="D863" s="14">
        <v>102.5</v>
      </c>
      <c r="E863" s="94">
        <v>44223</v>
      </c>
      <c r="F863" s="3" t="s">
        <v>8</v>
      </c>
      <c r="G863" s="14">
        <f t="shared" si="47"/>
        <v>4100</v>
      </c>
      <c r="H863" s="20"/>
      <c r="J863" s="68"/>
    </row>
    <row r="864" spans="1:10" ht="12.75" customHeight="1" x14ac:dyDescent="0.25">
      <c r="A864" s="458"/>
      <c r="B864" s="41" t="s">
        <v>538</v>
      </c>
      <c r="C864" s="20">
        <v>1</v>
      </c>
      <c r="D864" s="14">
        <v>66</v>
      </c>
      <c r="E864" s="94">
        <v>44219</v>
      </c>
      <c r="F864" s="3" t="s">
        <v>8</v>
      </c>
      <c r="G864" s="14">
        <f t="shared" si="47"/>
        <v>66</v>
      </c>
      <c r="H864" s="20"/>
      <c r="J864" s="68"/>
    </row>
    <row r="865" spans="1:11" ht="12.75" customHeight="1" x14ac:dyDescent="0.3">
      <c r="A865" s="131" t="s">
        <v>104</v>
      </c>
      <c r="B865" s="22"/>
      <c r="C865" s="22"/>
      <c r="D865" s="22"/>
      <c r="E865" s="22"/>
      <c r="F865" s="22"/>
      <c r="G865" s="22"/>
      <c r="H865" s="35">
        <f>SUM(G845:G864)</f>
        <v>13468.33</v>
      </c>
      <c r="K865" s="68"/>
    </row>
    <row r="866" spans="1:11" ht="12.75" customHeight="1" x14ac:dyDescent="0.25">
      <c r="A866" s="458"/>
      <c r="B866" s="41" t="s">
        <v>539</v>
      </c>
      <c r="C866" s="20">
        <v>1</v>
      </c>
      <c r="D866" s="14">
        <v>69</v>
      </c>
      <c r="E866" s="94">
        <v>44231</v>
      </c>
      <c r="F866" s="3" t="s">
        <v>8</v>
      </c>
      <c r="G866" s="14">
        <f t="shared" ref="G866:G875" si="48">(C866*D866)</f>
        <v>69</v>
      </c>
      <c r="H866" s="20"/>
      <c r="K866" s="68"/>
    </row>
    <row r="867" spans="1:11" ht="12.75" customHeight="1" x14ac:dyDescent="0.25">
      <c r="A867" s="458"/>
      <c r="B867" s="41" t="s">
        <v>503</v>
      </c>
      <c r="C867" s="20">
        <v>1</v>
      </c>
      <c r="D867" s="14">
        <v>90</v>
      </c>
      <c r="E867" s="94">
        <v>44231</v>
      </c>
      <c r="F867" s="3" t="s">
        <v>8</v>
      </c>
      <c r="G867" s="14">
        <f t="shared" si="48"/>
        <v>90</v>
      </c>
      <c r="H867" s="20"/>
      <c r="K867" s="68"/>
    </row>
    <row r="868" spans="1:11" ht="12.75" customHeight="1" x14ac:dyDescent="0.25">
      <c r="A868" s="458"/>
      <c r="B868" s="41" t="s">
        <v>540</v>
      </c>
      <c r="C868" s="20">
        <v>1</v>
      </c>
      <c r="D868" s="14">
        <v>300</v>
      </c>
      <c r="E868" s="94">
        <v>44231</v>
      </c>
      <c r="F868" s="3" t="s">
        <v>8</v>
      </c>
      <c r="G868" s="14">
        <f t="shared" si="48"/>
        <v>300</v>
      </c>
      <c r="H868" s="20"/>
      <c r="K868" s="68"/>
    </row>
    <row r="869" spans="1:11" ht="12.75" customHeight="1" x14ac:dyDescent="0.25">
      <c r="A869" s="458"/>
      <c r="B869" s="41" t="s">
        <v>507</v>
      </c>
      <c r="C869" s="20">
        <v>3</v>
      </c>
      <c r="D869" s="14">
        <v>92</v>
      </c>
      <c r="E869" s="94">
        <v>44231</v>
      </c>
      <c r="F869" s="3" t="s">
        <v>8</v>
      </c>
      <c r="G869" s="14">
        <f t="shared" si="48"/>
        <v>276</v>
      </c>
      <c r="H869" s="20"/>
      <c r="K869" s="68"/>
    </row>
    <row r="870" spans="1:11" ht="12.75" customHeight="1" x14ac:dyDescent="0.25">
      <c r="A870" s="458"/>
      <c r="B870" s="41" t="s">
        <v>502</v>
      </c>
      <c r="C870" s="20">
        <v>2</v>
      </c>
      <c r="D870" s="14">
        <v>98</v>
      </c>
      <c r="E870" s="94">
        <v>44231</v>
      </c>
      <c r="F870" s="3" t="s">
        <v>8</v>
      </c>
      <c r="G870" s="14">
        <f t="shared" si="48"/>
        <v>196</v>
      </c>
      <c r="H870" s="20"/>
      <c r="K870" s="68"/>
    </row>
    <row r="871" spans="1:11" ht="12.75" customHeight="1" x14ac:dyDescent="0.25">
      <c r="A871" s="458"/>
      <c r="B871" s="41" t="s">
        <v>541</v>
      </c>
      <c r="C871" s="20">
        <v>1</v>
      </c>
      <c r="D871" s="14">
        <v>760</v>
      </c>
      <c r="E871" s="94">
        <v>44232</v>
      </c>
      <c r="F871" s="3" t="s">
        <v>8</v>
      </c>
      <c r="G871" s="14">
        <f t="shared" si="48"/>
        <v>760</v>
      </c>
      <c r="H871" s="20"/>
      <c r="K871" s="68"/>
    </row>
    <row r="872" spans="1:11" ht="12.75" customHeight="1" x14ac:dyDescent="0.25">
      <c r="A872" s="458"/>
      <c r="B872" s="41" t="s">
        <v>542</v>
      </c>
      <c r="C872" s="20">
        <v>1</v>
      </c>
      <c r="D872" s="14">
        <v>460</v>
      </c>
      <c r="E872" s="94">
        <v>44232</v>
      </c>
      <c r="F872" s="3" t="s">
        <v>8</v>
      </c>
      <c r="G872" s="14">
        <f t="shared" si="48"/>
        <v>460</v>
      </c>
      <c r="H872" s="20"/>
      <c r="K872" s="68"/>
    </row>
    <row r="873" spans="1:11" ht="12.75" customHeight="1" x14ac:dyDescent="0.25">
      <c r="A873" s="458"/>
      <c r="B873" s="41" t="s">
        <v>504</v>
      </c>
      <c r="C873" s="20">
        <v>1</v>
      </c>
      <c r="D873" s="14">
        <v>82</v>
      </c>
      <c r="E873" s="94">
        <v>44240</v>
      </c>
      <c r="F873" s="3" t="s">
        <v>8</v>
      </c>
      <c r="G873" s="14">
        <f t="shared" si="48"/>
        <v>82</v>
      </c>
      <c r="H873" s="20"/>
      <c r="K873" s="68"/>
    </row>
    <row r="874" spans="1:11" ht="12.75" customHeight="1" x14ac:dyDescent="0.25">
      <c r="A874" s="458"/>
      <c r="B874" s="41" t="s">
        <v>543</v>
      </c>
      <c r="C874" s="20">
        <v>50</v>
      </c>
      <c r="D874" s="14">
        <v>6</v>
      </c>
      <c r="E874" s="94">
        <v>44237</v>
      </c>
      <c r="F874" s="3" t="s">
        <v>8</v>
      </c>
      <c r="G874" s="14">
        <f t="shared" si="48"/>
        <v>300</v>
      </c>
      <c r="H874" s="20"/>
      <c r="K874" s="68"/>
    </row>
    <row r="875" spans="1:11" ht="12.75" customHeight="1" x14ac:dyDescent="0.25">
      <c r="A875" s="458"/>
      <c r="B875" s="41" t="s">
        <v>544</v>
      </c>
      <c r="C875" s="20">
        <v>1</v>
      </c>
      <c r="D875" s="14">
        <v>269.63</v>
      </c>
      <c r="E875" s="94">
        <v>44247</v>
      </c>
      <c r="F875" s="3" t="s">
        <v>8</v>
      </c>
      <c r="G875" s="14">
        <f t="shared" si="48"/>
        <v>269.63</v>
      </c>
      <c r="H875" s="20"/>
      <c r="K875" s="68"/>
    </row>
    <row r="876" spans="1:11" ht="12.75" customHeight="1" x14ac:dyDescent="0.3">
      <c r="A876" s="131" t="s">
        <v>105</v>
      </c>
      <c r="B876" s="22"/>
      <c r="C876" s="22"/>
      <c r="D876" s="22"/>
      <c r="E876" s="22"/>
      <c r="F876" s="22"/>
      <c r="G876" s="22"/>
      <c r="H876" s="35">
        <f>SUM(G866:G875)</f>
        <v>2802.63</v>
      </c>
      <c r="K876" s="68"/>
    </row>
    <row r="877" spans="1:11" ht="12.75" customHeight="1" x14ac:dyDescent="0.25">
      <c r="A877" s="458"/>
      <c r="B877" s="41" t="s">
        <v>507</v>
      </c>
      <c r="C877" s="20">
        <v>3</v>
      </c>
      <c r="D877" s="14">
        <v>105</v>
      </c>
      <c r="E877" s="94">
        <v>44271</v>
      </c>
      <c r="F877" s="3" t="s">
        <v>8</v>
      </c>
      <c r="G877" s="14">
        <f>(C877*D877)</f>
        <v>315</v>
      </c>
      <c r="H877" s="20"/>
      <c r="K877" s="68"/>
    </row>
    <row r="878" spans="1:11" ht="12.75" customHeight="1" x14ac:dyDescent="0.3">
      <c r="A878" s="18"/>
      <c r="B878" s="41" t="s">
        <v>545</v>
      </c>
      <c r="C878" s="39">
        <v>500</v>
      </c>
      <c r="D878" s="90">
        <v>0.9</v>
      </c>
      <c r="E878" s="42">
        <v>44282</v>
      </c>
      <c r="F878" s="3" t="s">
        <v>8</v>
      </c>
      <c r="G878" s="90">
        <f>(C878*D878)</f>
        <v>450</v>
      </c>
      <c r="H878" s="14"/>
      <c r="K878" s="68"/>
    </row>
    <row r="879" spans="1:11" ht="12.75" customHeight="1" x14ac:dyDescent="0.3">
      <c r="A879" s="131" t="s">
        <v>106</v>
      </c>
      <c r="B879" s="22"/>
      <c r="C879" s="22"/>
      <c r="D879" s="22"/>
      <c r="E879" s="22"/>
      <c r="F879" s="22"/>
      <c r="G879" s="22"/>
      <c r="H879" s="35">
        <f>SUM(G877:G878)</f>
        <v>765</v>
      </c>
      <c r="K879" s="68"/>
    </row>
    <row r="880" spans="1:11" ht="12.75" customHeight="1" x14ac:dyDescent="0.3">
      <c r="A880" s="18"/>
      <c r="B880" s="52" t="s">
        <v>484</v>
      </c>
      <c r="C880" s="91">
        <v>3</v>
      </c>
      <c r="D880" s="95">
        <v>160</v>
      </c>
      <c r="E880" s="42">
        <v>44289</v>
      </c>
      <c r="F880" s="3" t="s">
        <v>8</v>
      </c>
      <c r="G880" s="90">
        <f>C880*D880</f>
        <v>480</v>
      </c>
      <c r="H880" s="14"/>
      <c r="K880" s="68"/>
    </row>
    <row r="881" spans="1:11" ht="12.75" customHeight="1" x14ac:dyDescent="0.3">
      <c r="A881" s="18"/>
      <c r="B881" s="52" t="s">
        <v>470</v>
      </c>
      <c r="C881" s="91">
        <v>3</v>
      </c>
      <c r="D881" s="95">
        <v>420</v>
      </c>
      <c r="E881" s="42">
        <v>44289</v>
      </c>
      <c r="F881" s="3" t="s">
        <v>8</v>
      </c>
      <c r="G881" s="90">
        <f>C881*D881</f>
        <v>1260</v>
      </c>
      <c r="H881" s="14"/>
      <c r="K881" s="68"/>
    </row>
    <row r="882" spans="1:11" ht="12.75" customHeight="1" x14ac:dyDescent="0.3">
      <c r="A882" s="18"/>
      <c r="B882" s="41" t="s">
        <v>525</v>
      </c>
      <c r="C882" s="39">
        <v>3</v>
      </c>
      <c r="D882" s="90">
        <v>52</v>
      </c>
      <c r="E882" s="42">
        <v>44289</v>
      </c>
      <c r="F882" s="3" t="s">
        <v>8</v>
      </c>
      <c r="G882" s="90">
        <f>C882*D882</f>
        <v>156</v>
      </c>
      <c r="H882" s="14"/>
      <c r="K882" s="68"/>
    </row>
    <row r="883" spans="1:11" ht="12.75" customHeight="1" x14ac:dyDescent="0.25">
      <c r="A883" s="458"/>
      <c r="B883" s="52" t="s">
        <v>502</v>
      </c>
      <c r="C883" s="20">
        <v>3</v>
      </c>
      <c r="D883" s="90">
        <v>98</v>
      </c>
      <c r="E883" s="42">
        <v>44289</v>
      </c>
      <c r="F883" s="3" t="s">
        <v>8</v>
      </c>
      <c r="G883" s="14">
        <f t="shared" ref="G883:G891" si="49">(C883*D883)</f>
        <v>294</v>
      </c>
      <c r="H883" s="20"/>
      <c r="K883" s="68"/>
    </row>
    <row r="884" spans="1:11" ht="12.75" customHeight="1" x14ac:dyDescent="0.3">
      <c r="A884" s="18"/>
      <c r="B884" s="41" t="s">
        <v>546</v>
      </c>
      <c r="C884" s="39">
        <v>30</v>
      </c>
      <c r="D884" s="90">
        <v>1.9</v>
      </c>
      <c r="E884" s="42">
        <v>44289</v>
      </c>
      <c r="F884" s="3" t="s">
        <v>8</v>
      </c>
      <c r="G884" s="14">
        <f t="shared" si="49"/>
        <v>57</v>
      </c>
      <c r="H884" s="14"/>
      <c r="K884" s="68"/>
    </row>
    <row r="885" spans="1:11" ht="12.75" customHeight="1" x14ac:dyDescent="0.3">
      <c r="A885" s="96"/>
      <c r="B885" s="97" t="s">
        <v>475</v>
      </c>
      <c r="C885" s="98">
        <v>2</v>
      </c>
      <c r="D885" s="99">
        <v>48.16</v>
      </c>
      <c r="E885" s="100">
        <v>44289</v>
      </c>
      <c r="F885" s="16" t="s">
        <v>8</v>
      </c>
      <c r="G885" s="101">
        <f t="shared" si="49"/>
        <v>96.32</v>
      </c>
      <c r="H885" s="101"/>
      <c r="K885" s="68"/>
    </row>
    <row r="886" spans="1:11" ht="12.75" customHeight="1" x14ac:dyDescent="0.3">
      <c r="A886" s="96"/>
      <c r="B886" s="41" t="s">
        <v>525</v>
      </c>
      <c r="C886" s="98">
        <v>6</v>
      </c>
      <c r="D886" s="99">
        <v>57</v>
      </c>
      <c r="E886" s="100">
        <v>44296</v>
      </c>
      <c r="F886" s="16" t="s">
        <v>8</v>
      </c>
      <c r="G886" s="101">
        <f t="shared" si="49"/>
        <v>342</v>
      </c>
      <c r="H886" s="101"/>
      <c r="K886" s="68"/>
    </row>
    <row r="887" spans="1:11" ht="12.75" customHeight="1" x14ac:dyDescent="0.3">
      <c r="A887" s="96"/>
      <c r="B887" s="97" t="s">
        <v>547</v>
      </c>
      <c r="C887" s="98">
        <v>1</v>
      </c>
      <c r="D887" s="99">
        <v>37.119999999999997</v>
      </c>
      <c r="E887" s="100">
        <v>44296</v>
      </c>
      <c r="F887" s="16" t="s">
        <v>8</v>
      </c>
      <c r="G887" s="101">
        <f t="shared" si="49"/>
        <v>37.119999999999997</v>
      </c>
      <c r="H887" s="101"/>
      <c r="K887" s="68"/>
    </row>
    <row r="888" spans="1:11" ht="12.75" customHeight="1" x14ac:dyDescent="0.3">
      <c r="A888" s="96"/>
      <c r="B888" s="102" t="s">
        <v>369</v>
      </c>
      <c r="C888" s="98">
        <v>3</v>
      </c>
      <c r="D888" s="99">
        <v>70</v>
      </c>
      <c r="E888" s="100">
        <v>44303</v>
      </c>
      <c r="F888" s="16" t="s">
        <v>8</v>
      </c>
      <c r="G888" s="101">
        <f t="shared" si="49"/>
        <v>210</v>
      </c>
      <c r="H888" s="101"/>
      <c r="K888" s="68"/>
    </row>
    <row r="889" spans="1:11" ht="12.75" customHeight="1" x14ac:dyDescent="0.3">
      <c r="A889" s="460"/>
      <c r="B889" s="104" t="s">
        <v>525</v>
      </c>
      <c r="C889" s="105">
        <v>6</v>
      </c>
      <c r="D889" s="106">
        <v>60</v>
      </c>
      <c r="E889" s="107">
        <v>44310</v>
      </c>
      <c r="F889" s="52" t="s">
        <v>8</v>
      </c>
      <c r="G889" s="101">
        <f t="shared" si="49"/>
        <v>360</v>
      </c>
      <c r="H889" s="108"/>
      <c r="K889" s="68"/>
    </row>
    <row r="890" spans="1:11" ht="12.75" customHeight="1" x14ac:dyDescent="0.3">
      <c r="A890" s="460"/>
      <c r="B890" s="104" t="s">
        <v>502</v>
      </c>
      <c r="C890" s="105">
        <v>3</v>
      </c>
      <c r="D890" s="106">
        <v>98</v>
      </c>
      <c r="E890" s="107">
        <v>44310</v>
      </c>
      <c r="F890" s="52" t="s">
        <v>8</v>
      </c>
      <c r="G890" s="101">
        <f t="shared" si="49"/>
        <v>294</v>
      </c>
      <c r="H890" s="108"/>
      <c r="K890" s="68"/>
    </row>
    <row r="891" spans="1:11" ht="12.75" customHeight="1" x14ac:dyDescent="0.3">
      <c r="A891" s="461"/>
      <c r="B891" s="102" t="s">
        <v>369</v>
      </c>
      <c r="C891" s="109">
        <v>6</v>
      </c>
      <c r="D891" s="110">
        <v>73</v>
      </c>
      <c r="E891" s="111">
        <v>44310</v>
      </c>
      <c r="F891" s="102" t="s">
        <v>8</v>
      </c>
      <c r="G891" s="101">
        <f t="shared" si="49"/>
        <v>438</v>
      </c>
      <c r="H891" s="103"/>
      <c r="K891" s="68"/>
    </row>
    <row r="892" spans="1:11" ht="12.75" customHeight="1" x14ac:dyDescent="0.3">
      <c r="A892" s="131" t="s">
        <v>107</v>
      </c>
      <c r="B892" s="22"/>
      <c r="C892" s="22"/>
      <c r="D892" s="22"/>
      <c r="E892" s="22"/>
      <c r="F892" s="22"/>
      <c r="G892" s="22"/>
      <c r="H892" s="112">
        <f>SUM(G880:G891)</f>
        <v>4024.44</v>
      </c>
      <c r="K892" s="68"/>
    </row>
    <row r="893" spans="1:11" ht="12.75" customHeight="1" x14ac:dyDescent="0.3">
      <c r="A893" s="18"/>
      <c r="B893" s="113" t="s">
        <v>548</v>
      </c>
      <c r="C893" s="114">
        <v>25</v>
      </c>
      <c r="D893" s="115">
        <v>30</v>
      </c>
      <c r="E893" s="116">
        <v>44323</v>
      </c>
      <c r="F893" s="117" t="s">
        <v>8</v>
      </c>
      <c r="G893" s="101">
        <f>(C893*D893)</f>
        <v>750</v>
      </c>
      <c r="H893" s="108"/>
    </row>
    <row r="894" spans="1:11" ht="12.75" customHeight="1" x14ac:dyDescent="0.3">
      <c r="A894" s="18"/>
      <c r="B894" s="192" t="s">
        <v>507</v>
      </c>
      <c r="C894" s="118">
        <v>3</v>
      </c>
      <c r="D894" s="119">
        <v>126</v>
      </c>
      <c r="E894" s="120">
        <v>44324</v>
      </c>
      <c r="F894" s="117" t="s">
        <v>8</v>
      </c>
      <c r="G894" s="101">
        <f>(C894*D894)</f>
        <v>378</v>
      </c>
      <c r="H894" s="108"/>
    </row>
    <row r="895" spans="1:11" s="186" customFormat="1" ht="12.75" customHeight="1" x14ac:dyDescent="0.3">
      <c r="A895" s="18"/>
      <c r="B895" s="192" t="s">
        <v>503</v>
      </c>
      <c r="C895" s="118">
        <v>1</v>
      </c>
      <c r="D895" s="119">
        <v>114.5</v>
      </c>
      <c r="E895" s="120">
        <v>44324</v>
      </c>
      <c r="F895" s="117" t="s">
        <v>8</v>
      </c>
      <c r="G895" s="101">
        <f>(C895*D895)</f>
        <v>114.5</v>
      </c>
      <c r="H895" s="108"/>
    </row>
    <row r="896" spans="1:11" s="186" customFormat="1" ht="12.75" customHeight="1" x14ac:dyDescent="0.3">
      <c r="A896" s="18"/>
      <c r="B896" s="192" t="s">
        <v>1185</v>
      </c>
      <c r="C896" s="118">
        <v>1</v>
      </c>
      <c r="D896" s="119">
        <v>159</v>
      </c>
      <c r="E896" s="120">
        <v>44324</v>
      </c>
      <c r="F896" s="117" t="s">
        <v>8</v>
      </c>
      <c r="G896" s="101">
        <f>(C896*D896)</f>
        <v>159</v>
      </c>
      <c r="H896" s="108"/>
    </row>
    <row r="897" spans="1:8" ht="12.75" customHeight="1" x14ac:dyDescent="0.3">
      <c r="A897" s="18"/>
      <c r="B897" s="121" t="s">
        <v>549</v>
      </c>
      <c r="C897" s="118">
        <v>270</v>
      </c>
      <c r="D897" s="115">
        <v>1.05</v>
      </c>
      <c r="E897" s="116">
        <v>44335</v>
      </c>
      <c r="F897" s="3" t="s">
        <v>8</v>
      </c>
      <c r="G897" s="90">
        <f t="shared" ref="G897:G904" si="50">(C897*D897)</f>
        <v>283.5</v>
      </c>
      <c r="H897" s="108"/>
    </row>
    <row r="898" spans="1:8" ht="12.75" customHeight="1" x14ac:dyDescent="0.3">
      <c r="A898" s="96"/>
      <c r="B898" s="41" t="s">
        <v>525</v>
      </c>
      <c r="C898" s="122">
        <v>8</v>
      </c>
      <c r="D898" s="123">
        <v>63</v>
      </c>
      <c r="E898" s="124">
        <v>44338</v>
      </c>
      <c r="F898" s="16" t="s">
        <v>8</v>
      </c>
      <c r="G898" s="101">
        <f t="shared" si="50"/>
        <v>504</v>
      </c>
      <c r="H898" s="101"/>
    </row>
    <row r="899" spans="1:8" ht="12.75" customHeight="1" x14ac:dyDescent="0.3">
      <c r="A899" s="96"/>
      <c r="B899" s="41" t="s">
        <v>503</v>
      </c>
      <c r="C899" s="98">
        <v>1</v>
      </c>
      <c r="D899" s="123">
        <v>119</v>
      </c>
      <c r="E899" s="124">
        <v>44338</v>
      </c>
      <c r="F899" s="16" t="s">
        <v>8</v>
      </c>
      <c r="G899" s="101">
        <f t="shared" si="50"/>
        <v>119</v>
      </c>
      <c r="H899" s="101"/>
    </row>
    <row r="900" spans="1:8" ht="12.75" customHeight="1" x14ac:dyDescent="0.3">
      <c r="A900" s="96"/>
      <c r="B900" s="125" t="s">
        <v>400</v>
      </c>
      <c r="C900" s="122">
        <v>1</v>
      </c>
      <c r="D900" s="123">
        <v>145</v>
      </c>
      <c r="E900" s="124">
        <v>44338</v>
      </c>
      <c r="F900" s="16" t="s">
        <v>8</v>
      </c>
      <c r="G900" s="101">
        <f t="shared" si="50"/>
        <v>145</v>
      </c>
      <c r="H900" s="101"/>
    </row>
    <row r="901" spans="1:8" ht="12.75" customHeight="1" x14ac:dyDescent="0.3">
      <c r="A901" s="460"/>
      <c r="B901" s="126" t="s">
        <v>550</v>
      </c>
      <c r="C901" s="127">
        <v>1</v>
      </c>
      <c r="D901" s="128">
        <v>145</v>
      </c>
      <c r="E901" s="124">
        <v>44338</v>
      </c>
      <c r="F901" s="52" t="s">
        <v>8</v>
      </c>
      <c r="G901" s="101">
        <f t="shared" si="50"/>
        <v>145</v>
      </c>
      <c r="H901" s="103"/>
    </row>
    <row r="902" spans="1:8" ht="12.75" customHeight="1" x14ac:dyDescent="0.3">
      <c r="B902" s="113" t="s">
        <v>551</v>
      </c>
      <c r="C902" s="129">
        <v>162</v>
      </c>
      <c r="D902" s="130">
        <v>0.75</v>
      </c>
      <c r="E902" s="124">
        <v>44338</v>
      </c>
      <c r="F902" s="16" t="s">
        <v>8</v>
      </c>
      <c r="G902" s="101">
        <f t="shared" si="50"/>
        <v>121.5</v>
      </c>
      <c r="H902" s="103"/>
    </row>
    <row r="903" spans="1:8" ht="12.75" customHeight="1" x14ac:dyDescent="0.3">
      <c r="A903" s="461"/>
      <c r="B903" s="102" t="s">
        <v>1186</v>
      </c>
      <c r="C903" s="109">
        <v>3</v>
      </c>
      <c r="D903" s="110">
        <v>23.37</v>
      </c>
      <c r="E903" s="124">
        <v>44338</v>
      </c>
      <c r="F903" s="16" t="s">
        <v>8</v>
      </c>
      <c r="G903" s="101">
        <f t="shared" si="50"/>
        <v>70.11</v>
      </c>
      <c r="H903" s="103"/>
    </row>
    <row r="904" spans="1:8" s="186" customFormat="1" ht="12.75" customHeight="1" x14ac:dyDescent="0.3">
      <c r="A904" s="461"/>
      <c r="B904" s="193" t="s">
        <v>1187</v>
      </c>
      <c r="C904" s="109">
        <v>1</v>
      </c>
      <c r="D904" s="110">
        <v>98</v>
      </c>
      <c r="E904" s="124">
        <v>44338</v>
      </c>
      <c r="F904" s="16" t="s">
        <v>8</v>
      </c>
      <c r="G904" s="101">
        <f t="shared" si="50"/>
        <v>98</v>
      </c>
      <c r="H904" s="194"/>
    </row>
    <row r="905" spans="1:8" s="186" customFormat="1" ht="12.75" customHeight="1" x14ac:dyDescent="0.3">
      <c r="A905" s="461"/>
      <c r="B905" s="193" t="s">
        <v>1188</v>
      </c>
      <c r="C905" s="109">
        <v>5</v>
      </c>
      <c r="D905" s="110">
        <v>5.79</v>
      </c>
      <c r="E905" s="124">
        <v>44338</v>
      </c>
      <c r="F905" s="16" t="s">
        <v>8</v>
      </c>
      <c r="G905" s="101">
        <f>(C905*D905)</f>
        <v>28.95</v>
      </c>
      <c r="H905" s="194"/>
    </row>
    <row r="906" spans="1:8" s="186" customFormat="1" ht="12.75" customHeight="1" x14ac:dyDescent="0.3">
      <c r="A906" s="461"/>
      <c r="B906" s="193" t="s">
        <v>1189</v>
      </c>
      <c r="C906" s="109">
        <v>1</v>
      </c>
      <c r="D906" s="110">
        <v>360</v>
      </c>
      <c r="E906" s="124">
        <v>44341</v>
      </c>
      <c r="F906" s="16" t="s">
        <v>8</v>
      </c>
      <c r="G906" s="101">
        <f>(C906*D906)</f>
        <v>360</v>
      </c>
      <c r="H906" s="194"/>
    </row>
    <row r="907" spans="1:8" s="186" customFormat="1" ht="12.75" customHeight="1" x14ac:dyDescent="0.3">
      <c r="A907" s="461"/>
      <c r="B907" s="193" t="s">
        <v>1190</v>
      </c>
      <c r="C907" s="109">
        <v>1</v>
      </c>
      <c r="D907" s="110">
        <v>70.06</v>
      </c>
      <c r="E907" s="124">
        <v>44345</v>
      </c>
      <c r="F907" s="16" t="s">
        <v>8</v>
      </c>
      <c r="G907" s="101">
        <f>(C907*D907)</f>
        <v>70.06</v>
      </c>
      <c r="H907" s="194"/>
    </row>
    <row r="908" spans="1:8" ht="12.75" customHeight="1" x14ac:dyDescent="0.3">
      <c r="A908" s="131" t="s">
        <v>108</v>
      </c>
      <c r="B908" s="22"/>
      <c r="C908" s="22"/>
      <c r="D908" s="22"/>
      <c r="E908" s="22"/>
      <c r="F908" s="22"/>
      <c r="G908" s="22"/>
      <c r="H908" s="112">
        <f>SUM(G893:G907)</f>
        <v>3346.62</v>
      </c>
    </row>
    <row r="909" spans="1:8" s="191" customFormat="1" ht="12.75" customHeight="1" x14ac:dyDescent="0.3">
      <c r="A909" s="461"/>
      <c r="B909" s="193" t="s">
        <v>1194</v>
      </c>
      <c r="C909" s="109">
        <v>1</v>
      </c>
      <c r="D909" s="110">
        <v>123</v>
      </c>
      <c r="E909" s="124">
        <v>44338</v>
      </c>
      <c r="F909" s="16" t="s">
        <v>8</v>
      </c>
      <c r="G909" s="101">
        <f t="shared" ref="G909:G924" si="51">(C909*D909)</f>
        <v>123</v>
      </c>
      <c r="H909" s="194"/>
    </row>
    <row r="910" spans="1:8" s="191" customFormat="1" ht="12.75" customHeight="1" x14ac:dyDescent="0.3">
      <c r="A910" s="461"/>
      <c r="B910" s="193" t="s">
        <v>400</v>
      </c>
      <c r="C910" s="109">
        <v>1</v>
      </c>
      <c r="D910" s="110">
        <v>148</v>
      </c>
      <c r="E910" s="124">
        <v>44341</v>
      </c>
      <c r="F910" s="16" t="s">
        <v>8</v>
      </c>
      <c r="G910" s="101">
        <f t="shared" si="51"/>
        <v>148</v>
      </c>
      <c r="H910" s="194"/>
    </row>
    <row r="911" spans="1:8" s="191" customFormat="1" ht="12.75" customHeight="1" x14ac:dyDescent="0.3">
      <c r="A911" s="461"/>
      <c r="B911" s="193" t="s">
        <v>503</v>
      </c>
      <c r="C911" s="109">
        <v>1</v>
      </c>
      <c r="D911" s="110">
        <v>70.06</v>
      </c>
      <c r="E911" s="124">
        <v>44345</v>
      </c>
      <c r="F911" s="16" t="s">
        <v>8</v>
      </c>
      <c r="G911" s="101">
        <f t="shared" si="51"/>
        <v>70.06</v>
      </c>
      <c r="H911" s="194"/>
    </row>
    <row r="912" spans="1:8" s="191" customFormat="1" ht="12.75" customHeight="1" x14ac:dyDescent="0.3">
      <c r="A912" s="461"/>
      <c r="B912" s="193" t="s">
        <v>525</v>
      </c>
      <c r="C912" s="109">
        <v>3</v>
      </c>
      <c r="D912" s="110">
        <v>65</v>
      </c>
      <c r="E912" s="124">
        <v>44352</v>
      </c>
      <c r="F912" s="16" t="s">
        <v>8</v>
      </c>
      <c r="G912" s="101">
        <f t="shared" si="51"/>
        <v>195</v>
      </c>
      <c r="H912" s="194"/>
    </row>
    <row r="913" spans="1:8" s="191" customFormat="1" ht="12.75" customHeight="1" x14ac:dyDescent="0.3">
      <c r="A913" s="461"/>
      <c r="B913" s="193" t="s">
        <v>1195</v>
      </c>
      <c r="C913" s="109">
        <v>2</v>
      </c>
      <c r="D913" s="110">
        <v>120</v>
      </c>
      <c r="E913" s="124">
        <v>44352</v>
      </c>
      <c r="F913" s="16" t="s">
        <v>8</v>
      </c>
      <c r="G913" s="101">
        <f t="shared" si="51"/>
        <v>240</v>
      </c>
      <c r="H913" s="194"/>
    </row>
    <row r="914" spans="1:8" s="191" customFormat="1" ht="12.75" customHeight="1" x14ac:dyDescent="0.3">
      <c r="A914" s="461"/>
      <c r="B914" s="193" t="s">
        <v>550</v>
      </c>
      <c r="C914" s="109">
        <v>1</v>
      </c>
      <c r="D914" s="110">
        <v>145</v>
      </c>
      <c r="E914" s="124">
        <v>44352</v>
      </c>
      <c r="F914" s="16" t="s">
        <v>8</v>
      </c>
      <c r="G914" s="101">
        <f t="shared" si="51"/>
        <v>145</v>
      </c>
      <c r="H914" s="194"/>
    </row>
    <row r="915" spans="1:8" s="191" customFormat="1" ht="12.75" customHeight="1" x14ac:dyDescent="0.3">
      <c r="A915" s="461"/>
      <c r="B915" s="193" t="s">
        <v>1196</v>
      </c>
      <c r="C915" s="109">
        <v>1</v>
      </c>
      <c r="D915" s="110">
        <v>94</v>
      </c>
      <c r="E915" s="124">
        <v>44352</v>
      </c>
      <c r="F915" s="16" t="s">
        <v>8</v>
      </c>
      <c r="G915" s="101">
        <f t="shared" si="51"/>
        <v>94</v>
      </c>
      <c r="H915" s="194"/>
    </row>
    <row r="916" spans="1:8" s="191" customFormat="1" ht="12.75" customHeight="1" x14ac:dyDescent="0.3">
      <c r="A916" s="461"/>
      <c r="B916" s="193" t="s">
        <v>1197</v>
      </c>
      <c r="C916" s="109">
        <v>2</v>
      </c>
      <c r="D916" s="110">
        <v>19</v>
      </c>
      <c r="E916" s="124">
        <v>44352</v>
      </c>
      <c r="F916" s="16" t="s">
        <v>8</v>
      </c>
      <c r="G916" s="101">
        <f t="shared" si="51"/>
        <v>38</v>
      </c>
      <c r="H916" s="194"/>
    </row>
    <row r="917" spans="1:8" s="191" customFormat="1" ht="12.75" customHeight="1" x14ac:dyDescent="0.3">
      <c r="A917" s="461"/>
      <c r="B917" s="193" t="s">
        <v>551</v>
      </c>
      <c r="C917" s="109">
        <v>220</v>
      </c>
      <c r="D917" s="110">
        <v>0.75</v>
      </c>
      <c r="E917" s="124">
        <v>44352</v>
      </c>
      <c r="F917" s="16" t="s">
        <v>8</v>
      </c>
      <c r="G917" s="101">
        <f t="shared" si="51"/>
        <v>165</v>
      </c>
      <c r="H917" s="194"/>
    </row>
    <row r="918" spans="1:8" s="191" customFormat="1" ht="12.75" customHeight="1" x14ac:dyDescent="0.3">
      <c r="A918" s="461"/>
      <c r="B918" s="193" t="s">
        <v>1198</v>
      </c>
      <c r="C918" s="109">
        <v>2</v>
      </c>
      <c r="D918" s="110">
        <v>3.9</v>
      </c>
      <c r="E918" s="124">
        <v>44352</v>
      </c>
      <c r="F918" s="16" t="s">
        <v>8</v>
      </c>
      <c r="G918" s="101">
        <f t="shared" si="51"/>
        <v>7.8</v>
      </c>
      <c r="H918" s="194"/>
    </row>
    <row r="919" spans="1:8" s="191" customFormat="1" ht="12.75" customHeight="1" x14ac:dyDescent="0.3">
      <c r="A919" s="461"/>
      <c r="B919" s="193" t="s">
        <v>1199</v>
      </c>
      <c r="C919" s="109">
        <v>1</v>
      </c>
      <c r="D919" s="110">
        <v>5.9</v>
      </c>
      <c r="E919" s="124">
        <v>44352</v>
      </c>
      <c r="F919" s="16" t="s">
        <v>8</v>
      </c>
      <c r="G919" s="101">
        <f t="shared" si="51"/>
        <v>5.9</v>
      </c>
      <c r="H919" s="194"/>
    </row>
    <row r="920" spans="1:8" s="191" customFormat="1" ht="12.75" customHeight="1" x14ac:dyDescent="0.3">
      <c r="A920" s="461"/>
      <c r="B920" s="193" t="s">
        <v>1200</v>
      </c>
      <c r="C920" s="109">
        <v>2</v>
      </c>
      <c r="D920" s="110">
        <v>78</v>
      </c>
      <c r="E920" s="124">
        <v>44352</v>
      </c>
      <c r="F920" s="16" t="s">
        <v>8</v>
      </c>
      <c r="G920" s="101">
        <f t="shared" si="51"/>
        <v>156</v>
      </c>
      <c r="H920" s="194"/>
    </row>
    <row r="921" spans="1:8" s="217" customFormat="1" ht="12.75" customHeight="1" x14ac:dyDescent="0.3">
      <c r="A921" s="461"/>
      <c r="B921" s="193" t="s">
        <v>546</v>
      </c>
      <c r="C921" s="109">
        <v>30</v>
      </c>
      <c r="D921" s="110">
        <v>1.99</v>
      </c>
      <c r="E921" s="124">
        <v>44366</v>
      </c>
      <c r="F921" s="16" t="s">
        <v>8</v>
      </c>
      <c r="G921" s="101">
        <f t="shared" si="51"/>
        <v>59.7</v>
      </c>
      <c r="H921" s="194"/>
    </row>
    <row r="922" spans="1:8" s="217" customFormat="1" ht="12.75" customHeight="1" x14ac:dyDescent="0.3">
      <c r="A922" s="461"/>
      <c r="B922" s="193" t="s">
        <v>1201</v>
      </c>
      <c r="C922" s="109">
        <v>1</v>
      </c>
      <c r="D922" s="110">
        <v>142</v>
      </c>
      <c r="E922" s="124">
        <v>44366</v>
      </c>
      <c r="F922" s="16" t="s">
        <v>8</v>
      </c>
      <c r="G922" s="101">
        <f t="shared" si="51"/>
        <v>142</v>
      </c>
      <c r="H922" s="194"/>
    </row>
    <row r="923" spans="1:8" s="217" customFormat="1" ht="12.75" customHeight="1" x14ac:dyDescent="0.3">
      <c r="A923" s="461"/>
      <c r="B923" s="193" t="s">
        <v>1202</v>
      </c>
      <c r="C923" s="109">
        <v>1</v>
      </c>
      <c r="D923" s="110">
        <v>133</v>
      </c>
      <c r="E923" s="124">
        <v>44366</v>
      </c>
      <c r="F923" s="16" t="s">
        <v>8</v>
      </c>
      <c r="G923" s="101">
        <f t="shared" si="51"/>
        <v>133</v>
      </c>
      <c r="H923" s="194"/>
    </row>
    <row r="924" spans="1:8" s="217" customFormat="1" ht="12.75" customHeight="1" x14ac:dyDescent="0.3">
      <c r="A924" s="461"/>
      <c r="B924" s="193" t="s">
        <v>1205</v>
      </c>
      <c r="C924" s="109">
        <v>1</v>
      </c>
      <c r="D924" s="110">
        <v>115</v>
      </c>
      <c r="E924" s="124">
        <v>44366</v>
      </c>
      <c r="F924" s="16" t="s">
        <v>8</v>
      </c>
      <c r="G924" s="101">
        <f t="shared" si="51"/>
        <v>115</v>
      </c>
      <c r="H924" s="194"/>
    </row>
    <row r="925" spans="1:8" s="191" customFormat="1" ht="12.75" customHeight="1" x14ac:dyDescent="0.3">
      <c r="A925" s="131" t="s">
        <v>1184</v>
      </c>
      <c r="B925" s="131"/>
      <c r="C925" s="131"/>
      <c r="D925" s="131"/>
      <c r="E925" s="131"/>
      <c r="F925" s="131"/>
      <c r="G925" s="131"/>
      <c r="H925" s="112">
        <f>SUM(G909:G924)</f>
        <v>1837.46</v>
      </c>
    </row>
    <row r="926" spans="1:8" s="218" customFormat="1" ht="12.75" customHeight="1" x14ac:dyDescent="0.3">
      <c r="A926" s="461"/>
      <c r="B926" s="193" t="s">
        <v>1208</v>
      </c>
      <c r="C926" s="109">
        <v>3</v>
      </c>
      <c r="D926" s="110">
        <v>144</v>
      </c>
      <c r="E926" s="124">
        <v>44383</v>
      </c>
      <c r="F926" s="16" t="s">
        <v>8</v>
      </c>
      <c r="G926" s="101">
        <f t="shared" ref="G926:G933" si="52">(C926*D926)</f>
        <v>432</v>
      </c>
      <c r="H926" s="194"/>
    </row>
    <row r="927" spans="1:8" s="218" customFormat="1" ht="12.75" customHeight="1" x14ac:dyDescent="0.3">
      <c r="A927" s="461"/>
      <c r="B927" s="193" t="s">
        <v>525</v>
      </c>
      <c r="C927" s="109">
        <v>24</v>
      </c>
      <c r="D927" s="110">
        <v>63.25</v>
      </c>
      <c r="E927" s="124">
        <v>44383</v>
      </c>
      <c r="F927" s="16" t="s">
        <v>8</v>
      </c>
      <c r="G927" s="101">
        <f t="shared" si="52"/>
        <v>1518</v>
      </c>
      <c r="H927" s="194"/>
    </row>
    <row r="928" spans="1:8" s="218" customFormat="1" ht="12.75" customHeight="1" x14ac:dyDescent="0.3">
      <c r="A928" s="461"/>
      <c r="B928" s="193" t="s">
        <v>503</v>
      </c>
      <c r="C928" s="109">
        <v>2</v>
      </c>
      <c r="D928" s="110">
        <v>110</v>
      </c>
      <c r="E928" s="124">
        <v>44383</v>
      </c>
      <c r="F928" s="16" t="s">
        <v>8</v>
      </c>
      <c r="G928" s="101">
        <f t="shared" si="52"/>
        <v>220</v>
      </c>
      <c r="H928" s="194"/>
    </row>
    <row r="929" spans="1:10" s="218" customFormat="1" ht="12.75" customHeight="1" x14ac:dyDescent="0.3">
      <c r="A929" s="461"/>
      <c r="B929" s="125" t="s">
        <v>369</v>
      </c>
      <c r="C929" s="109">
        <v>12</v>
      </c>
      <c r="D929" s="110">
        <v>73</v>
      </c>
      <c r="E929" s="124">
        <v>44383</v>
      </c>
      <c r="F929" s="16" t="s">
        <v>8</v>
      </c>
      <c r="G929" s="101">
        <f t="shared" si="52"/>
        <v>876</v>
      </c>
      <c r="H929" s="194"/>
    </row>
    <row r="930" spans="1:10" s="218" customFormat="1" ht="12.75" customHeight="1" x14ac:dyDescent="0.3">
      <c r="A930" s="461"/>
      <c r="B930" s="193" t="s">
        <v>550</v>
      </c>
      <c r="C930" s="109">
        <v>4</v>
      </c>
      <c r="D930" s="110">
        <v>139</v>
      </c>
      <c r="E930" s="124">
        <v>44383</v>
      </c>
      <c r="F930" s="16" t="s">
        <v>8</v>
      </c>
      <c r="G930" s="101">
        <f t="shared" si="52"/>
        <v>556</v>
      </c>
      <c r="H930" s="194"/>
    </row>
    <row r="931" spans="1:10" s="218" customFormat="1" ht="12.75" customHeight="1" x14ac:dyDescent="0.25">
      <c r="A931" s="459"/>
      <c r="B931" s="79" t="s">
        <v>1505</v>
      </c>
      <c r="C931" s="78">
        <v>1</v>
      </c>
      <c r="D931" s="80">
        <v>1473.07</v>
      </c>
      <c r="E931" s="81">
        <v>44397</v>
      </c>
      <c r="F931" s="78" t="s">
        <v>8</v>
      </c>
      <c r="G931" s="80">
        <f t="shared" si="52"/>
        <v>1473.07</v>
      </c>
      <c r="H931" s="78"/>
      <c r="J931" s="220"/>
    </row>
    <row r="932" spans="1:10" s="219" customFormat="1" ht="12.75" customHeight="1" x14ac:dyDescent="0.3">
      <c r="A932" s="461"/>
      <c r="B932" s="193" t="s">
        <v>1216</v>
      </c>
      <c r="C932" s="109">
        <v>1</v>
      </c>
      <c r="D932" s="110">
        <v>160</v>
      </c>
      <c r="E932" s="124">
        <v>44401</v>
      </c>
      <c r="F932" s="16" t="s">
        <v>8</v>
      </c>
      <c r="G932" s="101">
        <f t="shared" si="52"/>
        <v>160</v>
      </c>
      <c r="H932" s="194"/>
      <c r="J932" s="220"/>
    </row>
    <row r="933" spans="1:10" s="227" customFormat="1" ht="12.75" customHeight="1" x14ac:dyDescent="0.3">
      <c r="A933" s="461"/>
      <c r="B933" s="193" t="s">
        <v>1221</v>
      </c>
      <c r="C933" s="109">
        <v>1</v>
      </c>
      <c r="D933" s="110">
        <v>430</v>
      </c>
      <c r="E933" s="124">
        <v>44404</v>
      </c>
      <c r="F933" s="16" t="s">
        <v>8</v>
      </c>
      <c r="G933" s="101">
        <f t="shared" si="52"/>
        <v>430</v>
      </c>
      <c r="H933" s="194"/>
      <c r="J933" s="220"/>
    </row>
    <row r="934" spans="1:10" s="227" customFormat="1" ht="12.75" customHeight="1" x14ac:dyDescent="0.3">
      <c r="A934" s="131" t="s">
        <v>1206</v>
      </c>
      <c r="B934" s="131"/>
      <c r="C934" s="131"/>
      <c r="D934" s="131"/>
      <c r="E934" s="131"/>
      <c r="F934" s="131"/>
      <c r="G934" s="131"/>
      <c r="H934" s="112">
        <f>SUM(G926:G933)</f>
        <v>5665.07</v>
      </c>
      <c r="J934" s="220"/>
    </row>
    <row r="935" spans="1:10" s="227" customFormat="1" ht="12.75" customHeight="1" x14ac:dyDescent="0.3">
      <c r="A935" s="237"/>
      <c r="B935" s="193" t="s">
        <v>548</v>
      </c>
      <c r="C935" s="109">
        <v>7</v>
      </c>
      <c r="D935" s="110">
        <v>31</v>
      </c>
      <c r="E935" s="124">
        <v>44409</v>
      </c>
      <c r="F935" s="16" t="s">
        <v>8</v>
      </c>
      <c r="G935" s="101">
        <f t="shared" ref="G935:G949" si="53">(C935*D935)</f>
        <v>217</v>
      </c>
      <c r="H935" s="194"/>
      <c r="J935" s="220"/>
    </row>
    <row r="936" spans="1:10" s="227" customFormat="1" ht="12.75" customHeight="1" x14ac:dyDescent="0.3">
      <c r="A936" s="237"/>
      <c r="B936" s="193" t="s">
        <v>1217</v>
      </c>
      <c r="C936" s="109">
        <v>3</v>
      </c>
      <c r="D936" s="110">
        <v>15</v>
      </c>
      <c r="E936" s="124">
        <v>44409</v>
      </c>
      <c r="F936" s="16" t="s">
        <v>8</v>
      </c>
      <c r="G936" s="101">
        <f t="shared" si="53"/>
        <v>45</v>
      </c>
      <c r="H936" s="194"/>
      <c r="J936" s="220"/>
    </row>
    <row r="937" spans="1:10" s="227" customFormat="1" ht="12.75" customHeight="1" x14ac:dyDescent="0.3">
      <c r="A937" s="237"/>
      <c r="B937" s="193" t="s">
        <v>1186</v>
      </c>
      <c r="C937" s="109">
        <v>3</v>
      </c>
      <c r="D937" s="110">
        <v>20</v>
      </c>
      <c r="E937" s="124">
        <v>44409</v>
      </c>
      <c r="F937" s="16" t="s">
        <v>8</v>
      </c>
      <c r="G937" s="101">
        <f t="shared" si="53"/>
        <v>60</v>
      </c>
      <c r="H937" s="194"/>
      <c r="J937" s="220"/>
    </row>
    <row r="938" spans="1:10" s="227" customFormat="1" ht="12.75" customHeight="1" x14ac:dyDescent="0.3">
      <c r="A938" s="237"/>
      <c r="B938" s="193" t="s">
        <v>1218</v>
      </c>
      <c r="C938" s="109">
        <v>2</v>
      </c>
      <c r="D938" s="110">
        <v>2</v>
      </c>
      <c r="E938" s="124">
        <v>44409</v>
      </c>
      <c r="F938" s="16" t="s">
        <v>8</v>
      </c>
      <c r="G938" s="101">
        <f t="shared" si="53"/>
        <v>4</v>
      </c>
      <c r="H938" s="194"/>
      <c r="J938" s="220"/>
    </row>
    <row r="939" spans="1:10" s="218" customFormat="1" ht="12.75" customHeight="1" x14ac:dyDescent="0.3">
      <c r="A939" s="237"/>
      <c r="B939" s="193" t="s">
        <v>1219</v>
      </c>
      <c r="C939" s="109">
        <v>1</v>
      </c>
      <c r="D939" s="110">
        <v>8</v>
      </c>
      <c r="E939" s="124">
        <v>44409</v>
      </c>
      <c r="F939" s="16" t="s">
        <v>8</v>
      </c>
      <c r="G939" s="101">
        <f t="shared" si="53"/>
        <v>8</v>
      </c>
      <c r="H939" s="194"/>
    </row>
    <row r="940" spans="1:10" s="238" customFormat="1" ht="12.75" customHeight="1" x14ac:dyDescent="0.3">
      <c r="A940" s="237"/>
      <c r="B940" s="193" t="s">
        <v>528</v>
      </c>
      <c r="C940" s="109">
        <v>10</v>
      </c>
      <c r="D940" s="110">
        <v>33</v>
      </c>
      <c r="E940" s="124">
        <v>44409</v>
      </c>
      <c r="F940" s="16" t="s">
        <v>8</v>
      </c>
      <c r="G940" s="101">
        <f t="shared" si="53"/>
        <v>330</v>
      </c>
      <c r="H940" s="194"/>
    </row>
    <row r="941" spans="1:10" s="254" customFormat="1" ht="12.75" customHeight="1" x14ac:dyDescent="0.3">
      <c r="A941" s="237"/>
      <c r="B941" s="193" t="s">
        <v>1239</v>
      </c>
      <c r="C941" s="109">
        <v>2</v>
      </c>
      <c r="D941" s="110">
        <v>178</v>
      </c>
      <c r="E941" s="124">
        <v>44411</v>
      </c>
      <c r="F941" s="187"/>
      <c r="G941" s="101">
        <f t="shared" si="53"/>
        <v>356</v>
      </c>
      <c r="H941" s="194"/>
    </row>
    <row r="942" spans="1:10" s="228" customFormat="1" ht="12.75" customHeight="1" x14ac:dyDescent="0.3">
      <c r="A942" s="237"/>
      <c r="B942" s="193" t="s">
        <v>1227</v>
      </c>
      <c r="C942" s="109">
        <v>1</v>
      </c>
      <c r="D942" s="110">
        <v>310</v>
      </c>
      <c r="E942" s="124">
        <v>44415</v>
      </c>
      <c r="F942" s="16" t="s">
        <v>8</v>
      </c>
      <c r="G942" s="101">
        <f t="shared" si="53"/>
        <v>310</v>
      </c>
      <c r="H942" s="194"/>
    </row>
    <row r="943" spans="1:10" s="228" customFormat="1" ht="12.75" customHeight="1" x14ac:dyDescent="0.3">
      <c r="A943" s="237"/>
      <c r="B943" s="193" t="s">
        <v>1228</v>
      </c>
      <c r="C943" s="109">
        <v>1</v>
      </c>
      <c r="D943" s="110">
        <v>194</v>
      </c>
      <c r="E943" s="124">
        <v>44415</v>
      </c>
      <c r="F943" s="16" t="s">
        <v>8</v>
      </c>
      <c r="G943" s="101">
        <f t="shared" si="53"/>
        <v>194</v>
      </c>
      <c r="H943" s="194"/>
    </row>
    <row r="944" spans="1:10" s="228" customFormat="1" ht="12.75" customHeight="1" x14ac:dyDescent="0.3">
      <c r="A944" s="237"/>
      <c r="B944" s="193" t="s">
        <v>470</v>
      </c>
      <c r="C944" s="109">
        <v>1</v>
      </c>
      <c r="D944" s="110">
        <v>480</v>
      </c>
      <c r="E944" s="124">
        <v>44415</v>
      </c>
      <c r="F944" s="16" t="s">
        <v>8</v>
      </c>
      <c r="G944" s="101">
        <f t="shared" si="53"/>
        <v>480</v>
      </c>
      <c r="H944" s="194"/>
    </row>
    <row r="945" spans="1:8" s="228" customFormat="1" ht="12.75" customHeight="1" x14ac:dyDescent="0.3">
      <c r="A945" s="237"/>
      <c r="B945" s="193" t="s">
        <v>1229</v>
      </c>
      <c r="C945" s="109">
        <v>50</v>
      </c>
      <c r="D945" s="110">
        <v>1.9</v>
      </c>
      <c r="E945" s="124">
        <v>44415</v>
      </c>
      <c r="F945" s="16" t="s">
        <v>8</v>
      </c>
      <c r="G945" s="101">
        <f t="shared" si="53"/>
        <v>95</v>
      </c>
      <c r="H945" s="194"/>
    </row>
    <row r="946" spans="1:8" s="228" customFormat="1" ht="12.75" customHeight="1" x14ac:dyDescent="0.3">
      <c r="A946" s="237"/>
      <c r="B946" s="193" t="s">
        <v>410</v>
      </c>
      <c r="C946" s="109">
        <v>20</v>
      </c>
      <c r="D946" s="110">
        <v>0.6</v>
      </c>
      <c r="E946" s="124">
        <v>44415</v>
      </c>
      <c r="F946" s="16" t="s">
        <v>8</v>
      </c>
      <c r="G946" s="101">
        <f t="shared" si="53"/>
        <v>12</v>
      </c>
      <c r="H946" s="194"/>
    </row>
    <row r="947" spans="1:8" s="228" customFormat="1" ht="12.75" customHeight="1" x14ac:dyDescent="0.3">
      <c r="A947" s="240"/>
      <c r="B947" s="193" t="s">
        <v>1230</v>
      </c>
      <c r="C947" s="109">
        <v>50</v>
      </c>
      <c r="D947" s="110">
        <v>0.99</v>
      </c>
      <c r="E947" s="111">
        <v>44415</v>
      </c>
      <c r="F947" s="187" t="s">
        <v>8</v>
      </c>
      <c r="G947" s="101">
        <f t="shared" si="53"/>
        <v>49.5</v>
      </c>
      <c r="H947" s="241"/>
    </row>
    <row r="948" spans="1:8" s="228" customFormat="1" ht="12.75" customHeight="1" x14ac:dyDescent="0.3">
      <c r="A948" s="244"/>
      <c r="B948" s="246" t="s">
        <v>375</v>
      </c>
      <c r="C948" s="247">
        <v>1</v>
      </c>
      <c r="D948" s="248">
        <v>41</v>
      </c>
      <c r="E948" s="249">
        <v>44415</v>
      </c>
      <c r="F948" s="199" t="s">
        <v>8</v>
      </c>
      <c r="G948" s="250">
        <f t="shared" si="53"/>
        <v>41</v>
      </c>
      <c r="H948" s="245"/>
    </row>
    <row r="949" spans="1:8" s="228" customFormat="1" ht="12.75" customHeight="1" x14ac:dyDescent="0.3">
      <c r="A949" s="244"/>
      <c r="B949" s="246" t="s">
        <v>1234</v>
      </c>
      <c r="C949" s="247">
        <v>8</v>
      </c>
      <c r="D949" s="248">
        <v>8</v>
      </c>
      <c r="E949" s="249">
        <v>44416</v>
      </c>
      <c r="F949" s="199" t="s">
        <v>8</v>
      </c>
      <c r="G949" s="250">
        <f t="shared" si="53"/>
        <v>64</v>
      </c>
      <c r="H949" s="245"/>
    </row>
    <row r="950" spans="1:8" s="238" customFormat="1" ht="12.75" customHeight="1" x14ac:dyDescent="0.3">
      <c r="A950" s="244"/>
      <c r="B950" s="246" t="s">
        <v>529</v>
      </c>
      <c r="C950" s="247">
        <v>5</v>
      </c>
      <c r="D950" s="248">
        <v>30</v>
      </c>
      <c r="E950" s="249">
        <v>44422</v>
      </c>
      <c r="F950" s="199" t="s">
        <v>8</v>
      </c>
      <c r="G950" s="250">
        <f t="shared" ref="G950:G956" si="54">(C950*D950)</f>
        <v>150</v>
      </c>
      <c r="H950" s="245"/>
    </row>
    <row r="951" spans="1:8" s="238" customFormat="1" ht="12.75" customHeight="1" x14ac:dyDescent="0.3">
      <c r="A951" s="244"/>
      <c r="B951" s="246" t="s">
        <v>528</v>
      </c>
      <c r="C951" s="190">
        <v>5</v>
      </c>
      <c r="D951" s="252">
        <v>33</v>
      </c>
      <c r="E951" s="253">
        <v>44429</v>
      </c>
      <c r="F951" s="199" t="s">
        <v>8</v>
      </c>
      <c r="G951" s="250">
        <f t="shared" si="54"/>
        <v>165</v>
      </c>
      <c r="H951" s="245"/>
    </row>
    <row r="952" spans="1:8" s="239" customFormat="1" ht="12.75" customHeight="1" x14ac:dyDescent="0.3">
      <c r="A952" s="244"/>
      <c r="B952" s="246" t="s">
        <v>1237</v>
      </c>
      <c r="C952" s="190">
        <v>50</v>
      </c>
      <c r="D952" s="252">
        <v>0.4</v>
      </c>
      <c r="E952" s="253">
        <v>44429</v>
      </c>
      <c r="F952" s="199" t="s">
        <v>8</v>
      </c>
      <c r="G952" s="250">
        <f t="shared" si="54"/>
        <v>20</v>
      </c>
      <c r="H952" s="245"/>
    </row>
    <row r="953" spans="1:8" s="239" customFormat="1" ht="12.75" customHeight="1" x14ac:dyDescent="0.3">
      <c r="A953" s="244"/>
      <c r="B953" s="246" t="s">
        <v>1238</v>
      </c>
      <c r="C953" s="190">
        <v>5</v>
      </c>
      <c r="D953" s="252">
        <v>0.8</v>
      </c>
      <c r="E953" s="253">
        <v>44429</v>
      </c>
      <c r="F953" s="199" t="s">
        <v>8</v>
      </c>
      <c r="G953" s="250">
        <f t="shared" si="54"/>
        <v>4</v>
      </c>
      <c r="H953" s="245"/>
    </row>
    <row r="954" spans="1:8" s="254" customFormat="1" ht="12.75" customHeight="1" x14ac:dyDescent="0.3">
      <c r="A954" s="244"/>
      <c r="B954" s="246" t="s">
        <v>548</v>
      </c>
      <c r="C954" s="190">
        <v>5</v>
      </c>
      <c r="D954" s="252">
        <v>31</v>
      </c>
      <c r="E954" s="253">
        <v>44436</v>
      </c>
      <c r="F954" s="199" t="s">
        <v>8</v>
      </c>
      <c r="G954" s="250">
        <f t="shared" si="54"/>
        <v>155</v>
      </c>
      <c r="H954" s="245"/>
    </row>
    <row r="955" spans="1:8" s="254" customFormat="1" ht="12.75" customHeight="1" x14ac:dyDescent="0.3">
      <c r="A955" s="244"/>
      <c r="B955" s="246" t="s">
        <v>1240</v>
      </c>
      <c r="C955" s="190">
        <v>3</v>
      </c>
      <c r="D955" s="252">
        <v>118</v>
      </c>
      <c r="E955" s="253">
        <v>44436</v>
      </c>
      <c r="F955" s="199" t="s">
        <v>8</v>
      </c>
      <c r="G955" s="250">
        <f t="shared" si="54"/>
        <v>354</v>
      </c>
      <c r="H955" s="245"/>
    </row>
    <row r="956" spans="1:8" s="254" customFormat="1" ht="12.75" customHeight="1" x14ac:dyDescent="0.3">
      <c r="A956" s="244"/>
      <c r="B956" s="246" t="s">
        <v>550</v>
      </c>
      <c r="C956" s="190">
        <v>2</v>
      </c>
      <c r="D956" s="252">
        <v>155</v>
      </c>
      <c r="E956" s="253">
        <v>44436</v>
      </c>
      <c r="F956" s="199" t="s">
        <v>8</v>
      </c>
      <c r="G956" s="250">
        <f t="shared" si="54"/>
        <v>310</v>
      </c>
      <c r="H956" s="245"/>
    </row>
    <row r="957" spans="1:8" s="255" customFormat="1" ht="12.75" customHeight="1" x14ac:dyDescent="0.3">
      <c r="A957" s="257" t="s">
        <v>1220</v>
      </c>
      <c r="B957" s="257"/>
      <c r="C957" s="257"/>
      <c r="D957" s="257"/>
      <c r="E957" s="257"/>
      <c r="F957" s="257"/>
      <c r="G957" s="257"/>
      <c r="H957" s="258">
        <f>SUM(G935:G956)</f>
        <v>3423.5</v>
      </c>
    </row>
    <row r="958" spans="1:8" s="255" customFormat="1" ht="12.75" customHeight="1" x14ac:dyDescent="0.3">
      <c r="A958" s="244"/>
      <c r="B958" s="246" t="s">
        <v>525</v>
      </c>
      <c r="C958" s="190">
        <v>2</v>
      </c>
      <c r="D958" s="252">
        <v>95</v>
      </c>
      <c r="E958" s="253">
        <v>44443</v>
      </c>
      <c r="F958" s="199" t="s">
        <v>8</v>
      </c>
      <c r="G958" s="250">
        <f t="shared" ref="G958:G967" si="55">(C958*D958)</f>
        <v>190</v>
      </c>
      <c r="H958" s="245"/>
    </row>
    <row r="959" spans="1:8" s="255" customFormat="1" ht="12.75" customHeight="1" x14ac:dyDescent="0.3">
      <c r="A959" s="244"/>
      <c r="B959" s="246" t="s">
        <v>550</v>
      </c>
      <c r="C959" s="190">
        <v>1</v>
      </c>
      <c r="D959" s="252">
        <v>147</v>
      </c>
      <c r="E959" s="253">
        <v>44443</v>
      </c>
      <c r="F959" s="199" t="s">
        <v>8</v>
      </c>
      <c r="G959" s="250">
        <f t="shared" si="55"/>
        <v>147</v>
      </c>
      <c r="H959" s="245"/>
    </row>
    <row r="960" spans="1:8" s="255" customFormat="1" ht="12.75" customHeight="1" x14ac:dyDescent="0.3">
      <c r="A960" s="244"/>
      <c r="B960" s="246" t="s">
        <v>369</v>
      </c>
      <c r="C960" s="190">
        <v>2</v>
      </c>
      <c r="D960" s="252">
        <v>83.5</v>
      </c>
      <c r="E960" s="253">
        <v>44443</v>
      </c>
      <c r="F960" s="199" t="s">
        <v>8</v>
      </c>
      <c r="G960" s="250">
        <f t="shared" si="55"/>
        <v>167</v>
      </c>
      <c r="H960" s="245"/>
    </row>
    <row r="961" spans="1:11" s="255" customFormat="1" ht="12.75" customHeight="1" x14ac:dyDescent="0.3">
      <c r="A961" s="244"/>
      <c r="B961" s="246" t="s">
        <v>1243</v>
      </c>
      <c r="C961" s="190">
        <v>1</v>
      </c>
      <c r="D961" s="252">
        <v>143.97</v>
      </c>
      <c r="E961" s="253">
        <v>44443</v>
      </c>
      <c r="F961" s="199" t="s">
        <v>8</v>
      </c>
      <c r="G961" s="250">
        <f t="shared" si="55"/>
        <v>143.97</v>
      </c>
      <c r="H961" s="245"/>
    </row>
    <row r="962" spans="1:11" s="256" customFormat="1" ht="12.75" customHeight="1" x14ac:dyDescent="0.3">
      <c r="A962" s="244"/>
      <c r="B962" s="246" t="s">
        <v>525</v>
      </c>
      <c r="C962" s="190">
        <v>6</v>
      </c>
      <c r="D962" s="252">
        <v>106.5</v>
      </c>
      <c r="E962" s="253">
        <v>44450</v>
      </c>
      <c r="F962" s="199" t="s">
        <v>8</v>
      </c>
      <c r="G962" s="250">
        <f t="shared" si="55"/>
        <v>639</v>
      </c>
      <c r="H962" s="245"/>
    </row>
    <row r="963" spans="1:11" s="256" customFormat="1" ht="12.75" customHeight="1" x14ac:dyDescent="0.3">
      <c r="A963" s="244"/>
      <c r="B963" s="246" t="s">
        <v>550</v>
      </c>
      <c r="C963" s="190">
        <v>1</v>
      </c>
      <c r="D963" s="252">
        <v>145</v>
      </c>
      <c r="E963" s="253">
        <v>44450</v>
      </c>
      <c r="F963" s="199" t="s">
        <v>8</v>
      </c>
      <c r="G963" s="250">
        <f t="shared" si="55"/>
        <v>145</v>
      </c>
      <c r="H963" s="245"/>
    </row>
    <row r="964" spans="1:11" s="256" customFormat="1" ht="12.75" customHeight="1" x14ac:dyDescent="0.3">
      <c r="A964" s="244"/>
      <c r="B964" s="246" t="s">
        <v>400</v>
      </c>
      <c r="C964" s="190">
        <v>2</v>
      </c>
      <c r="D964" s="252">
        <v>167</v>
      </c>
      <c r="E964" s="253">
        <v>44450</v>
      </c>
      <c r="F964" s="199" t="s">
        <v>8</v>
      </c>
      <c r="G964" s="250">
        <f t="shared" si="55"/>
        <v>334</v>
      </c>
      <c r="H964" s="245"/>
    </row>
    <row r="965" spans="1:11" s="256" customFormat="1" ht="12.75" customHeight="1" x14ac:dyDescent="0.3">
      <c r="A965" s="244"/>
      <c r="B965" s="246" t="s">
        <v>1244</v>
      </c>
      <c r="C965" s="190">
        <v>1</v>
      </c>
      <c r="D965" s="252">
        <v>235</v>
      </c>
      <c r="E965" s="253">
        <v>44450</v>
      </c>
      <c r="F965" s="199" t="s">
        <v>8</v>
      </c>
      <c r="G965" s="250">
        <f t="shared" si="55"/>
        <v>235</v>
      </c>
      <c r="H965" s="245"/>
    </row>
    <row r="966" spans="1:11" s="259" customFormat="1" ht="12.75" customHeight="1" x14ac:dyDescent="0.3">
      <c r="A966" s="244"/>
      <c r="B966" s="246" t="s">
        <v>297</v>
      </c>
      <c r="C966" s="190">
        <v>1</v>
      </c>
      <c r="D966" s="252">
        <v>1700</v>
      </c>
      <c r="E966" s="253">
        <v>44450</v>
      </c>
      <c r="F966" s="199" t="s">
        <v>8</v>
      </c>
      <c r="G966" s="250">
        <f t="shared" si="55"/>
        <v>1700</v>
      </c>
      <c r="H966" s="245"/>
    </row>
    <row r="967" spans="1:11" s="259" customFormat="1" ht="12.75" customHeight="1" x14ac:dyDescent="0.3">
      <c r="A967" s="244"/>
      <c r="B967" s="246" t="s">
        <v>1246</v>
      </c>
      <c r="C967" s="190">
        <v>1</v>
      </c>
      <c r="D967" s="252">
        <v>25</v>
      </c>
      <c r="E967" s="253">
        <v>44450</v>
      </c>
      <c r="F967" s="199" t="s">
        <v>8</v>
      </c>
      <c r="G967" s="250">
        <f t="shared" si="55"/>
        <v>25</v>
      </c>
      <c r="H967" s="245"/>
    </row>
    <row r="968" spans="1:11" s="260" customFormat="1" ht="12.75" customHeight="1" x14ac:dyDescent="0.3">
      <c r="A968" s="244"/>
      <c r="B968" s="246" t="s">
        <v>297</v>
      </c>
      <c r="C968" s="190">
        <v>1</v>
      </c>
      <c r="D968" s="252">
        <v>1700</v>
      </c>
      <c r="E968" s="253">
        <v>44462</v>
      </c>
      <c r="F968" s="199" t="s">
        <v>8</v>
      </c>
      <c r="G968" s="250">
        <f>(C968*D968)</f>
        <v>1700</v>
      </c>
      <c r="H968" s="245"/>
    </row>
    <row r="969" spans="1:11" s="227" customFormat="1" ht="12.75" customHeight="1" x14ac:dyDescent="0.3">
      <c r="A969" s="257" t="s">
        <v>1242</v>
      </c>
      <c r="B969" s="257"/>
      <c r="C969" s="257"/>
      <c r="D969" s="257"/>
      <c r="E969" s="257"/>
      <c r="F969" s="257"/>
      <c r="G969" s="257"/>
      <c r="H969" s="258">
        <f>SUM(G958:G968)</f>
        <v>5425.97</v>
      </c>
    </row>
    <row r="970" spans="1:11" s="263" customFormat="1" ht="12.75" customHeight="1" x14ac:dyDescent="0.3">
      <c r="A970" s="244"/>
      <c r="B970" s="246" t="s">
        <v>1254</v>
      </c>
      <c r="C970" s="190">
        <v>1</v>
      </c>
      <c r="D970" s="252">
        <v>155</v>
      </c>
      <c r="E970" s="253">
        <v>44478</v>
      </c>
      <c r="F970" s="199" t="s">
        <v>8</v>
      </c>
      <c r="G970" s="250">
        <f t="shared" ref="G970:G975" si="56">(C970*D970)</f>
        <v>155</v>
      </c>
      <c r="H970" s="245"/>
    </row>
    <row r="971" spans="1:11" s="263" customFormat="1" ht="12.75" customHeight="1" x14ac:dyDescent="0.3">
      <c r="A971" s="244"/>
      <c r="B971" s="246" t="s">
        <v>297</v>
      </c>
      <c r="C971" s="190">
        <v>1</v>
      </c>
      <c r="D971" s="252">
        <v>1700</v>
      </c>
      <c r="E971" s="253">
        <v>44482</v>
      </c>
      <c r="F971" s="199" t="s">
        <v>8</v>
      </c>
      <c r="G971" s="250">
        <f t="shared" si="56"/>
        <v>1700</v>
      </c>
      <c r="H971" s="245"/>
    </row>
    <row r="972" spans="1:11" s="263" customFormat="1" ht="12.75" customHeight="1" x14ac:dyDescent="0.3">
      <c r="A972" s="244"/>
      <c r="B972" s="246" t="s">
        <v>1255</v>
      </c>
      <c r="C972" s="190">
        <v>1</v>
      </c>
      <c r="D972" s="252">
        <v>200</v>
      </c>
      <c r="E972" s="253">
        <v>44483</v>
      </c>
      <c r="F972" s="199" t="s">
        <v>8</v>
      </c>
      <c r="G972" s="250">
        <f t="shared" si="56"/>
        <v>200</v>
      </c>
      <c r="H972" s="245"/>
    </row>
    <row r="973" spans="1:11" s="264" customFormat="1" ht="12.75" customHeight="1" x14ac:dyDescent="0.3">
      <c r="A973" s="244"/>
      <c r="B973" s="246" t="s">
        <v>1257</v>
      </c>
      <c r="C973" s="190">
        <v>1</v>
      </c>
      <c r="D973" s="252">
        <v>600</v>
      </c>
      <c r="E973" s="253">
        <v>44485</v>
      </c>
      <c r="F973" s="199" t="s">
        <v>8</v>
      </c>
      <c r="G973" s="250">
        <f t="shared" si="56"/>
        <v>600</v>
      </c>
      <c r="H973" s="245"/>
    </row>
    <row r="974" spans="1:11" s="265" customFormat="1" ht="12.75" customHeight="1" x14ac:dyDescent="0.3">
      <c r="A974" s="244"/>
      <c r="B974" s="246" t="s">
        <v>1228</v>
      </c>
      <c r="C974" s="190">
        <v>5</v>
      </c>
      <c r="D974" s="252">
        <v>195</v>
      </c>
      <c r="E974" s="253">
        <v>44492</v>
      </c>
      <c r="F974" s="199" t="s">
        <v>8</v>
      </c>
      <c r="G974" s="250">
        <f t="shared" si="56"/>
        <v>975</v>
      </c>
      <c r="H974" s="245"/>
      <c r="K974" s="220"/>
    </row>
    <row r="975" spans="1:11" s="265" customFormat="1" ht="12.75" customHeight="1" x14ac:dyDescent="0.3">
      <c r="A975" s="244"/>
      <c r="B975" s="246" t="s">
        <v>470</v>
      </c>
      <c r="C975" s="190">
        <v>4</v>
      </c>
      <c r="D975" s="252">
        <v>485</v>
      </c>
      <c r="E975" s="253">
        <v>44492</v>
      </c>
      <c r="F975" s="199" t="s">
        <v>8</v>
      </c>
      <c r="G975" s="250">
        <f t="shared" si="56"/>
        <v>1940</v>
      </c>
      <c r="H975" s="245"/>
    </row>
    <row r="976" spans="1:11" s="263" customFormat="1" ht="12.75" customHeight="1" x14ac:dyDescent="0.3">
      <c r="A976" s="257" t="s">
        <v>1253</v>
      </c>
      <c r="B976" s="257"/>
      <c r="C976" s="257"/>
      <c r="D976" s="257"/>
      <c r="E976" s="257"/>
      <c r="F976" s="257"/>
      <c r="G976" s="257"/>
      <c r="H976" s="258">
        <f>SUM(G970:G975)</f>
        <v>5570</v>
      </c>
    </row>
    <row r="977" spans="1:11" s="269" customFormat="1" ht="12.75" customHeight="1" x14ac:dyDescent="0.3">
      <c r="A977" s="244"/>
      <c r="B977" s="246" t="s">
        <v>297</v>
      </c>
      <c r="C977" s="190">
        <v>1</v>
      </c>
      <c r="D977" s="252">
        <v>1700</v>
      </c>
      <c r="E977" s="253">
        <v>44512</v>
      </c>
      <c r="F977" s="199" t="s">
        <v>8</v>
      </c>
      <c r="G977" s="250">
        <f>(C977*D977)</f>
        <v>1700</v>
      </c>
      <c r="H977" s="245"/>
      <c r="K977" s="275"/>
    </row>
    <row r="978" spans="1:11" s="269" customFormat="1" ht="12.75" customHeight="1" x14ac:dyDescent="0.3">
      <c r="A978" s="244"/>
      <c r="B978" s="246" t="s">
        <v>525</v>
      </c>
      <c r="C978" s="190">
        <v>6</v>
      </c>
      <c r="D978" s="252">
        <v>135</v>
      </c>
      <c r="E978" s="253">
        <v>44527</v>
      </c>
      <c r="F978" s="199" t="s">
        <v>8</v>
      </c>
      <c r="G978" s="250">
        <f>(C978*D978)</f>
        <v>810</v>
      </c>
      <c r="H978" s="245"/>
      <c r="K978" s="220"/>
    </row>
    <row r="979" spans="1:11" s="269" customFormat="1" ht="12.75" customHeight="1" x14ac:dyDescent="0.3">
      <c r="A979" s="244"/>
      <c r="B979" s="246" t="s">
        <v>369</v>
      </c>
      <c r="C979" s="190">
        <v>3</v>
      </c>
      <c r="D979" s="252">
        <v>115</v>
      </c>
      <c r="E979" s="253">
        <v>44527</v>
      </c>
      <c r="F979" s="199" t="s">
        <v>8</v>
      </c>
      <c r="G979" s="250">
        <f>(C979*D979)</f>
        <v>345</v>
      </c>
      <c r="H979" s="245"/>
    </row>
    <row r="980" spans="1:11" s="274" customFormat="1" ht="12.75" customHeight="1" x14ac:dyDescent="0.3">
      <c r="A980" s="244"/>
      <c r="B980" s="246" t="s">
        <v>1202</v>
      </c>
      <c r="C980" s="190">
        <v>2</v>
      </c>
      <c r="D980" s="252">
        <v>160</v>
      </c>
      <c r="E980" s="253">
        <v>44527</v>
      </c>
      <c r="F980" s="199" t="s">
        <v>8</v>
      </c>
      <c r="G980" s="250">
        <f>(C980*D980)</f>
        <v>320</v>
      </c>
      <c r="H980" s="245"/>
    </row>
    <row r="981" spans="1:11" s="274" customFormat="1" ht="12.75" customHeight="1" x14ac:dyDescent="0.3">
      <c r="A981" s="244"/>
      <c r="B981" s="246" t="s">
        <v>1269</v>
      </c>
      <c r="C981" s="190">
        <v>1</v>
      </c>
      <c r="D981" s="252">
        <v>50</v>
      </c>
      <c r="E981" s="253">
        <v>44527</v>
      </c>
      <c r="F981" s="199" t="s">
        <v>8</v>
      </c>
      <c r="G981" s="250">
        <f>(C981*D981)</f>
        <v>50</v>
      </c>
      <c r="H981" s="245"/>
    </row>
    <row r="982" spans="1:11" s="269" customFormat="1" ht="12.75" customHeight="1" x14ac:dyDescent="0.3">
      <c r="A982" s="448" t="s">
        <v>1268</v>
      </c>
      <c r="B982" s="207"/>
      <c r="C982" s="280"/>
      <c r="D982" s="257"/>
      <c r="E982" s="257"/>
      <c r="F982" s="257"/>
      <c r="G982" s="242"/>
      <c r="H982" s="243">
        <f>SUM(G977:G981)</f>
        <v>3225</v>
      </c>
    </row>
    <row r="983" spans="1:11" s="275" customFormat="1" ht="12.75" customHeight="1" x14ac:dyDescent="0.3">
      <c r="A983" s="244"/>
      <c r="B983" s="300" t="s">
        <v>1423</v>
      </c>
      <c r="C983" s="190">
        <v>24</v>
      </c>
      <c r="D983" s="252">
        <v>97</v>
      </c>
      <c r="E983" s="253">
        <v>44533</v>
      </c>
      <c r="F983" s="199" t="s">
        <v>8</v>
      </c>
      <c r="G983" s="250">
        <f t="shared" ref="G983:G991" si="57">(C983*D983)</f>
        <v>2328</v>
      </c>
      <c r="H983" s="245"/>
    </row>
    <row r="984" spans="1:11" s="275" customFormat="1" ht="12.75" customHeight="1" x14ac:dyDescent="0.3">
      <c r="A984" s="244"/>
      <c r="B984" s="300" t="s">
        <v>1424</v>
      </c>
      <c r="C984" s="190">
        <v>1</v>
      </c>
      <c r="D984" s="252">
        <v>138</v>
      </c>
      <c r="E984" s="253">
        <v>44533</v>
      </c>
      <c r="F984" s="199" t="s">
        <v>8</v>
      </c>
      <c r="G984" s="250">
        <f t="shared" si="57"/>
        <v>138</v>
      </c>
      <c r="H984" s="245"/>
    </row>
    <row r="985" spans="1:11" s="275" customFormat="1" ht="12.75" customHeight="1" x14ac:dyDescent="0.3">
      <c r="A985" s="244"/>
      <c r="B985" s="300" t="s">
        <v>1425</v>
      </c>
      <c r="C985" s="190">
        <v>4</v>
      </c>
      <c r="D985" s="252">
        <v>167</v>
      </c>
      <c r="E985" s="253">
        <v>44533</v>
      </c>
      <c r="F985" s="199" t="s">
        <v>8</v>
      </c>
      <c r="G985" s="250">
        <f t="shared" si="57"/>
        <v>668</v>
      </c>
      <c r="H985" s="245"/>
    </row>
    <row r="986" spans="1:11" s="275" customFormat="1" ht="12.75" customHeight="1" x14ac:dyDescent="0.3">
      <c r="A986" s="244"/>
      <c r="B986" s="300" t="s">
        <v>1426</v>
      </c>
      <c r="C986" s="190">
        <v>4</v>
      </c>
      <c r="D986" s="252">
        <v>147</v>
      </c>
      <c r="E986" s="253">
        <v>44533</v>
      </c>
      <c r="F986" s="199" t="s">
        <v>8</v>
      </c>
      <c r="G986" s="250">
        <f t="shared" si="57"/>
        <v>588</v>
      </c>
      <c r="H986" s="245"/>
    </row>
    <row r="987" spans="1:11" s="275" customFormat="1" ht="12.75" customHeight="1" x14ac:dyDescent="0.3">
      <c r="A987" s="244"/>
      <c r="B987" s="300" t="s">
        <v>1427</v>
      </c>
      <c r="C987" s="190">
        <v>1</v>
      </c>
      <c r="D987" s="252">
        <v>140</v>
      </c>
      <c r="E987" s="253">
        <v>44533</v>
      </c>
      <c r="F987" s="199" t="s">
        <v>8</v>
      </c>
      <c r="G987" s="250">
        <f t="shared" si="57"/>
        <v>140</v>
      </c>
      <c r="H987" s="245"/>
      <c r="I987" s="356">
        <f>G983+G984+G985+G986+G987</f>
        <v>3862</v>
      </c>
    </row>
    <row r="988" spans="1:11" s="275" customFormat="1" ht="12.75" customHeight="1" x14ac:dyDescent="0.3">
      <c r="A988" s="244"/>
      <c r="B988" s="246" t="s">
        <v>503</v>
      </c>
      <c r="C988" s="190">
        <v>4</v>
      </c>
      <c r="D988" s="252">
        <v>145</v>
      </c>
      <c r="E988" s="253">
        <v>44534</v>
      </c>
      <c r="F988" s="199" t="s">
        <v>8</v>
      </c>
      <c r="G988" s="250">
        <f t="shared" si="57"/>
        <v>580</v>
      </c>
      <c r="H988" s="245"/>
    </row>
    <row r="989" spans="1:11" s="275" customFormat="1" ht="12.75" customHeight="1" x14ac:dyDescent="0.3">
      <c r="A989" s="244"/>
      <c r="B989" s="246" t="s">
        <v>502</v>
      </c>
      <c r="C989" s="190">
        <v>1</v>
      </c>
      <c r="D989" s="252">
        <v>188</v>
      </c>
      <c r="E989" s="253">
        <v>44534</v>
      </c>
      <c r="F989" s="199" t="s">
        <v>8</v>
      </c>
      <c r="G989" s="250">
        <f t="shared" si="57"/>
        <v>188</v>
      </c>
      <c r="H989" s="245"/>
    </row>
    <row r="990" spans="1:11" s="275" customFormat="1" ht="12.75" customHeight="1" x14ac:dyDescent="0.3">
      <c r="A990" s="244"/>
      <c r="B990" s="246" t="s">
        <v>533</v>
      </c>
      <c r="C990" s="190">
        <v>1</v>
      </c>
      <c r="D990" s="252">
        <v>78</v>
      </c>
      <c r="E990" s="253">
        <v>44534</v>
      </c>
      <c r="F990" s="199" t="s">
        <v>8</v>
      </c>
      <c r="G990" s="250">
        <f t="shared" si="57"/>
        <v>78</v>
      </c>
      <c r="H990" s="245"/>
    </row>
    <row r="991" spans="1:11" s="281" customFormat="1" ht="12.75" customHeight="1" x14ac:dyDescent="0.3">
      <c r="A991" s="244"/>
      <c r="B991" s="246" t="s">
        <v>1277</v>
      </c>
      <c r="C991" s="190">
        <v>5</v>
      </c>
      <c r="D991" s="252">
        <v>190</v>
      </c>
      <c r="E991" s="253">
        <v>44541</v>
      </c>
      <c r="F991" s="199" t="s">
        <v>8</v>
      </c>
      <c r="G991" s="250">
        <f t="shared" si="57"/>
        <v>950</v>
      </c>
      <c r="H991" s="245"/>
    </row>
    <row r="992" spans="1:11" s="275" customFormat="1" ht="12.75" customHeight="1" x14ac:dyDescent="0.3">
      <c r="A992" s="257" t="s">
        <v>1272</v>
      </c>
      <c r="B992" s="284"/>
      <c r="C992" s="280"/>
      <c r="D992" s="257"/>
      <c r="E992" s="257"/>
      <c r="F992" s="257"/>
      <c r="G992" s="257"/>
      <c r="H992" s="258">
        <f>SUM(G983:G991)</f>
        <v>5658</v>
      </c>
    </row>
    <row r="993" spans="1:10" s="282" customFormat="1" ht="12.75" customHeight="1" x14ac:dyDescent="0.3">
      <c r="A993" s="244"/>
      <c r="B993" s="246" t="s">
        <v>1279</v>
      </c>
      <c r="C993" s="190">
        <v>1</v>
      </c>
      <c r="D993" s="252">
        <v>55.41</v>
      </c>
      <c r="E993" s="253">
        <v>44569</v>
      </c>
      <c r="F993" s="199" t="s">
        <v>8</v>
      </c>
      <c r="G993" s="250">
        <f t="shared" ref="G993:G999" si="58">(C993*D993)</f>
        <v>55.41</v>
      </c>
      <c r="H993" s="245"/>
    </row>
    <row r="994" spans="1:10" s="286" customFormat="1" ht="12.75" customHeight="1" x14ac:dyDescent="0.3">
      <c r="A994" s="244"/>
      <c r="B994" s="246" t="s">
        <v>297</v>
      </c>
      <c r="C994" s="190">
        <v>1</v>
      </c>
      <c r="D994" s="252">
        <v>1700</v>
      </c>
      <c r="E994" s="253">
        <v>44212</v>
      </c>
      <c r="F994" s="199" t="s">
        <v>8</v>
      </c>
      <c r="G994" s="250">
        <f t="shared" si="58"/>
        <v>1700</v>
      </c>
      <c r="H994" s="245"/>
    </row>
    <row r="995" spans="1:10" s="286" customFormat="1" ht="12.75" customHeight="1" x14ac:dyDescent="0.3">
      <c r="A995" s="244"/>
      <c r="B995" s="246" t="s">
        <v>1287</v>
      </c>
      <c r="C995" s="190">
        <v>1</v>
      </c>
      <c r="D995" s="252">
        <v>680</v>
      </c>
      <c r="E995" s="253">
        <v>44586</v>
      </c>
      <c r="F995" s="199" t="s">
        <v>8</v>
      </c>
      <c r="G995" s="250">
        <f t="shared" si="58"/>
        <v>680</v>
      </c>
      <c r="H995" s="245"/>
    </row>
    <row r="996" spans="1:10" s="286" customFormat="1" ht="12.75" customHeight="1" x14ac:dyDescent="0.3">
      <c r="A996" s="244"/>
      <c r="B996" s="300" t="s">
        <v>1423</v>
      </c>
      <c r="C996" s="190">
        <v>32</v>
      </c>
      <c r="D996" s="252">
        <v>128</v>
      </c>
      <c r="E996" s="253">
        <v>44592</v>
      </c>
      <c r="F996" s="199" t="s">
        <v>8</v>
      </c>
      <c r="G996" s="250">
        <f t="shared" si="58"/>
        <v>4096</v>
      </c>
      <c r="H996" s="245"/>
    </row>
    <row r="997" spans="1:10" s="286" customFormat="1" ht="12.75" customHeight="1" x14ac:dyDescent="0.3">
      <c r="A997" s="244"/>
      <c r="B997" s="300" t="s">
        <v>1428</v>
      </c>
      <c r="C997" s="190">
        <v>8</v>
      </c>
      <c r="D997" s="252">
        <v>130</v>
      </c>
      <c r="E997" s="253">
        <v>44592</v>
      </c>
      <c r="F997" s="199" t="s">
        <v>8</v>
      </c>
      <c r="G997" s="250">
        <f t="shared" si="58"/>
        <v>1040</v>
      </c>
      <c r="H997" s="245"/>
    </row>
    <row r="998" spans="1:10" s="286" customFormat="1" ht="12.75" customHeight="1" x14ac:dyDescent="0.3">
      <c r="A998" s="244"/>
      <c r="B998" s="300" t="s">
        <v>1424</v>
      </c>
      <c r="C998" s="190">
        <v>2</v>
      </c>
      <c r="D998" s="252">
        <v>175</v>
      </c>
      <c r="E998" s="253">
        <v>44592</v>
      </c>
      <c r="F998" s="199" t="s">
        <v>8</v>
      </c>
      <c r="G998" s="250">
        <f t="shared" si="58"/>
        <v>350</v>
      </c>
      <c r="H998" s="245"/>
    </row>
    <row r="999" spans="1:10" s="282" customFormat="1" ht="12.75" customHeight="1" x14ac:dyDescent="0.25">
      <c r="A999" s="462"/>
      <c r="B999" s="300" t="s">
        <v>1429</v>
      </c>
      <c r="C999" s="190">
        <v>12</v>
      </c>
      <c r="D999" s="252">
        <v>184</v>
      </c>
      <c r="E999" s="253">
        <v>44592</v>
      </c>
      <c r="F999" s="199" t="s">
        <v>8</v>
      </c>
      <c r="G999" s="250">
        <f t="shared" si="58"/>
        <v>2208</v>
      </c>
      <c r="H999" s="190"/>
      <c r="I999" s="356">
        <f>G997+G996+G998+G999</f>
        <v>7694</v>
      </c>
    </row>
    <row r="1000" spans="1:10" s="282" customFormat="1" ht="12.75" customHeight="1" x14ac:dyDescent="0.3">
      <c r="A1000" s="445" t="s">
        <v>1278</v>
      </c>
      <c r="B1000" s="207"/>
      <c r="C1000" s="207"/>
      <c r="D1000" s="207"/>
      <c r="E1000" s="207"/>
      <c r="F1000" s="207"/>
      <c r="G1000" s="207"/>
      <c r="H1000" s="226">
        <f>SUM(G993:G999)</f>
        <v>10129.41</v>
      </c>
      <c r="J1000" s="356"/>
    </row>
    <row r="1001" spans="1:10" s="321" customFormat="1" ht="12.75" customHeight="1" x14ac:dyDescent="0.3">
      <c r="A1001" s="244"/>
      <c r="B1001" s="246" t="s">
        <v>1336</v>
      </c>
      <c r="C1001" s="190">
        <v>1</v>
      </c>
      <c r="D1001" s="252">
        <v>60</v>
      </c>
      <c r="E1001" s="253">
        <v>44593</v>
      </c>
      <c r="F1001" s="199" t="s">
        <v>8</v>
      </c>
      <c r="G1001" s="250">
        <f>(C1001*D1001)</f>
        <v>60</v>
      </c>
      <c r="H1001" s="245"/>
    </row>
    <row r="1002" spans="1:10" s="321" customFormat="1" ht="12.75" customHeight="1" x14ac:dyDescent="0.3">
      <c r="A1002" s="244"/>
      <c r="B1002" s="246" t="s">
        <v>1335</v>
      </c>
      <c r="C1002" s="190">
        <v>2</v>
      </c>
      <c r="D1002" s="252">
        <v>35</v>
      </c>
      <c r="E1002" s="253">
        <v>44593</v>
      </c>
      <c r="F1002" s="199" t="s">
        <v>8</v>
      </c>
      <c r="G1002" s="250">
        <f>(C1002*D1002)</f>
        <v>70</v>
      </c>
      <c r="H1002" s="245"/>
    </row>
    <row r="1003" spans="1:10" s="287" customFormat="1" ht="12.75" customHeight="1" x14ac:dyDescent="0.3">
      <c r="A1003" s="244"/>
      <c r="B1003" s="246" t="s">
        <v>297</v>
      </c>
      <c r="C1003" s="190">
        <v>1</v>
      </c>
      <c r="D1003" s="252">
        <v>1700</v>
      </c>
      <c r="E1003" s="253">
        <v>44595</v>
      </c>
      <c r="F1003" s="199" t="s">
        <v>8</v>
      </c>
      <c r="G1003" s="250">
        <f t="shared" ref="G1003:G1010" si="59">(C1003*D1003)</f>
        <v>1700</v>
      </c>
      <c r="H1003" s="245"/>
    </row>
    <row r="1004" spans="1:10" s="287" customFormat="1" ht="12.75" customHeight="1" x14ac:dyDescent="0.3">
      <c r="A1004" s="244"/>
      <c r="B1004" s="246" t="s">
        <v>1290</v>
      </c>
      <c r="C1004" s="190">
        <v>50</v>
      </c>
      <c r="D1004" s="288">
        <v>240</v>
      </c>
      <c r="E1004" s="253">
        <v>44212</v>
      </c>
      <c r="F1004" s="199" t="s">
        <v>8</v>
      </c>
      <c r="G1004" s="250">
        <f t="shared" si="59"/>
        <v>12000</v>
      </c>
      <c r="H1004" s="245"/>
    </row>
    <row r="1005" spans="1:10" s="287" customFormat="1" ht="12.75" customHeight="1" x14ac:dyDescent="0.3">
      <c r="A1005" s="244"/>
      <c r="B1005" s="246" t="s">
        <v>1295</v>
      </c>
      <c r="C1005" s="190">
        <v>1</v>
      </c>
      <c r="D1005" s="252">
        <v>680</v>
      </c>
      <c r="E1005" s="253">
        <v>44601</v>
      </c>
      <c r="F1005" s="199" t="s">
        <v>8</v>
      </c>
      <c r="G1005" s="250">
        <f t="shared" si="59"/>
        <v>680</v>
      </c>
      <c r="H1005" s="245"/>
    </row>
    <row r="1006" spans="1:10" s="287" customFormat="1" ht="12.75" customHeight="1" x14ac:dyDescent="0.3">
      <c r="A1006" s="244"/>
      <c r="B1006" s="246" t="s">
        <v>1277</v>
      </c>
      <c r="C1006" s="190">
        <v>3</v>
      </c>
      <c r="D1006" s="252">
        <v>200</v>
      </c>
      <c r="E1006" s="253">
        <v>44604</v>
      </c>
      <c r="F1006" s="199" t="s">
        <v>8</v>
      </c>
      <c r="G1006" s="250">
        <f t="shared" si="59"/>
        <v>600</v>
      </c>
      <c r="H1006" s="245"/>
    </row>
    <row r="1007" spans="1:10" s="287" customFormat="1" ht="12.75" customHeight="1" x14ac:dyDescent="0.3">
      <c r="A1007" s="244"/>
      <c r="B1007" s="246" t="s">
        <v>1300</v>
      </c>
      <c r="C1007" s="190">
        <v>6</v>
      </c>
      <c r="D1007" s="252">
        <v>220</v>
      </c>
      <c r="E1007" s="253">
        <v>44604</v>
      </c>
      <c r="F1007" s="199" t="s">
        <v>8</v>
      </c>
      <c r="G1007" s="250">
        <f t="shared" si="59"/>
        <v>1320</v>
      </c>
      <c r="H1007" s="245"/>
    </row>
    <row r="1008" spans="1:10" s="287" customFormat="1" ht="12.75" customHeight="1" x14ac:dyDescent="0.3">
      <c r="A1008" s="244"/>
      <c r="B1008" s="246" t="s">
        <v>1301</v>
      </c>
      <c r="C1008" s="190">
        <v>1</v>
      </c>
      <c r="D1008" s="252">
        <v>405</v>
      </c>
      <c r="E1008" s="253">
        <v>44604</v>
      </c>
      <c r="F1008" s="199" t="s">
        <v>8</v>
      </c>
      <c r="G1008" s="250">
        <f t="shared" si="59"/>
        <v>405</v>
      </c>
      <c r="H1008" s="245"/>
    </row>
    <row r="1009" spans="1:9" s="287" customFormat="1" ht="12.75" customHeight="1" x14ac:dyDescent="0.25">
      <c r="A1009" s="462"/>
      <c r="B1009" s="300" t="s">
        <v>1302</v>
      </c>
      <c r="C1009" s="190">
        <v>1</v>
      </c>
      <c r="D1009" s="252">
        <v>1200</v>
      </c>
      <c r="E1009" s="253">
        <v>44606</v>
      </c>
      <c r="F1009" s="199" t="s">
        <v>8</v>
      </c>
      <c r="G1009" s="250">
        <f t="shared" si="59"/>
        <v>1200</v>
      </c>
      <c r="H1009" s="190"/>
    </row>
    <row r="1010" spans="1:9" s="287" customFormat="1" ht="12.75" customHeight="1" x14ac:dyDescent="0.25">
      <c r="A1010" s="462"/>
      <c r="B1010" s="300" t="s">
        <v>1303</v>
      </c>
      <c r="C1010" s="190">
        <v>1</v>
      </c>
      <c r="D1010" s="252">
        <v>452</v>
      </c>
      <c r="E1010" s="253">
        <v>44607</v>
      </c>
      <c r="F1010" s="199" t="s">
        <v>8</v>
      </c>
      <c r="G1010" s="250">
        <f t="shared" si="59"/>
        <v>452</v>
      </c>
      <c r="H1010" s="190"/>
    </row>
    <row r="1011" spans="1:9" s="287" customFormat="1" ht="12.75" customHeight="1" x14ac:dyDescent="0.25">
      <c r="A1011" s="462"/>
      <c r="B1011" s="300" t="s">
        <v>1304</v>
      </c>
      <c r="C1011" s="190">
        <v>30</v>
      </c>
      <c r="D1011" s="252">
        <v>29</v>
      </c>
      <c r="E1011" s="253">
        <v>44607</v>
      </c>
      <c r="F1011" s="199" t="s">
        <v>8</v>
      </c>
      <c r="G1011" s="250">
        <f t="shared" ref="G1011:G1019" si="60">(C1011*D1011)</f>
        <v>870</v>
      </c>
      <c r="H1011" s="190"/>
    </row>
    <row r="1012" spans="1:9" s="287" customFormat="1" ht="12.75" customHeight="1" x14ac:dyDescent="0.25">
      <c r="A1012" s="462"/>
      <c r="B1012" s="300" t="s">
        <v>1305</v>
      </c>
      <c r="C1012" s="190">
        <v>1</v>
      </c>
      <c r="D1012" s="252">
        <v>389.16</v>
      </c>
      <c r="E1012" s="253">
        <v>44608</v>
      </c>
      <c r="F1012" s="199" t="s">
        <v>8</v>
      </c>
      <c r="G1012" s="250">
        <f t="shared" si="60"/>
        <v>389.16</v>
      </c>
      <c r="H1012" s="190"/>
    </row>
    <row r="1013" spans="1:9" s="287" customFormat="1" ht="12.75" customHeight="1" x14ac:dyDescent="0.25">
      <c r="A1013" s="462"/>
      <c r="B1013" s="300" t="s">
        <v>551</v>
      </c>
      <c r="C1013" s="190">
        <v>2500</v>
      </c>
      <c r="D1013" s="252">
        <v>0.75</v>
      </c>
      <c r="E1013" s="253">
        <v>44609</v>
      </c>
      <c r="F1013" s="199" t="s">
        <v>8</v>
      </c>
      <c r="G1013" s="250">
        <f t="shared" si="60"/>
        <v>1875</v>
      </c>
      <c r="H1013" s="190"/>
    </row>
    <row r="1014" spans="1:9" s="299" customFormat="1" ht="12.75" customHeight="1" x14ac:dyDescent="0.25">
      <c r="A1014" s="462"/>
      <c r="B1014" s="300" t="s">
        <v>516</v>
      </c>
      <c r="C1014" s="190">
        <v>650</v>
      </c>
      <c r="D1014" s="252">
        <v>0.5</v>
      </c>
      <c r="E1014" s="253">
        <v>44609</v>
      </c>
      <c r="F1014" s="199" t="s">
        <v>8</v>
      </c>
      <c r="G1014" s="250">
        <f t="shared" si="60"/>
        <v>325</v>
      </c>
      <c r="H1014" s="190"/>
    </row>
    <row r="1015" spans="1:9" s="299" customFormat="1" ht="12.75" customHeight="1" x14ac:dyDescent="0.25">
      <c r="A1015" s="462"/>
      <c r="B1015" s="300" t="s">
        <v>1306</v>
      </c>
      <c r="C1015" s="190">
        <v>1</v>
      </c>
      <c r="D1015" s="252">
        <v>150</v>
      </c>
      <c r="E1015" s="253">
        <v>44609</v>
      </c>
      <c r="F1015" s="199" t="s">
        <v>8</v>
      </c>
      <c r="G1015" s="250">
        <f t="shared" si="60"/>
        <v>150</v>
      </c>
      <c r="H1015" s="190"/>
    </row>
    <row r="1016" spans="1:9" s="299" customFormat="1" ht="12.75" customHeight="1" x14ac:dyDescent="0.25">
      <c r="A1016" s="462"/>
      <c r="B1016" s="300" t="s">
        <v>1307</v>
      </c>
      <c r="C1016" s="190">
        <v>1</v>
      </c>
      <c r="D1016" s="252">
        <v>450</v>
      </c>
      <c r="E1016" s="253">
        <v>44610</v>
      </c>
      <c r="F1016" s="199" t="s">
        <v>8</v>
      </c>
      <c r="G1016" s="250">
        <f t="shared" si="60"/>
        <v>450</v>
      </c>
      <c r="H1016" s="190"/>
    </row>
    <row r="1017" spans="1:9" s="299" customFormat="1" ht="12.75" customHeight="1" x14ac:dyDescent="0.25">
      <c r="A1017" s="462"/>
      <c r="B1017" s="300" t="s">
        <v>1308</v>
      </c>
      <c r="C1017" s="190">
        <v>1</v>
      </c>
      <c r="D1017" s="252">
        <v>420</v>
      </c>
      <c r="E1017" s="253">
        <v>44610</v>
      </c>
      <c r="F1017" s="199" t="s">
        <v>8</v>
      </c>
      <c r="G1017" s="250">
        <f t="shared" si="60"/>
        <v>420</v>
      </c>
      <c r="H1017" s="190"/>
    </row>
    <row r="1018" spans="1:9" s="299" customFormat="1" ht="12.75" customHeight="1" x14ac:dyDescent="0.25">
      <c r="A1018" s="462"/>
      <c r="B1018" s="300" t="s">
        <v>1221</v>
      </c>
      <c r="C1018" s="190">
        <v>1</v>
      </c>
      <c r="D1018" s="252">
        <v>500</v>
      </c>
      <c r="E1018" s="253">
        <v>44610</v>
      </c>
      <c r="F1018" s="199" t="s">
        <v>8</v>
      </c>
      <c r="G1018" s="250">
        <f t="shared" si="60"/>
        <v>500</v>
      </c>
      <c r="H1018" s="190"/>
    </row>
    <row r="1019" spans="1:9" s="301" customFormat="1" ht="12.75" customHeight="1" x14ac:dyDescent="0.25">
      <c r="A1019" s="462"/>
      <c r="B1019" s="300" t="s">
        <v>1323</v>
      </c>
      <c r="C1019" s="190">
        <v>3</v>
      </c>
      <c r="D1019" s="252">
        <v>50</v>
      </c>
      <c r="E1019" s="253">
        <v>44617</v>
      </c>
      <c r="F1019" s="199" t="s">
        <v>8</v>
      </c>
      <c r="G1019" s="250">
        <f t="shared" si="60"/>
        <v>150</v>
      </c>
      <c r="H1019" s="190"/>
      <c r="I1019" s="220">
        <f>SUM(G1009:G1019)+G1022+G1023+G1024+G1025+G1026+G1027+G1031+G1034+G1035+G1036+G1037+SUM(G1039:G1041)+SUM(G1045:G1047)+G1059+G1063+G1064+G1065+G1066+G1072+G1077+G1086+G1088+G1120</f>
        <v>11448.06</v>
      </c>
    </row>
    <row r="1020" spans="1:9" s="287" customFormat="1" ht="12.75" customHeight="1" x14ac:dyDescent="0.3">
      <c r="A1020" s="445" t="s">
        <v>1289</v>
      </c>
      <c r="B1020" s="207"/>
      <c r="C1020" s="207"/>
      <c r="D1020" s="207"/>
      <c r="E1020" s="207"/>
      <c r="F1020" s="207"/>
      <c r="G1020" s="207"/>
      <c r="H1020" s="226">
        <f>SUM(G1001:G1019)</f>
        <v>23616.16</v>
      </c>
    </row>
    <row r="1021" spans="1:9" s="301" customFormat="1" ht="12.75" customHeight="1" x14ac:dyDescent="0.25">
      <c r="A1021" s="462"/>
      <c r="B1021" s="300" t="s">
        <v>512</v>
      </c>
      <c r="C1021" s="190">
        <v>1</v>
      </c>
      <c r="D1021" s="316">
        <v>1700</v>
      </c>
      <c r="E1021" s="253">
        <v>44622</v>
      </c>
      <c r="F1021" s="199" t="s">
        <v>8</v>
      </c>
      <c r="G1021" s="250">
        <f t="shared" ref="G1021:G1037" si="61">(C1021*D1021)</f>
        <v>1700</v>
      </c>
      <c r="H1021" s="190"/>
    </row>
    <row r="1022" spans="1:9" s="301" customFormat="1" ht="12.75" customHeight="1" x14ac:dyDescent="0.25">
      <c r="A1022" s="462"/>
      <c r="B1022" s="300" t="s">
        <v>1321</v>
      </c>
      <c r="C1022" s="190">
        <v>1</v>
      </c>
      <c r="D1022" s="316">
        <v>26.4</v>
      </c>
      <c r="E1022" s="253">
        <v>44623</v>
      </c>
      <c r="F1022" s="199" t="s">
        <v>8</v>
      </c>
      <c r="G1022" s="250">
        <f>(C1022*D1022)</f>
        <v>26.4</v>
      </c>
      <c r="H1022" s="190"/>
    </row>
    <row r="1023" spans="1:9" s="302" customFormat="1" ht="12.75" customHeight="1" x14ac:dyDescent="0.25">
      <c r="A1023" s="462"/>
      <c r="B1023" s="300" t="s">
        <v>1322</v>
      </c>
      <c r="C1023" s="190">
        <v>3</v>
      </c>
      <c r="D1023" s="190">
        <v>22.68</v>
      </c>
      <c r="E1023" s="253">
        <v>44623</v>
      </c>
      <c r="F1023" s="199" t="s">
        <v>8</v>
      </c>
      <c r="G1023" s="250">
        <f>(C1023*D1022)</f>
        <v>79.199999999999989</v>
      </c>
      <c r="H1023" s="190"/>
    </row>
    <row r="1024" spans="1:9" s="313" customFormat="1" ht="12.75" customHeight="1" x14ac:dyDescent="0.25">
      <c r="A1024" s="462"/>
      <c r="B1024" s="300" t="s">
        <v>1320</v>
      </c>
      <c r="C1024" s="190">
        <v>1</v>
      </c>
      <c r="D1024" s="316">
        <v>240</v>
      </c>
      <c r="E1024" s="253">
        <v>44623</v>
      </c>
      <c r="F1024" s="199" t="s">
        <v>8</v>
      </c>
      <c r="G1024" s="250">
        <f t="shared" si="61"/>
        <v>240</v>
      </c>
      <c r="H1024" s="190"/>
    </row>
    <row r="1025" spans="1:8" s="313" customFormat="1" ht="12.75" customHeight="1" x14ac:dyDescent="0.25">
      <c r="A1025" s="462"/>
      <c r="B1025" s="317" t="s">
        <v>1323</v>
      </c>
      <c r="C1025" s="318">
        <v>1.5</v>
      </c>
      <c r="D1025" s="319">
        <v>50</v>
      </c>
      <c r="E1025" s="253">
        <v>44623</v>
      </c>
      <c r="F1025" s="199" t="s">
        <v>8</v>
      </c>
      <c r="G1025" s="250">
        <f t="shared" si="61"/>
        <v>75</v>
      </c>
      <c r="H1025" s="190"/>
    </row>
    <row r="1026" spans="1:8" s="313" customFormat="1" ht="12.75" customHeight="1" x14ac:dyDescent="0.25">
      <c r="A1026" s="462"/>
      <c r="B1026" s="317" t="s">
        <v>1324</v>
      </c>
      <c r="C1026" s="318">
        <v>1</v>
      </c>
      <c r="D1026" s="319">
        <v>119</v>
      </c>
      <c r="E1026" s="253">
        <v>44623</v>
      </c>
      <c r="F1026" s="199" t="s">
        <v>8</v>
      </c>
      <c r="G1026" s="250">
        <f t="shared" si="61"/>
        <v>119</v>
      </c>
      <c r="H1026" s="190"/>
    </row>
    <row r="1027" spans="1:8" s="313" customFormat="1" ht="12.75" customHeight="1" x14ac:dyDescent="0.25">
      <c r="A1027" s="462"/>
      <c r="B1027" s="317" t="s">
        <v>1205</v>
      </c>
      <c r="C1027" s="318">
        <v>1</v>
      </c>
      <c r="D1027" s="319">
        <v>176</v>
      </c>
      <c r="E1027" s="253">
        <v>44627</v>
      </c>
      <c r="F1027" s="199" t="s">
        <v>8</v>
      </c>
      <c r="G1027" s="250">
        <f t="shared" si="61"/>
        <v>176</v>
      </c>
      <c r="H1027" s="190"/>
    </row>
    <row r="1028" spans="1:8" s="313" customFormat="1" ht="12.75" customHeight="1" x14ac:dyDescent="0.25">
      <c r="A1028" s="462"/>
      <c r="B1028" s="300" t="s">
        <v>1318</v>
      </c>
      <c r="C1028" s="190">
        <v>3</v>
      </c>
      <c r="D1028" s="316">
        <v>85</v>
      </c>
      <c r="E1028" s="253">
        <v>44627</v>
      </c>
      <c r="F1028" s="199" t="s">
        <v>8</v>
      </c>
      <c r="G1028" s="250">
        <f t="shared" si="61"/>
        <v>255</v>
      </c>
      <c r="H1028" s="190"/>
    </row>
    <row r="1029" spans="1:8" s="313" customFormat="1" ht="12.75" customHeight="1" x14ac:dyDescent="0.25">
      <c r="A1029" s="462"/>
      <c r="B1029" s="300" t="s">
        <v>1319</v>
      </c>
      <c r="C1029" s="190">
        <v>1</v>
      </c>
      <c r="D1029" s="316">
        <v>1300</v>
      </c>
      <c r="E1029" s="253">
        <v>44630</v>
      </c>
      <c r="F1029" s="199" t="s">
        <v>8</v>
      </c>
      <c r="G1029" s="250">
        <f t="shared" si="61"/>
        <v>1300</v>
      </c>
      <c r="H1029" s="190"/>
    </row>
    <row r="1030" spans="1:8" s="320" customFormat="1" ht="12.75" customHeight="1" x14ac:dyDescent="0.25">
      <c r="A1030" s="462"/>
      <c r="B1030" s="300" t="s">
        <v>1328</v>
      </c>
      <c r="C1030" s="190">
        <v>5</v>
      </c>
      <c r="D1030" s="316">
        <v>45</v>
      </c>
      <c r="E1030" s="253">
        <v>44632</v>
      </c>
      <c r="F1030" s="199" t="s">
        <v>8</v>
      </c>
      <c r="G1030" s="250">
        <f t="shared" si="61"/>
        <v>225</v>
      </c>
      <c r="H1030" s="190"/>
    </row>
    <row r="1031" spans="1:8" s="320" customFormat="1" ht="12.75" customHeight="1" x14ac:dyDescent="0.25">
      <c r="A1031" s="462"/>
      <c r="B1031" s="300" t="s">
        <v>1329</v>
      </c>
      <c r="C1031" s="190">
        <v>6</v>
      </c>
      <c r="D1031" s="316">
        <v>40.950000000000003</v>
      </c>
      <c r="E1031" s="253">
        <v>44632</v>
      </c>
      <c r="F1031" s="199" t="s">
        <v>8</v>
      </c>
      <c r="G1031" s="250">
        <f t="shared" si="61"/>
        <v>245.70000000000002</v>
      </c>
      <c r="H1031" s="190"/>
    </row>
    <row r="1032" spans="1:8" s="320" customFormat="1" ht="12.75" customHeight="1" x14ac:dyDescent="0.25">
      <c r="A1032" s="462"/>
      <c r="B1032" s="300" t="s">
        <v>1330</v>
      </c>
      <c r="C1032" s="190">
        <v>1</v>
      </c>
      <c r="D1032" s="316">
        <v>48</v>
      </c>
      <c r="E1032" s="253">
        <v>44632</v>
      </c>
      <c r="F1032" s="199" t="s">
        <v>8</v>
      </c>
      <c r="G1032" s="250">
        <f t="shared" si="61"/>
        <v>48</v>
      </c>
      <c r="H1032" s="190"/>
    </row>
    <row r="1033" spans="1:8" s="320" customFormat="1" ht="12.75" customHeight="1" x14ac:dyDescent="0.25">
      <c r="A1033" s="462"/>
      <c r="B1033" s="300" t="s">
        <v>1331</v>
      </c>
      <c r="C1033" s="190">
        <v>1</v>
      </c>
      <c r="D1033" s="316">
        <v>350</v>
      </c>
      <c r="E1033" s="253">
        <v>44632</v>
      </c>
      <c r="F1033" s="199" t="s">
        <v>8</v>
      </c>
      <c r="G1033" s="250">
        <f t="shared" si="61"/>
        <v>350</v>
      </c>
      <c r="H1033" s="190"/>
    </row>
    <row r="1034" spans="1:8" s="320" customFormat="1" ht="12.75" customHeight="1" x14ac:dyDescent="0.25">
      <c r="A1034" s="462"/>
      <c r="B1034" s="300" t="s">
        <v>1332</v>
      </c>
      <c r="C1034" s="190">
        <v>1</v>
      </c>
      <c r="D1034" s="316">
        <v>100</v>
      </c>
      <c r="E1034" s="253">
        <v>44632</v>
      </c>
      <c r="F1034" s="199" t="s">
        <v>8</v>
      </c>
      <c r="G1034" s="250">
        <f t="shared" si="61"/>
        <v>100</v>
      </c>
      <c r="H1034" s="190"/>
    </row>
    <row r="1035" spans="1:8" s="321" customFormat="1" ht="12.75" customHeight="1" x14ac:dyDescent="0.25">
      <c r="A1035" s="462"/>
      <c r="B1035" s="300" t="s">
        <v>551</v>
      </c>
      <c r="C1035" s="190">
        <v>500</v>
      </c>
      <c r="D1035" s="252">
        <v>0.69</v>
      </c>
      <c r="E1035" s="253">
        <v>44637</v>
      </c>
      <c r="F1035" s="199" t="s">
        <v>8</v>
      </c>
      <c r="G1035" s="250">
        <f t="shared" si="61"/>
        <v>345</v>
      </c>
      <c r="H1035" s="190"/>
    </row>
    <row r="1036" spans="1:8" s="329" customFormat="1" ht="12.75" customHeight="1" x14ac:dyDescent="0.25">
      <c r="A1036" s="462"/>
      <c r="B1036" s="300" t="s">
        <v>1345</v>
      </c>
      <c r="C1036" s="190">
        <v>12</v>
      </c>
      <c r="D1036" s="252">
        <v>12</v>
      </c>
      <c r="E1036" s="253">
        <v>44637</v>
      </c>
      <c r="F1036" s="199" t="s">
        <v>8</v>
      </c>
      <c r="G1036" s="250">
        <f t="shared" si="61"/>
        <v>144</v>
      </c>
      <c r="H1036" s="190"/>
    </row>
    <row r="1037" spans="1:8" s="329" customFormat="1" ht="12.75" customHeight="1" x14ac:dyDescent="0.25">
      <c r="A1037" s="462"/>
      <c r="B1037" s="300" t="s">
        <v>1321</v>
      </c>
      <c r="C1037" s="190">
        <v>1</v>
      </c>
      <c r="D1037" s="252">
        <v>30</v>
      </c>
      <c r="E1037" s="253">
        <v>44637</v>
      </c>
      <c r="F1037" s="199" t="s">
        <v>8</v>
      </c>
      <c r="G1037" s="250">
        <f t="shared" si="61"/>
        <v>30</v>
      </c>
      <c r="H1037" s="190"/>
    </row>
    <row r="1038" spans="1:8" s="301" customFormat="1" ht="12.75" customHeight="1" x14ac:dyDescent="0.3">
      <c r="A1038" s="446" t="s">
        <v>1311</v>
      </c>
      <c r="B1038" s="338"/>
      <c r="C1038" s="338"/>
      <c r="D1038" s="339"/>
      <c r="E1038" s="338"/>
      <c r="F1038" s="338"/>
      <c r="G1038" s="338"/>
      <c r="H1038" s="340">
        <f>SUM(G1021:G1037)</f>
        <v>5458.3</v>
      </c>
    </row>
    <row r="1039" spans="1:8" s="323" customFormat="1" ht="12.75" customHeight="1" x14ac:dyDescent="0.25">
      <c r="A1039" s="462"/>
      <c r="B1039" s="300" t="s">
        <v>1304</v>
      </c>
      <c r="C1039" s="190">
        <v>10</v>
      </c>
      <c r="D1039" s="316">
        <v>29</v>
      </c>
      <c r="E1039" s="253">
        <v>44660</v>
      </c>
      <c r="F1039" s="199" t="s">
        <v>8</v>
      </c>
      <c r="G1039" s="250">
        <f t="shared" ref="G1039:G1054" si="62">(C1039*D1039)</f>
        <v>290</v>
      </c>
      <c r="H1039" s="190"/>
    </row>
    <row r="1040" spans="1:8" s="323" customFormat="1" ht="12.75" customHeight="1" x14ac:dyDescent="0.25">
      <c r="A1040" s="462"/>
      <c r="B1040" s="300" t="s">
        <v>1328</v>
      </c>
      <c r="C1040" s="190">
        <v>2</v>
      </c>
      <c r="D1040" s="316">
        <v>45</v>
      </c>
      <c r="E1040" s="253">
        <v>44660</v>
      </c>
      <c r="F1040" s="199" t="s">
        <v>8</v>
      </c>
      <c r="G1040" s="250">
        <f t="shared" si="62"/>
        <v>90</v>
      </c>
      <c r="H1040" s="190"/>
    </row>
    <row r="1041" spans="1:8" s="323" customFormat="1" ht="12.75" customHeight="1" x14ac:dyDescent="0.25">
      <c r="A1041" s="462"/>
      <c r="B1041" s="300" t="s">
        <v>1308</v>
      </c>
      <c r="C1041" s="190">
        <v>1</v>
      </c>
      <c r="D1041" s="316">
        <v>430</v>
      </c>
      <c r="E1041" s="253">
        <v>44662</v>
      </c>
      <c r="F1041" s="199" t="s">
        <v>8</v>
      </c>
      <c r="G1041" s="250">
        <f t="shared" si="62"/>
        <v>430</v>
      </c>
      <c r="H1041" s="190"/>
    </row>
    <row r="1042" spans="1:8" s="323" customFormat="1" ht="12.75" customHeight="1" x14ac:dyDescent="0.25">
      <c r="A1042" s="462"/>
      <c r="B1042" s="300" t="s">
        <v>1346</v>
      </c>
      <c r="C1042" s="190">
        <v>1</v>
      </c>
      <c r="D1042" s="316">
        <v>300</v>
      </c>
      <c r="E1042" s="253">
        <v>44665</v>
      </c>
      <c r="F1042" s="199" t="s">
        <v>8</v>
      </c>
      <c r="G1042" s="250">
        <f t="shared" si="62"/>
        <v>300</v>
      </c>
      <c r="H1042" s="190"/>
    </row>
    <row r="1043" spans="1:8" s="323" customFormat="1" ht="12.75" customHeight="1" x14ac:dyDescent="0.25">
      <c r="A1043" s="462"/>
      <c r="B1043" s="300" t="s">
        <v>1347</v>
      </c>
      <c r="C1043" s="190">
        <v>4</v>
      </c>
      <c r="D1043" s="316">
        <v>68</v>
      </c>
      <c r="E1043" s="253">
        <v>44665</v>
      </c>
      <c r="F1043" s="199" t="s">
        <v>8</v>
      </c>
      <c r="G1043" s="250">
        <f t="shared" si="62"/>
        <v>272</v>
      </c>
      <c r="H1043" s="190"/>
    </row>
    <row r="1044" spans="1:8" s="332" customFormat="1" ht="12.75" customHeight="1" x14ac:dyDescent="0.25">
      <c r="A1044" s="462"/>
      <c r="B1044" s="300" t="s">
        <v>1357</v>
      </c>
      <c r="C1044" s="190">
        <v>1</v>
      </c>
      <c r="D1044" s="316">
        <v>18</v>
      </c>
      <c r="E1044" s="253">
        <v>44677</v>
      </c>
      <c r="F1044" s="199" t="s">
        <v>8</v>
      </c>
      <c r="G1044" s="250">
        <f t="shared" si="62"/>
        <v>18</v>
      </c>
      <c r="H1044" s="190"/>
    </row>
    <row r="1045" spans="1:8" s="330" customFormat="1" ht="12.75" customHeight="1" x14ac:dyDescent="0.25">
      <c r="A1045" s="462"/>
      <c r="B1045" s="300" t="s">
        <v>1350</v>
      </c>
      <c r="C1045" s="190">
        <v>1</v>
      </c>
      <c r="D1045" s="316">
        <v>394</v>
      </c>
      <c r="E1045" s="253">
        <v>44678</v>
      </c>
      <c r="F1045" s="199" t="s">
        <v>8</v>
      </c>
      <c r="G1045" s="250">
        <f t="shared" si="62"/>
        <v>394</v>
      </c>
      <c r="H1045" s="190"/>
    </row>
    <row r="1046" spans="1:8" s="330" customFormat="1" ht="12.75" customHeight="1" x14ac:dyDescent="0.25">
      <c r="A1046" s="462"/>
      <c r="B1046" s="300" t="s">
        <v>1351</v>
      </c>
      <c r="C1046" s="190">
        <v>1</v>
      </c>
      <c r="D1046" s="316">
        <v>99</v>
      </c>
      <c r="E1046" s="253">
        <v>44678</v>
      </c>
      <c r="F1046" s="199" t="s">
        <v>8</v>
      </c>
      <c r="G1046" s="250">
        <f t="shared" si="62"/>
        <v>99</v>
      </c>
      <c r="H1046" s="190"/>
    </row>
    <row r="1047" spans="1:8" s="330" customFormat="1" ht="12.75" customHeight="1" x14ac:dyDescent="0.25">
      <c r="A1047" s="462"/>
      <c r="B1047" s="300" t="s">
        <v>548</v>
      </c>
      <c r="C1047" s="190">
        <v>5</v>
      </c>
      <c r="D1047" s="316">
        <v>33</v>
      </c>
      <c r="E1047" s="253">
        <v>44678</v>
      </c>
      <c r="F1047" s="199" t="s">
        <v>8</v>
      </c>
      <c r="G1047" s="250">
        <f t="shared" si="62"/>
        <v>165</v>
      </c>
      <c r="H1047" s="190"/>
    </row>
    <row r="1048" spans="1:8" s="330" customFormat="1" ht="12.75" customHeight="1" x14ac:dyDescent="0.25">
      <c r="A1048" s="462"/>
      <c r="B1048" s="300" t="s">
        <v>1352</v>
      </c>
      <c r="C1048" s="190">
        <v>1</v>
      </c>
      <c r="D1048" s="316">
        <v>50.75</v>
      </c>
      <c r="E1048" s="253">
        <v>44678</v>
      </c>
      <c r="F1048" s="199" t="s">
        <v>8</v>
      </c>
      <c r="G1048" s="250">
        <f t="shared" si="62"/>
        <v>50.75</v>
      </c>
      <c r="H1048" s="190"/>
    </row>
    <row r="1049" spans="1:8" s="323" customFormat="1" ht="12.75" customHeight="1" x14ac:dyDescent="0.25">
      <c r="A1049" s="462"/>
      <c r="B1049" s="300" t="s">
        <v>1353</v>
      </c>
      <c r="C1049" s="190">
        <v>1</v>
      </c>
      <c r="D1049" s="316">
        <v>149</v>
      </c>
      <c r="E1049" s="253">
        <v>44679</v>
      </c>
      <c r="F1049" s="199" t="s">
        <v>8</v>
      </c>
      <c r="G1049" s="250">
        <f t="shared" si="62"/>
        <v>149</v>
      </c>
      <c r="H1049" s="190"/>
    </row>
    <row r="1050" spans="1:8" s="332" customFormat="1" ht="12.75" customHeight="1" x14ac:dyDescent="0.25">
      <c r="A1050" s="462"/>
      <c r="B1050" s="300" t="s">
        <v>1361</v>
      </c>
      <c r="C1050" s="190">
        <v>1</v>
      </c>
      <c r="D1050" s="316">
        <v>245.51</v>
      </c>
      <c r="E1050" s="253">
        <v>44679</v>
      </c>
      <c r="F1050" s="199" t="s">
        <v>8</v>
      </c>
      <c r="G1050" s="250">
        <f t="shared" si="62"/>
        <v>245.51</v>
      </c>
      <c r="H1050" s="190"/>
    </row>
    <row r="1051" spans="1:8" s="332" customFormat="1" ht="12.75" customHeight="1" x14ac:dyDescent="0.25">
      <c r="A1051" s="462"/>
      <c r="B1051" s="300" t="s">
        <v>1360</v>
      </c>
      <c r="C1051" s="190">
        <v>1</v>
      </c>
      <c r="D1051" s="316">
        <v>132</v>
      </c>
      <c r="E1051" s="253">
        <v>44680</v>
      </c>
      <c r="F1051" s="199" t="s">
        <v>8</v>
      </c>
      <c r="G1051" s="250">
        <f t="shared" si="62"/>
        <v>132</v>
      </c>
      <c r="H1051" s="190"/>
    </row>
    <row r="1052" spans="1:8" s="323" customFormat="1" ht="12.75" customHeight="1" x14ac:dyDescent="0.25">
      <c r="A1052" s="462"/>
      <c r="B1052" s="300" t="s">
        <v>1359</v>
      </c>
      <c r="C1052" s="190">
        <v>1</v>
      </c>
      <c r="D1052" s="252">
        <v>145</v>
      </c>
      <c r="E1052" s="253">
        <v>44680</v>
      </c>
      <c r="F1052" s="199" t="s">
        <v>8</v>
      </c>
      <c r="G1052" s="250">
        <f t="shared" si="62"/>
        <v>145</v>
      </c>
      <c r="H1052" s="190"/>
    </row>
    <row r="1053" spans="1:8" s="332" customFormat="1" ht="12.75" customHeight="1" x14ac:dyDescent="0.25">
      <c r="A1053" s="462"/>
      <c r="B1053" s="300" t="s">
        <v>1358</v>
      </c>
      <c r="C1053" s="190">
        <v>1</v>
      </c>
      <c r="D1053" s="252">
        <v>268</v>
      </c>
      <c r="E1053" s="253">
        <v>44680</v>
      </c>
      <c r="F1053" s="199" t="s">
        <v>8</v>
      </c>
      <c r="G1053" s="250">
        <f t="shared" si="62"/>
        <v>268</v>
      </c>
      <c r="H1053" s="190"/>
    </row>
    <row r="1054" spans="1:8" s="333" customFormat="1" ht="12.75" customHeight="1" x14ac:dyDescent="0.25">
      <c r="A1054" s="462"/>
      <c r="B1054" s="300" t="s">
        <v>410</v>
      </c>
      <c r="C1054" s="190">
        <v>14</v>
      </c>
      <c r="D1054" s="252">
        <v>0.7</v>
      </c>
      <c r="E1054" s="253">
        <v>44681</v>
      </c>
      <c r="F1054" s="199" t="s">
        <v>8</v>
      </c>
      <c r="G1054" s="250">
        <f t="shared" si="62"/>
        <v>9.7999999999999989</v>
      </c>
      <c r="H1054" s="190"/>
    </row>
    <row r="1055" spans="1:8" s="323" customFormat="1" ht="12.75" customHeight="1" x14ac:dyDescent="0.3">
      <c r="A1055" s="446" t="s">
        <v>1339</v>
      </c>
      <c r="B1055" s="338"/>
      <c r="C1055" s="338"/>
      <c r="D1055" s="339"/>
      <c r="E1055" s="338"/>
      <c r="F1055" s="338"/>
      <c r="G1055" s="338"/>
      <c r="H1055" s="340">
        <f>SUM(G1039:G1054)</f>
        <v>3058.0600000000004</v>
      </c>
    </row>
    <row r="1056" spans="1:8" s="333" customFormat="1" ht="12.75" customHeight="1" x14ac:dyDescent="0.25">
      <c r="A1056" s="462"/>
      <c r="B1056" s="300" t="s">
        <v>1366</v>
      </c>
      <c r="C1056" s="190">
        <v>1</v>
      </c>
      <c r="D1056" s="316">
        <v>42.5</v>
      </c>
      <c r="E1056" s="253">
        <v>44683</v>
      </c>
      <c r="F1056" s="199" t="s">
        <v>8</v>
      </c>
      <c r="G1056" s="250">
        <f t="shared" ref="G1056:G1070" si="63">(C1056*D1056)</f>
        <v>42.5</v>
      </c>
      <c r="H1056" s="190"/>
    </row>
    <row r="1057" spans="1:8" s="333" customFormat="1" ht="12.75" customHeight="1" x14ac:dyDescent="0.25">
      <c r="A1057" s="462"/>
      <c r="B1057" s="300" t="s">
        <v>1367</v>
      </c>
      <c r="C1057" s="190">
        <v>1</v>
      </c>
      <c r="D1057" s="316">
        <v>14</v>
      </c>
      <c r="E1057" s="253">
        <v>44683</v>
      </c>
      <c r="F1057" s="199" t="s">
        <v>8</v>
      </c>
      <c r="G1057" s="250">
        <f t="shared" si="63"/>
        <v>14</v>
      </c>
      <c r="H1057" s="190"/>
    </row>
    <row r="1058" spans="1:8" s="333" customFormat="1" ht="12.75" customHeight="1" x14ac:dyDescent="0.25">
      <c r="A1058" s="462"/>
      <c r="B1058" s="300" t="s">
        <v>1368</v>
      </c>
      <c r="C1058" s="190">
        <v>20</v>
      </c>
      <c r="D1058" s="252">
        <v>2.13</v>
      </c>
      <c r="E1058" s="253">
        <v>44684</v>
      </c>
      <c r="F1058" s="199" t="s">
        <v>8</v>
      </c>
      <c r="G1058" s="250">
        <f t="shared" si="63"/>
        <v>42.599999999999994</v>
      </c>
      <c r="H1058" s="190"/>
    </row>
    <row r="1059" spans="1:8" s="333" customFormat="1" ht="12.75" customHeight="1" x14ac:dyDescent="0.25">
      <c r="A1059" s="462"/>
      <c r="B1059" s="300" t="s">
        <v>1369</v>
      </c>
      <c r="C1059" s="190">
        <v>4.5</v>
      </c>
      <c r="D1059" s="252">
        <v>10</v>
      </c>
      <c r="E1059" s="253">
        <v>44684</v>
      </c>
      <c r="F1059" s="199" t="s">
        <v>8</v>
      </c>
      <c r="G1059" s="250">
        <f t="shared" si="63"/>
        <v>45</v>
      </c>
      <c r="H1059" s="190"/>
    </row>
    <row r="1060" spans="1:8" s="333" customFormat="1" ht="12.75" customHeight="1" x14ac:dyDescent="0.25">
      <c r="A1060" s="462"/>
      <c r="B1060" s="300" t="s">
        <v>1370</v>
      </c>
      <c r="C1060" s="190">
        <v>1</v>
      </c>
      <c r="D1060" s="252">
        <v>155</v>
      </c>
      <c r="E1060" s="253">
        <v>44684</v>
      </c>
      <c r="F1060" s="199" t="s">
        <v>8</v>
      </c>
      <c r="G1060" s="250">
        <f t="shared" si="63"/>
        <v>155</v>
      </c>
      <c r="H1060" s="190"/>
    </row>
    <row r="1061" spans="1:8" s="333" customFormat="1" ht="12.75" customHeight="1" x14ac:dyDescent="0.25">
      <c r="A1061" s="462"/>
      <c r="B1061" s="300" t="s">
        <v>518</v>
      </c>
      <c r="C1061" s="190">
        <v>1</v>
      </c>
      <c r="D1061" s="252">
        <v>45.32</v>
      </c>
      <c r="E1061" s="253">
        <v>44684</v>
      </c>
      <c r="F1061" s="199" t="s">
        <v>8</v>
      </c>
      <c r="G1061" s="250">
        <f t="shared" si="63"/>
        <v>45.32</v>
      </c>
      <c r="H1061" s="190"/>
    </row>
    <row r="1062" spans="1:8" s="333" customFormat="1" ht="12.75" customHeight="1" x14ac:dyDescent="0.25">
      <c r="A1062" s="462"/>
      <c r="B1062" s="300" t="s">
        <v>1371</v>
      </c>
      <c r="C1062" s="190">
        <v>10</v>
      </c>
      <c r="D1062" s="252">
        <v>1</v>
      </c>
      <c r="E1062" s="253">
        <v>44684</v>
      </c>
      <c r="F1062" s="199" t="s">
        <v>8</v>
      </c>
      <c r="G1062" s="250">
        <f t="shared" si="63"/>
        <v>10</v>
      </c>
      <c r="H1062" s="190"/>
    </row>
    <row r="1063" spans="1:8" s="333" customFormat="1" ht="12.75" customHeight="1" x14ac:dyDescent="0.25">
      <c r="A1063" s="462"/>
      <c r="B1063" s="300" t="s">
        <v>1372</v>
      </c>
      <c r="C1063" s="190">
        <v>1</v>
      </c>
      <c r="D1063" s="252">
        <v>233</v>
      </c>
      <c r="E1063" s="253">
        <v>44684</v>
      </c>
      <c r="F1063" s="199" t="s">
        <v>8</v>
      </c>
      <c r="G1063" s="250">
        <f t="shared" si="63"/>
        <v>233</v>
      </c>
      <c r="H1063" s="190"/>
    </row>
    <row r="1064" spans="1:8" s="333" customFormat="1" ht="12.75" customHeight="1" x14ac:dyDescent="0.25">
      <c r="A1064" s="462"/>
      <c r="B1064" s="300" t="s">
        <v>1373</v>
      </c>
      <c r="C1064" s="190">
        <v>1</v>
      </c>
      <c r="D1064" s="252">
        <v>100</v>
      </c>
      <c r="E1064" s="253">
        <v>44685</v>
      </c>
      <c r="F1064" s="199" t="s">
        <v>8</v>
      </c>
      <c r="G1064" s="250">
        <f t="shared" si="63"/>
        <v>100</v>
      </c>
      <c r="H1064" s="190"/>
    </row>
    <row r="1065" spans="1:8" s="333" customFormat="1" ht="12.75" customHeight="1" x14ac:dyDescent="0.25">
      <c r="A1065" s="462"/>
      <c r="B1065" s="300" t="s">
        <v>1373</v>
      </c>
      <c r="C1065" s="190">
        <v>1</v>
      </c>
      <c r="D1065" s="252">
        <v>31</v>
      </c>
      <c r="E1065" s="253">
        <v>44686</v>
      </c>
      <c r="F1065" s="199" t="s">
        <v>8</v>
      </c>
      <c r="G1065" s="250">
        <f t="shared" si="63"/>
        <v>31</v>
      </c>
      <c r="H1065" s="190"/>
    </row>
    <row r="1066" spans="1:8" s="333" customFormat="1" ht="12.75" customHeight="1" x14ac:dyDescent="0.25">
      <c r="A1066" s="462"/>
      <c r="B1066" s="300" t="s">
        <v>1374</v>
      </c>
      <c r="C1066" s="190">
        <v>1.5</v>
      </c>
      <c r="D1066" s="252">
        <v>32.4</v>
      </c>
      <c r="E1066" s="253">
        <v>44686</v>
      </c>
      <c r="F1066" s="199" t="s">
        <v>8</v>
      </c>
      <c r="G1066" s="250">
        <f t="shared" si="63"/>
        <v>48.599999999999994</v>
      </c>
      <c r="H1066" s="190"/>
    </row>
    <row r="1067" spans="1:8" s="335" customFormat="1" ht="12.75" customHeight="1" x14ac:dyDescent="0.25">
      <c r="A1067" s="462"/>
      <c r="B1067" s="300" t="s">
        <v>1346</v>
      </c>
      <c r="C1067" s="190">
        <v>1</v>
      </c>
      <c r="D1067" s="252">
        <v>280</v>
      </c>
      <c r="E1067" s="253">
        <v>44694</v>
      </c>
      <c r="F1067" s="199" t="s">
        <v>8</v>
      </c>
      <c r="G1067" s="250">
        <f>(C1067*D1067)</f>
        <v>280</v>
      </c>
      <c r="H1067" s="190"/>
    </row>
    <row r="1068" spans="1:8" s="335" customFormat="1" ht="12.75" customHeight="1" x14ac:dyDescent="0.25">
      <c r="A1068" s="462"/>
      <c r="B1068" s="300" t="s">
        <v>1277</v>
      </c>
      <c r="C1068" s="190">
        <v>2</v>
      </c>
      <c r="D1068" s="252">
        <v>210</v>
      </c>
      <c r="E1068" s="253">
        <v>44694</v>
      </c>
      <c r="F1068" s="199" t="s">
        <v>8</v>
      </c>
      <c r="G1068" s="250">
        <f>(C1068*D1068)</f>
        <v>420</v>
      </c>
      <c r="H1068" s="190"/>
    </row>
    <row r="1069" spans="1:8" s="333" customFormat="1" ht="12.75" customHeight="1" x14ac:dyDescent="0.25">
      <c r="A1069" s="462"/>
      <c r="B1069" s="300" t="s">
        <v>1375</v>
      </c>
      <c r="C1069" s="190">
        <v>4</v>
      </c>
      <c r="D1069" s="252">
        <v>86</v>
      </c>
      <c r="E1069" s="253">
        <v>44697</v>
      </c>
      <c r="F1069" s="199" t="s">
        <v>8</v>
      </c>
      <c r="G1069" s="250">
        <f t="shared" si="63"/>
        <v>344</v>
      </c>
      <c r="H1069" s="190"/>
    </row>
    <row r="1070" spans="1:8" s="333" customFormat="1" ht="12.75" customHeight="1" x14ac:dyDescent="0.25">
      <c r="A1070" s="462"/>
      <c r="B1070" s="300" t="s">
        <v>1380</v>
      </c>
      <c r="C1070" s="190">
        <v>8</v>
      </c>
      <c r="D1070" s="252">
        <v>79</v>
      </c>
      <c r="E1070" s="253">
        <v>44697</v>
      </c>
      <c r="F1070" s="199" t="s">
        <v>8</v>
      </c>
      <c r="G1070" s="250">
        <f t="shared" si="63"/>
        <v>632</v>
      </c>
      <c r="H1070" s="190"/>
    </row>
    <row r="1071" spans="1:8" s="333" customFormat="1" ht="12.75" customHeight="1" x14ac:dyDescent="0.3">
      <c r="A1071" s="446" t="s">
        <v>1364</v>
      </c>
      <c r="B1071" s="338"/>
      <c r="C1071" s="338"/>
      <c r="D1071" s="339"/>
      <c r="E1071" s="338"/>
      <c r="F1071" s="338"/>
      <c r="G1071" s="338"/>
      <c r="H1071" s="340">
        <f>SUM(G1056:G1070)</f>
        <v>2443.02</v>
      </c>
    </row>
    <row r="1072" spans="1:8" s="335" customFormat="1" ht="12.75" customHeight="1" x14ac:dyDescent="0.25">
      <c r="A1072" s="462"/>
      <c r="B1072" s="300" t="s">
        <v>548</v>
      </c>
      <c r="C1072" s="190">
        <v>2</v>
      </c>
      <c r="D1072" s="252">
        <v>33</v>
      </c>
      <c r="E1072" s="253">
        <v>44717</v>
      </c>
      <c r="F1072" s="199" t="s">
        <v>8</v>
      </c>
      <c r="G1072" s="250">
        <f t="shared" ref="G1072:G1077" si="64">(C1072*D1072)</f>
        <v>66</v>
      </c>
      <c r="H1072" s="190"/>
    </row>
    <row r="1073" spans="1:8" s="335" customFormat="1" ht="12.75" customHeight="1" x14ac:dyDescent="0.25">
      <c r="A1073" s="462"/>
      <c r="B1073" s="300" t="s">
        <v>639</v>
      </c>
      <c r="C1073" s="190">
        <v>2</v>
      </c>
      <c r="D1073" s="252">
        <v>45</v>
      </c>
      <c r="E1073" s="253">
        <v>44717</v>
      </c>
      <c r="F1073" s="199" t="s">
        <v>8</v>
      </c>
      <c r="G1073" s="250">
        <f t="shared" si="64"/>
        <v>90</v>
      </c>
      <c r="H1073" s="190"/>
    </row>
    <row r="1074" spans="1:8" s="335" customFormat="1" ht="12.75" customHeight="1" x14ac:dyDescent="0.25">
      <c r="A1074" s="462"/>
      <c r="B1074" s="300" t="s">
        <v>1390</v>
      </c>
      <c r="C1074" s="190">
        <v>6</v>
      </c>
      <c r="D1074" s="252">
        <v>75</v>
      </c>
      <c r="E1074" s="253">
        <v>44729</v>
      </c>
      <c r="F1074" s="199" t="s">
        <v>8</v>
      </c>
      <c r="G1074" s="250">
        <f t="shared" si="64"/>
        <v>450</v>
      </c>
      <c r="H1074" s="190"/>
    </row>
    <row r="1075" spans="1:8" s="345" customFormat="1" ht="12.75" customHeight="1" x14ac:dyDescent="0.25">
      <c r="A1075" s="462"/>
      <c r="B1075" s="300" t="s">
        <v>1395</v>
      </c>
      <c r="C1075" s="190">
        <v>2</v>
      </c>
      <c r="D1075" s="252">
        <v>52</v>
      </c>
      <c r="E1075" s="253">
        <v>44729</v>
      </c>
      <c r="F1075" s="199" t="s">
        <v>8</v>
      </c>
      <c r="G1075" s="250">
        <f t="shared" si="64"/>
        <v>104</v>
      </c>
      <c r="H1075" s="190"/>
    </row>
    <row r="1076" spans="1:8" s="345" customFormat="1" ht="12.75" customHeight="1" x14ac:dyDescent="0.25">
      <c r="A1076" s="462"/>
      <c r="B1076" s="300" t="s">
        <v>1397</v>
      </c>
      <c r="C1076" s="190">
        <v>4</v>
      </c>
      <c r="D1076" s="252">
        <v>100</v>
      </c>
      <c r="E1076" s="253">
        <v>44733</v>
      </c>
      <c r="F1076" s="199" t="s">
        <v>8</v>
      </c>
      <c r="G1076" s="250">
        <f t="shared" si="64"/>
        <v>400</v>
      </c>
      <c r="H1076" s="190"/>
    </row>
    <row r="1077" spans="1:8" s="345" customFormat="1" ht="12.75" customHeight="1" x14ac:dyDescent="0.25">
      <c r="A1077" s="462"/>
      <c r="B1077" s="300" t="s">
        <v>548</v>
      </c>
      <c r="C1077" s="190">
        <v>10</v>
      </c>
      <c r="D1077" s="252">
        <v>34</v>
      </c>
      <c r="E1077" s="253">
        <v>44739</v>
      </c>
      <c r="F1077" s="199" t="s">
        <v>8</v>
      </c>
      <c r="G1077" s="250">
        <f t="shared" si="64"/>
        <v>340</v>
      </c>
      <c r="H1077" s="190"/>
    </row>
    <row r="1078" spans="1:8" s="345" customFormat="1" ht="12.75" customHeight="1" x14ac:dyDescent="0.3">
      <c r="A1078" s="446" t="s">
        <v>1376</v>
      </c>
      <c r="B1078" s="344"/>
      <c r="C1078" s="344"/>
      <c r="D1078" s="339"/>
      <c r="E1078" s="344"/>
      <c r="F1078" s="344"/>
      <c r="G1078" s="344"/>
      <c r="H1078" s="340">
        <f>SUM(G1072:G1077)</f>
        <v>1450</v>
      </c>
    </row>
    <row r="1079" spans="1:8" s="345" customFormat="1" ht="12.75" customHeight="1" x14ac:dyDescent="0.25">
      <c r="A1079" s="462"/>
      <c r="B1079" s="300" t="s">
        <v>1390</v>
      </c>
      <c r="C1079" s="190">
        <v>1</v>
      </c>
      <c r="D1079" s="252">
        <v>75</v>
      </c>
      <c r="E1079" s="253">
        <v>44744</v>
      </c>
      <c r="F1079" s="199" t="s">
        <v>8</v>
      </c>
      <c r="G1079" s="250">
        <f t="shared" ref="G1079:G1098" si="65">(C1079*D1079)</f>
        <v>75</v>
      </c>
      <c r="H1079" s="190"/>
    </row>
    <row r="1080" spans="1:8" s="345" customFormat="1" ht="12.75" customHeight="1" x14ac:dyDescent="0.25">
      <c r="A1080" s="462"/>
      <c r="B1080" s="300" t="s">
        <v>1395</v>
      </c>
      <c r="C1080" s="190">
        <v>4</v>
      </c>
      <c r="D1080" s="252">
        <v>52</v>
      </c>
      <c r="E1080" s="253">
        <v>44744</v>
      </c>
      <c r="F1080" s="199" t="s">
        <v>8</v>
      </c>
      <c r="G1080" s="250">
        <f t="shared" si="65"/>
        <v>208</v>
      </c>
      <c r="H1080" s="190"/>
    </row>
    <row r="1081" spans="1:8" s="345" customFormat="1" ht="12.75" customHeight="1" x14ac:dyDescent="0.25">
      <c r="A1081" s="462"/>
      <c r="B1081" s="300" t="s">
        <v>1394</v>
      </c>
      <c r="C1081" s="190">
        <v>2</v>
      </c>
      <c r="D1081" s="252">
        <v>138.5</v>
      </c>
      <c r="E1081" s="253">
        <v>44744</v>
      </c>
      <c r="F1081" s="199" t="s">
        <v>8</v>
      </c>
      <c r="G1081" s="250">
        <f t="shared" si="65"/>
        <v>277</v>
      </c>
      <c r="H1081" s="190"/>
    </row>
    <row r="1082" spans="1:8" s="345" customFormat="1" ht="12.75" customHeight="1" x14ac:dyDescent="0.25">
      <c r="A1082" s="462"/>
      <c r="B1082" s="300" t="s">
        <v>509</v>
      </c>
      <c r="C1082" s="190">
        <v>1</v>
      </c>
      <c r="D1082" s="252">
        <v>16.5</v>
      </c>
      <c r="E1082" s="253">
        <v>44744</v>
      </c>
      <c r="F1082" s="199" t="s">
        <v>8</v>
      </c>
      <c r="G1082" s="250">
        <f t="shared" si="65"/>
        <v>16.5</v>
      </c>
      <c r="H1082" s="190"/>
    </row>
    <row r="1083" spans="1:8" s="345" customFormat="1" ht="12.75" customHeight="1" x14ac:dyDescent="0.25">
      <c r="A1083" s="462"/>
      <c r="B1083" s="300" t="s">
        <v>1398</v>
      </c>
      <c r="C1083" s="190">
        <v>1</v>
      </c>
      <c r="D1083" s="252">
        <v>442</v>
      </c>
      <c r="E1083" s="253">
        <v>44748</v>
      </c>
      <c r="F1083" s="199" t="s">
        <v>8</v>
      </c>
      <c r="G1083" s="250">
        <f t="shared" si="65"/>
        <v>442</v>
      </c>
      <c r="H1083" s="190"/>
    </row>
    <row r="1084" spans="1:8" s="346" customFormat="1" ht="12.75" customHeight="1" x14ac:dyDescent="0.25">
      <c r="A1084" s="462"/>
      <c r="B1084" s="300" t="s">
        <v>1399</v>
      </c>
      <c r="C1084" s="190">
        <v>2</v>
      </c>
      <c r="D1084" s="252">
        <v>35.68</v>
      </c>
      <c r="E1084" s="253">
        <v>44748</v>
      </c>
      <c r="F1084" s="199" t="s">
        <v>8</v>
      </c>
      <c r="G1084" s="250">
        <f t="shared" si="65"/>
        <v>71.36</v>
      </c>
      <c r="H1084" s="190"/>
    </row>
    <row r="1085" spans="1:8" s="346" customFormat="1" ht="12.75" customHeight="1" x14ac:dyDescent="0.25">
      <c r="A1085" s="462"/>
      <c r="B1085" s="300" t="s">
        <v>1400</v>
      </c>
      <c r="C1085" s="190">
        <v>1</v>
      </c>
      <c r="D1085" s="252">
        <v>7.93</v>
      </c>
      <c r="E1085" s="253">
        <v>44748</v>
      </c>
      <c r="F1085" s="199" t="s">
        <v>8</v>
      </c>
      <c r="G1085" s="250">
        <f t="shared" si="65"/>
        <v>7.93</v>
      </c>
      <c r="H1085" s="190"/>
    </row>
    <row r="1086" spans="1:8" s="346" customFormat="1" ht="12.75" customHeight="1" x14ac:dyDescent="0.25">
      <c r="A1086" s="462"/>
      <c r="B1086" s="300" t="s">
        <v>1402</v>
      </c>
      <c r="C1086" s="190">
        <v>1</v>
      </c>
      <c r="D1086" s="252">
        <v>420</v>
      </c>
      <c r="E1086" s="253">
        <v>44748</v>
      </c>
      <c r="F1086" s="199" t="s">
        <v>8</v>
      </c>
      <c r="G1086" s="250">
        <f t="shared" si="65"/>
        <v>420</v>
      </c>
      <c r="H1086" s="190"/>
    </row>
    <row r="1087" spans="1:8" s="355" customFormat="1" ht="12.75" customHeight="1" x14ac:dyDescent="0.25">
      <c r="A1087" s="462"/>
      <c r="B1087" s="300" t="s">
        <v>1421</v>
      </c>
      <c r="C1087" s="190">
        <v>1</v>
      </c>
      <c r="D1087" s="252">
        <v>72.08</v>
      </c>
      <c r="E1087" s="253">
        <v>44749</v>
      </c>
      <c r="F1087" s="199" t="s">
        <v>8</v>
      </c>
      <c r="G1087" s="250">
        <f t="shared" si="65"/>
        <v>72.08</v>
      </c>
      <c r="H1087" s="190"/>
    </row>
    <row r="1088" spans="1:8" s="355" customFormat="1" ht="12.75" customHeight="1" x14ac:dyDescent="0.25">
      <c r="A1088" s="462"/>
      <c r="B1088" s="300" t="s">
        <v>548</v>
      </c>
      <c r="C1088" s="190">
        <v>5</v>
      </c>
      <c r="D1088" s="252">
        <v>37</v>
      </c>
      <c r="E1088" s="253">
        <v>44754</v>
      </c>
      <c r="F1088" s="199" t="s">
        <v>8</v>
      </c>
      <c r="G1088" s="250">
        <f t="shared" si="65"/>
        <v>185</v>
      </c>
      <c r="H1088" s="190"/>
    </row>
    <row r="1089" spans="1:8" s="355" customFormat="1" ht="12.75" customHeight="1" x14ac:dyDescent="0.25">
      <c r="A1089" s="462"/>
      <c r="B1089" s="300" t="s">
        <v>1418</v>
      </c>
      <c r="C1089" s="190">
        <v>1</v>
      </c>
      <c r="D1089" s="252">
        <v>76.400000000000006</v>
      </c>
      <c r="E1089" s="253">
        <v>44754</v>
      </c>
      <c r="F1089" s="199" t="s">
        <v>8</v>
      </c>
      <c r="G1089" s="250">
        <f t="shared" si="65"/>
        <v>76.400000000000006</v>
      </c>
      <c r="H1089" s="190"/>
    </row>
    <row r="1090" spans="1:8" s="355" customFormat="1" ht="12.75" customHeight="1" x14ac:dyDescent="0.25">
      <c r="A1090" s="462"/>
      <c r="B1090" s="300" t="s">
        <v>1419</v>
      </c>
      <c r="C1090" s="190">
        <v>6</v>
      </c>
      <c r="D1090" s="252">
        <v>11.55</v>
      </c>
      <c r="E1090" s="253">
        <v>44754</v>
      </c>
      <c r="F1090" s="199" t="s">
        <v>8</v>
      </c>
      <c r="G1090" s="250">
        <f t="shared" si="65"/>
        <v>69.300000000000011</v>
      </c>
      <c r="H1090" s="190"/>
    </row>
    <row r="1091" spans="1:8" s="353" customFormat="1" ht="12.75" customHeight="1" x14ac:dyDescent="0.25">
      <c r="A1091" s="462"/>
      <c r="B1091" s="300" t="s">
        <v>1406</v>
      </c>
      <c r="C1091" s="190">
        <v>1</v>
      </c>
      <c r="D1091" s="252">
        <v>266.3</v>
      </c>
      <c r="E1091" s="253">
        <v>44757</v>
      </c>
      <c r="F1091" s="199" t="s">
        <v>8</v>
      </c>
      <c r="G1091" s="250">
        <f t="shared" si="65"/>
        <v>266.3</v>
      </c>
      <c r="H1091" s="190"/>
    </row>
    <row r="1092" spans="1:8" s="353" customFormat="1" ht="12.75" customHeight="1" x14ac:dyDescent="0.25">
      <c r="A1092" s="462"/>
      <c r="B1092" s="300" t="s">
        <v>1406</v>
      </c>
      <c r="C1092" s="190">
        <v>1</v>
      </c>
      <c r="D1092" s="252">
        <v>27</v>
      </c>
      <c r="E1092" s="253">
        <v>44758</v>
      </c>
      <c r="F1092" s="199" t="s">
        <v>8</v>
      </c>
      <c r="G1092" s="250">
        <f t="shared" si="65"/>
        <v>27</v>
      </c>
      <c r="H1092" s="190"/>
    </row>
    <row r="1093" spans="1:8" s="353" customFormat="1" ht="12.75" customHeight="1" x14ac:dyDescent="0.25">
      <c r="A1093" s="462"/>
      <c r="B1093" s="300" t="s">
        <v>1408</v>
      </c>
      <c r="C1093" s="190">
        <v>1</v>
      </c>
      <c r="D1093" s="252">
        <v>1454</v>
      </c>
      <c r="E1093" s="253">
        <v>44758</v>
      </c>
      <c r="F1093" s="199" t="s">
        <v>8</v>
      </c>
      <c r="G1093" s="250">
        <f t="shared" si="65"/>
        <v>1454</v>
      </c>
      <c r="H1093" s="190"/>
    </row>
    <row r="1094" spans="1:8" s="353" customFormat="1" ht="12.75" customHeight="1" x14ac:dyDescent="0.25">
      <c r="A1094" s="462"/>
      <c r="B1094" s="300" t="s">
        <v>1407</v>
      </c>
      <c r="C1094" s="190">
        <v>1</v>
      </c>
      <c r="D1094" s="252">
        <v>355</v>
      </c>
      <c r="E1094" s="253">
        <v>44760</v>
      </c>
      <c r="F1094" s="199" t="s">
        <v>8</v>
      </c>
      <c r="G1094" s="250">
        <f t="shared" si="65"/>
        <v>355</v>
      </c>
      <c r="H1094" s="190"/>
    </row>
    <row r="1095" spans="1:8" s="353" customFormat="1" ht="12.75" customHeight="1" x14ac:dyDescent="0.25">
      <c r="A1095" s="462"/>
      <c r="B1095" s="300" t="s">
        <v>1406</v>
      </c>
      <c r="C1095" s="190">
        <v>1</v>
      </c>
      <c r="D1095" s="252">
        <v>44.4</v>
      </c>
      <c r="E1095" s="253">
        <v>44762</v>
      </c>
      <c r="F1095" s="199" t="s">
        <v>8</v>
      </c>
      <c r="G1095" s="250">
        <f t="shared" si="65"/>
        <v>44.4</v>
      </c>
      <c r="H1095" s="190"/>
    </row>
    <row r="1096" spans="1:8" s="353" customFormat="1" ht="12.75" customHeight="1" x14ac:dyDescent="0.25">
      <c r="A1096" s="462"/>
      <c r="B1096" s="300" t="s">
        <v>1397</v>
      </c>
      <c r="C1096" s="190">
        <v>4</v>
      </c>
      <c r="D1096" s="252">
        <v>100</v>
      </c>
      <c r="E1096" s="253">
        <v>44763</v>
      </c>
      <c r="F1096" s="199" t="s">
        <v>8</v>
      </c>
      <c r="G1096" s="250">
        <f t="shared" si="65"/>
        <v>400</v>
      </c>
      <c r="H1096" s="190"/>
    </row>
    <row r="1097" spans="1:8" s="353" customFormat="1" ht="12.75" customHeight="1" x14ac:dyDescent="0.25">
      <c r="A1097" s="463"/>
      <c r="B1097" s="360" t="s">
        <v>1504</v>
      </c>
      <c r="C1097" s="380">
        <v>1</v>
      </c>
      <c r="D1097" s="381">
        <v>1532.99</v>
      </c>
      <c r="E1097" s="382">
        <v>44763</v>
      </c>
      <c r="F1097" s="383" t="s">
        <v>8</v>
      </c>
      <c r="G1097" s="384">
        <f t="shared" si="65"/>
        <v>1532.99</v>
      </c>
      <c r="H1097" s="380"/>
    </row>
    <row r="1098" spans="1:8" s="353" customFormat="1" ht="12.75" customHeight="1" x14ac:dyDescent="0.25">
      <c r="A1098" s="464"/>
      <c r="B1098" s="300" t="s">
        <v>1420</v>
      </c>
      <c r="C1098" s="201">
        <v>1</v>
      </c>
      <c r="D1098" s="361">
        <v>2380</v>
      </c>
      <c r="E1098" s="357">
        <v>44765</v>
      </c>
      <c r="F1098" s="199" t="s">
        <v>8</v>
      </c>
      <c r="G1098" s="358">
        <f t="shared" si="65"/>
        <v>2380</v>
      </c>
      <c r="H1098" s="201"/>
    </row>
    <row r="1099" spans="1:8" s="355" customFormat="1" ht="12.75" customHeight="1" x14ac:dyDescent="0.25">
      <c r="A1099" s="464"/>
      <c r="B1099" s="246" t="s">
        <v>1489</v>
      </c>
      <c r="C1099" s="190">
        <v>16</v>
      </c>
      <c r="D1099" s="252">
        <v>170</v>
      </c>
      <c r="E1099" s="253">
        <v>44769</v>
      </c>
      <c r="F1099" s="199" t="s">
        <v>8</v>
      </c>
      <c r="G1099" s="250">
        <f>(C1099*D1099)</f>
        <v>2720</v>
      </c>
      <c r="H1099" s="201"/>
    </row>
    <row r="1100" spans="1:8" s="355" customFormat="1" ht="12.75" customHeight="1" x14ac:dyDescent="0.25">
      <c r="A1100" s="464"/>
      <c r="B1100" s="246" t="s">
        <v>1428</v>
      </c>
      <c r="C1100" s="190">
        <v>4</v>
      </c>
      <c r="D1100" s="252">
        <v>117</v>
      </c>
      <c r="E1100" s="253">
        <v>44769</v>
      </c>
      <c r="F1100" s="199" t="s">
        <v>8</v>
      </c>
      <c r="G1100" s="250">
        <f>(C1100*D1100)</f>
        <v>468</v>
      </c>
      <c r="H1100" s="201"/>
    </row>
    <row r="1101" spans="1:8" s="345" customFormat="1" ht="12.75" customHeight="1" x14ac:dyDescent="0.3">
      <c r="A1101" s="446" t="s">
        <v>1392</v>
      </c>
      <c r="B1101" s="344"/>
      <c r="C1101" s="344"/>
      <c r="D1101" s="339"/>
      <c r="E1101" s="344"/>
      <c r="F1101" s="344"/>
      <c r="G1101" s="344"/>
      <c r="H1101" s="340">
        <f>SUM(G1079:G1100)</f>
        <v>11568.26</v>
      </c>
    </row>
    <row r="1102" spans="1:8" s="355" customFormat="1" ht="12.75" customHeight="1" x14ac:dyDescent="0.25">
      <c r="A1102" s="462"/>
      <c r="B1102" s="300" t="s">
        <v>1406</v>
      </c>
      <c r="C1102" s="190">
        <v>1</v>
      </c>
      <c r="D1102" s="252">
        <v>31</v>
      </c>
      <c r="E1102" s="253">
        <v>44774</v>
      </c>
      <c r="F1102" s="199" t="s">
        <v>8</v>
      </c>
      <c r="G1102" s="250">
        <f t="shared" ref="G1102:G1117" si="66">(C1102*D1102)</f>
        <v>31</v>
      </c>
      <c r="H1102" s="190"/>
    </row>
    <row r="1103" spans="1:8" s="355" customFormat="1" ht="12.75" customHeight="1" x14ac:dyDescent="0.25">
      <c r="A1103" s="462"/>
      <c r="B1103" s="300" t="s">
        <v>1406</v>
      </c>
      <c r="C1103" s="190">
        <v>1</v>
      </c>
      <c r="D1103" s="252">
        <v>32</v>
      </c>
      <c r="E1103" s="253">
        <v>44774</v>
      </c>
      <c r="F1103" s="199" t="s">
        <v>8</v>
      </c>
      <c r="G1103" s="250">
        <f t="shared" si="66"/>
        <v>32</v>
      </c>
      <c r="H1103" s="190"/>
    </row>
    <row r="1104" spans="1:8" s="355" customFormat="1" ht="12.75" customHeight="1" x14ac:dyDescent="0.25">
      <c r="A1104" s="462"/>
      <c r="B1104" s="300" t="s">
        <v>1406</v>
      </c>
      <c r="C1104" s="190">
        <v>1</v>
      </c>
      <c r="D1104" s="252">
        <v>66.489999999999995</v>
      </c>
      <c r="E1104" s="253">
        <v>44774</v>
      </c>
      <c r="F1104" s="199" t="s">
        <v>8</v>
      </c>
      <c r="G1104" s="362">
        <f t="shared" si="66"/>
        <v>66.489999999999995</v>
      </c>
      <c r="H1104" s="190"/>
    </row>
    <row r="1105" spans="1:8" s="355" customFormat="1" ht="12.75" customHeight="1" x14ac:dyDescent="0.25">
      <c r="A1105" s="465"/>
      <c r="B1105" s="246" t="s">
        <v>1440</v>
      </c>
      <c r="C1105" s="190">
        <v>16</v>
      </c>
      <c r="D1105" s="252">
        <v>160</v>
      </c>
      <c r="E1105" s="253">
        <v>44775</v>
      </c>
      <c r="F1105" s="199" t="s">
        <v>8</v>
      </c>
      <c r="G1105" s="362">
        <f t="shared" si="66"/>
        <v>2560</v>
      </c>
      <c r="H1105" s="359"/>
    </row>
    <row r="1106" spans="1:8" s="355" customFormat="1" ht="12.75" customHeight="1" x14ac:dyDescent="0.25">
      <c r="A1106" s="465"/>
      <c r="B1106" s="300" t="s">
        <v>1422</v>
      </c>
      <c r="C1106" s="190">
        <v>1</v>
      </c>
      <c r="D1106" s="252">
        <v>42.4</v>
      </c>
      <c r="E1106" s="253">
        <v>44775</v>
      </c>
      <c r="F1106" s="199" t="s">
        <v>8</v>
      </c>
      <c r="G1106" s="362">
        <f t="shared" si="66"/>
        <v>42.4</v>
      </c>
      <c r="H1106" s="359"/>
    </row>
    <row r="1107" spans="1:8" s="355" customFormat="1" ht="12.75" customHeight="1" x14ac:dyDescent="0.25">
      <c r="A1107" s="465"/>
      <c r="B1107" s="246" t="s">
        <v>1441</v>
      </c>
      <c r="C1107" s="190">
        <v>4</v>
      </c>
      <c r="D1107" s="252">
        <v>125</v>
      </c>
      <c r="E1107" s="253">
        <v>44775</v>
      </c>
      <c r="F1107" s="199" t="s">
        <v>8</v>
      </c>
      <c r="G1107" s="362">
        <f t="shared" si="66"/>
        <v>500</v>
      </c>
      <c r="H1107" s="359"/>
    </row>
    <row r="1108" spans="1:8" s="355" customFormat="1" ht="12.75" customHeight="1" x14ac:dyDescent="0.25">
      <c r="A1108" s="465"/>
      <c r="B1108" s="300" t="s">
        <v>1406</v>
      </c>
      <c r="C1108" s="190">
        <v>1</v>
      </c>
      <c r="D1108" s="252">
        <v>23.5</v>
      </c>
      <c r="E1108" s="253">
        <v>44775</v>
      </c>
      <c r="F1108" s="199" t="s">
        <v>8</v>
      </c>
      <c r="G1108" s="250">
        <f t="shared" si="66"/>
        <v>23.5</v>
      </c>
      <c r="H1108" s="359"/>
    </row>
    <row r="1109" spans="1:8" s="355" customFormat="1" ht="12.75" customHeight="1" x14ac:dyDescent="0.25">
      <c r="A1109" s="464"/>
      <c r="B1109" s="300" t="s">
        <v>1406</v>
      </c>
      <c r="C1109" s="190">
        <v>1</v>
      </c>
      <c r="D1109" s="252">
        <v>41.85</v>
      </c>
      <c r="E1109" s="253">
        <v>44775</v>
      </c>
      <c r="F1109" s="199" t="s">
        <v>8</v>
      </c>
      <c r="G1109" s="250">
        <f t="shared" si="66"/>
        <v>41.85</v>
      </c>
      <c r="H1109" s="201"/>
    </row>
    <row r="1110" spans="1:8" s="355" customFormat="1" ht="12.75" customHeight="1" x14ac:dyDescent="0.25">
      <c r="A1110" s="464"/>
      <c r="B1110" s="300" t="s">
        <v>1406</v>
      </c>
      <c r="C1110" s="190">
        <v>1</v>
      </c>
      <c r="D1110" s="252">
        <v>204.77</v>
      </c>
      <c r="E1110" s="253">
        <v>44775</v>
      </c>
      <c r="F1110" s="199" t="s">
        <v>8</v>
      </c>
      <c r="G1110" s="250">
        <f t="shared" si="66"/>
        <v>204.77</v>
      </c>
      <c r="H1110" s="201"/>
    </row>
    <row r="1111" spans="1:8" s="355" customFormat="1" ht="12.75" customHeight="1" x14ac:dyDescent="0.25">
      <c r="A1111" s="464"/>
      <c r="B1111" s="300" t="s">
        <v>1406</v>
      </c>
      <c r="C1111" s="190">
        <v>1</v>
      </c>
      <c r="D1111" s="252">
        <v>142</v>
      </c>
      <c r="E1111" s="253">
        <v>44777</v>
      </c>
      <c r="F1111" s="199" t="s">
        <v>8</v>
      </c>
      <c r="G1111" s="250">
        <f t="shared" si="66"/>
        <v>142</v>
      </c>
      <c r="H1111" s="201"/>
    </row>
    <row r="1112" spans="1:8" s="355" customFormat="1" ht="12.75" customHeight="1" x14ac:dyDescent="0.25">
      <c r="A1112" s="464"/>
      <c r="B1112" s="201" t="s">
        <v>1430</v>
      </c>
      <c r="C1112" s="190">
        <v>1</v>
      </c>
      <c r="D1112" s="252">
        <v>25</v>
      </c>
      <c r="E1112" s="253">
        <v>44779</v>
      </c>
      <c r="F1112" s="199" t="s">
        <v>8</v>
      </c>
      <c r="G1112" s="252">
        <f t="shared" si="66"/>
        <v>25</v>
      </c>
      <c r="H1112" s="201"/>
    </row>
    <row r="1113" spans="1:8" s="368" customFormat="1" ht="12.75" customHeight="1" x14ac:dyDescent="0.25">
      <c r="A1113" s="464"/>
      <c r="B1113" s="300" t="s">
        <v>1406</v>
      </c>
      <c r="C1113" s="190">
        <v>1</v>
      </c>
      <c r="D1113" s="252">
        <v>24</v>
      </c>
      <c r="E1113" s="253">
        <v>44781</v>
      </c>
      <c r="F1113" s="199" t="s">
        <v>8</v>
      </c>
      <c r="G1113" s="252">
        <f t="shared" si="66"/>
        <v>24</v>
      </c>
      <c r="H1113" s="201"/>
    </row>
    <row r="1114" spans="1:8" s="368" customFormat="1" ht="12.75" customHeight="1" x14ac:dyDescent="0.25">
      <c r="A1114" s="464"/>
      <c r="B1114" s="246" t="s">
        <v>1455</v>
      </c>
      <c r="C1114" s="190">
        <v>2</v>
      </c>
      <c r="D1114" s="252">
        <v>400</v>
      </c>
      <c r="E1114" s="253">
        <v>44784</v>
      </c>
      <c r="F1114" s="199"/>
      <c r="G1114" s="252">
        <f t="shared" si="66"/>
        <v>800</v>
      </c>
      <c r="H1114" s="201"/>
    </row>
    <row r="1115" spans="1:8" s="355" customFormat="1" ht="12.75" customHeight="1" x14ac:dyDescent="0.25">
      <c r="A1115" s="464"/>
      <c r="B1115" s="246" t="s">
        <v>1439</v>
      </c>
      <c r="C1115" s="190">
        <v>2</v>
      </c>
      <c r="D1115" s="252">
        <v>22.5</v>
      </c>
      <c r="E1115" s="253">
        <v>44797</v>
      </c>
      <c r="F1115" s="199" t="s">
        <v>8</v>
      </c>
      <c r="G1115" s="362">
        <f t="shared" si="66"/>
        <v>45</v>
      </c>
      <c r="H1115" s="201"/>
    </row>
    <row r="1116" spans="1:8" s="368" customFormat="1" ht="12.75" customHeight="1" x14ac:dyDescent="0.25">
      <c r="A1116" s="464"/>
      <c r="B1116" s="246" t="s">
        <v>1457</v>
      </c>
      <c r="C1116" s="190">
        <v>1</v>
      </c>
      <c r="D1116" s="252">
        <v>120</v>
      </c>
      <c r="E1116" s="253">
        <v>44797</v>
      </c>
      <c r="F1116" s="199"/>
      <c r="G1116" s="362">
        <f t="shared" si="66"/>
        <v>120</v>
      </c>
      <c r="H1116" s="201"/>
    </row>
    <row r="1117" spans="1:8" s="355" customFormat="1" ht="12.75" customHeight="1" x14ac:dyDescent="0.25">
      <c r="A1117" s="464"/>
      <c r="B1117" s="246" t="s">
        <v>1434</v>
      </c>
      <c r="C1117" s="190">
        <v>1000</v>
      </c>
      <c r="D1117" s="252">
        <v>2.1</v>
      </c>
      <c r="E1117" s="253">
        <v>44799</v>
      </c>
      <c r="F1117" s="199" t="s">
        <v>8</v>
      </c>
      <c r="G1117" s="362">
        <f t="shared" si="66"/>
        <v>2100</v>
      </c>
      <c r="H1117" s="201"/>
    </row>
    <row r="1118" spans="1:8" s="355" customFormat="1" ht="12.75" customHeight="1" x14ac:dyDescent="0.3">
      <c r="A1118" s="447" t="s">
        <v>1431</v>
      </c>
      <c r="B1118" s="354"/>
      <c r="C1118" s="354"/>
      <c r="D1118" s="339"/>
      <c r="E1118" s="354"/>
      <c r="F1118" s="354"/>
      <c r="G1118" s="354"/>
      <c r="H1118" s="340">
        <f>SUM(G1102:G1117)</f>
        <v>6758.01</v>
      </c>
    </row>
    <row r="1119" spans="1:8" s="367" customFormat="1" ht="12.75" customHeight="1" x14ac:dyDescent="0.25">
      <c r="A1119" s="464"/>
      <c r="B1119" s="246" t="s">
        <v>1443</v>
      </c>
      <c r="C1119" s="190">
        <v>1</v>
      </c>
      <c r="D1119" s="252">
        <v>115</v>
      </c>
      <c r="E1119" s="253">
        <v>44799</v>
      </c>
      <c r="F1119" s="199" t="s">
        <v>8</v>
      </c>
      <c r="G1119" s="362">
        <f t="shared" ref="G1119:G1128" si="67">(C1119*D1119)</f>
        <v>115</v>
      </c>
      <c r="H1119" s="201"/>
    </row>
    <row r="1120" spans="1:8" s="367" customFormat="1" ht="12.75" customHeight="1" x14ac:dyDescent="0.25">
      <c r="A1120" s="464"/>
      <c r="B1120" s="246" t="s">
        <v>1444</v>
      </c>
      <c r="C1120" s="190">
        <v>1</v>
      </c>
      <c r="D1120" s="252">
        <v>150</v>
      </c>
      <c r="E1120" s="253">
        <v>44810</v>
      </c>
      <c r="F1120" s="199" t="s">
        <v>8</v>
      </c>
      <c r="G1120" s="250">
        <f t="shared" si="67"/>
        <v>150</v>
      </c>
      <c r="H1120" s="201"/>
    </row>
    <row r="1121" spans="1:8" s="368" customFormat="1" ht="12.75" customHeight="1" x14ac:dyDescent="0.25">
      <c r="A1121" s="464"/>
      <c r="B1121" s="300" t="s">
        <v>1406</v>
      </c>
      <c r="C1121" s="190">
        <v>1</v>
      </c>
      <c r="D1121" s="252">
        <v>53</v>
      </c>
      <c r="E1121" s="253">
        <v>44810</v>
      </c>
      <c r="F1121" s="199" t="s">
        <v>8</v>
      </c>
      <c r="G1121" s="250">
        <f t="shared" si="67"/>
        <v>53</v>
      </c>
      <c r="H1121" s="201"/>
    </row>
    <row r="1122" spans="1:8" s="368" customFormat="1" ht="12.75" customHeight="1" x14ac:dyDescent="0.25">
      <c r="A1122" s="464"/>
      <c r="B1122" s="300" t="s">
        <v>551</v>
      </c>
      <c r="C1122" s="190">
        <v>100</v>
      </c>
      <c r="D1122" s="252">
        <v>0.76</v>
      </c>
      <c r="E1122" s="253">
        <v>44813</v>
      </c>
      <c r="F1122" s="199" t="s">
        <v>8</v>
      </c>
      <c r="G1122" s="250">
        <f t="shared" si="67"/>
        <v>76</v>
      </c>
      <c r="H1122" s="201"/>
    </row>
    <row r="1123" spans="1:8" s="368" customFormat="1" ht="12.75" customHeight="1" x14ac:dyDescent="0.25">
      <c r="A1123" s="464"/>
      <c r="B1123" s="246" t="s">
        <v>1453</v>
      </c>
      <c r="C1123" s="190">
        <v>2</v>
      </c>
      <c r="D1123" s="252">
        <v>144.5</v>
      </c>
      <c r="E1123" s="253">
        <v>44820</v>
      </c>
      <c r="F1123" s="199" t="s">
        <v>8</v>
      </c>
      <c r="G1123" s="250">
        <f t="shared" si="67"/>
        <v>289</v>
      </c>
      <c r="H1123" s="201"/>
    </row>
    <row r="1124" spans="1:8" s="367" customFormat="1" ht="12.75" customHeight="1" x14ac:dyDescent="0.25">
      <c r="A1124" s="464"/>
      <c r="B1124" s="246" t="s">
        <v>1454</v>
      </c>
      <c r="C1124" s="190">
        <v>1</v>
      </c>
      <c r="D1124" s="252">
        <v>244</v>
      </c>
      <c r="E1124" s="253">
        <v>44820</v>
      </c>
      <c r="F1124" s="199" t="s">
        <v>8</v>
      </c>
      <c r="G1124" s="362">
        <f t="shared" si="67"/>
        <v>244</v>
      </c>
      <c r="H1124" s="201"/>
    </row>
    <row r="1125" spans="1:8" s="368" customFormat="1" ht="12.75" customHeight="1" x14ac:dyDescent="0.25">
      <c r="A1125" s="464"/>
      <c r="B1125" s="246" t="s">
        <v>1328</v>
      </c>
      <c r="C1125" s="190">
        <v>6</v>
      </c>
      <c r="D1125" s="252">
        <v>80</v>
      </c>
      <c r="E1125" s="253">
        <v>44820</v>
      </c>
      <c r="F1125" s="199" t="s">
        <v>8</v>
      </c>
      <c r="G1125" s="252">
        <f t="shared" si="67"/>
        <v>480</v>
      </c>
      <c r="H1125" s="201"/>
    </row>
    <row r="1126" spans="1:8" s="368" customFormat="1" ht="12.75" customHeight="1" x14ac:dyDescent="0.25">
      <c r="A1126" s="464"/>
      <c r="B1126" s="246" t="s">
        <v>1456</v>
      </c>
      <c r="C1126" s="190">
        <v>2</v>
      </c>
      <c r="D1126" s="252">
        <v>45</v>
      </c>
      <c r="E1126" s="253">
        <v>44820</v>
      </c>
      <c r="F1126" s="199" t="s">
        <v>8</v>
      </c>
      <c r="G1126" s="252">
        <f t="shared" si="67"/>
        <v>90</v>
      </c>
      <c r="H1126" s="201"/>
    </row>
    <row r="1127" spans="1:8" s="368" customFormat="1" ht="12.75" customHeight="1" x14ac:dyDescent="0.25">
      <c r="A1127" s="464"/>
      <c r="B1127" s="246" t="s">
        <v>1452</v>
      </c>
      <c r="C1127" s="190">
        <v>1</v>
      </c>
      <c r="D1127" s="252">
        <v>300</v>
      </c>
      <c r="E1127" s="253">
        <v>44825</v>
      </c>
      <c r="F1127" s="199" t="s">
        <v>8</v>
      </c>
      <c r="G1127" s="252">
        <f t="shared" si="67"/>
        <v>300</v>
      </c>
      <c r="H1127" s="201"/>
    </row>
    <row r="1128" spans="1:8" s="370" customFormat="1" ht="12.75" customHeight="1" x14ac:dyDescent="0.25">
      <c r="A1128" s="464"/>
      <c r="B1128" s="246" t="s">
        <v>1397</v>
      </c>
      <c r="C1128" s="190">
        <v>6</v>
      </c>
      <c r="D1128" s="252">
        <v>100</v>
      </c>
      <c r="E1128" s="253">
        <v>44834</v>
      </c>
      <c r="F1128" s="199" t="s">
        <v>8</v>
      </c>
      <c r="G1128" s="252">
        <f t="shared" si="67"/>
        <v>600</v>
      </c>
      <c r="H1128" s="201"/>
    </row>
    <row r="1129" spans="1:8" s="367" customFormat="1" ht="12.75" customHeight="1" x14ac:dyDescent="0.3">
      <c r="A1129" s="446" t="s">
        <v>1442</v>
      </c>
      <c r="B1129" s="366"/>
      <c r="C1129" s="366"/>
      <c r="D1129" s="339"/>
      <c r="E1129" s="366"/>
      <c r="F1129" s="366"/>
      <c r="G1129" s="366"/>
      <c r="H1129" s="340">
        <f>SUM(G1119:G1128)</f>
        <v>2397</v>
      </c>
    </row>
    <row r="1130" spans="1:8" s="370" customFormat="1" ht="12.75" customHeight="1" x14ac:dyDescent="0.25">
      <c r="A1130" s="464"/>
      <c r="B1130" s="246" t="s">
        <v>1459</v>
      </c>
      <c r="C1130" s="190">
        <v>6</v>
      </c>
      <c r="D1130" s="252">
        <v>220</v>
      </c>
      <c r="E1130" s="253">
        <v>44842</v>
      </c>
      <c r="F1130" s="199" t="s">
        <v>8</v>
      </c>
      <c r="G1130" s="362">
        <f t="shared" ref="G1130:G1134" si="68">(C1130*D1130)</f>
        <v>1320</v>
      </c>
      <c r="H1130" s="201"/>
    </row>
    <row r="1131" spans="1:8" s="370" customFormat="1" ht="12.75" customHeight="1" x14ac:dyDescent="0.25">
      <c r="A1131" s="464"/>
      <c r="B1131" s="246" t="s">
        <v>1460</v>
      </c>
      <c r="C1131" s="190">
        <v>6</v>
      </c>
      <c r="D1131" s="252">
        <v>70</v>
      </c>
      <c r="E1131" s="253">
        <v>44842</v>
      </c>
      <c r="F1131" s="199" t="s">
        <v>8</v>
      </c>
      <c r="G1131" s="250">
        <f t="shared" si="68"/>
        <v>420</v>
      </c>
      <c r="H1131" s="201"/>
    </row>
    <row r="1132" spans="1:8" s="370" customFormat="1" ht="12.75" customHeight="1" x14ac:dyDescent="0.25">
      <c r="A1132" s="464"/>
      <c r="B1132" s="246" t="s">
        <v>1461</v>
      </c>
      <c r="C1132" s="190">
        <v>20</v>
      </c>
      <c r="D1132" s="252">
        <v>44</v>
      </c>
      <c r="E1132" s="253">
        <v>44842</v>
      </c>
      <c r="F1132" s="199" t="s">
        <v>8</v>
      </c>
      <c r="G1132" s="250">
        <f t="shared" si="68"/>
        <v>880</v>
      </c>
      <c r="H1132" s="201"/>
    </row>
    <row r="1133" spans="1:8" s="370" customFormat="1" ht="12.75" customHeight="1" x14ac:dyDescent="0.25">
      <c r="A1133" s="464"/>
      <c r="B1133" s="246" t="s">
        <v>1467</v>
      </c>
      <c r="C1133" s="190">
        <v>1</v>
      </c>
      <c r="D1133" s="252">
        <v>1290</v>
      </c>
      <c r="E1133" s="253">
        <v>44845</v>
      </c>
      <c r="F1133" s="199" t="s">
        <v>8</v>
      </c>
      <c r="G1133" s="250">
        <f t="shared" si="68"/>
        <v>1290</v>
      </c>
      <c r="H1133" s="201"/>
    </row>
    <row r="1134" spans="1:8" s="370" customFormat="1" ht="12.75" customHeight="1" x14ac:dyDescent="0.25">
      <c r="A1134" s="464"/>
      <c r="B1134" s="246" t="s">
        <v>1468</v>
      </c>
      <c r="C1134" s="190">
        <v>1</v>
      </c>
      <c r="D1134" s="252">
        <v>88</v>
      </c>
      <c r="E1134" s="253">
        <v>44855</v>
      </c>
      <c r="F1134" s="199" t="s">
        <v>8</v>
      </c>
      <c r="G1134" s="250">
        <f t="shared" si="68"/>
        <v>88</v>
      </c>
      <c r="H1134" s="201"/>
    </row>
    <row r="1135" spans="1:8" s="370" customFormat="1" ht="12.75" customHeight="1" x14ac:dyDescent="0.3">
      <c r="A1135" s="446" t="s">
        <v>1458</v>
      </c>
      <c r="B1135" s="369"/>
      <c r="C1135" s="369"/>
      <c r="D1135" s="339"/>
      <c r="E1135" s="369"/>
      <c r="F1135" s="369"/>
      <c r="G1135" s="369"/>
      <c r="H1135" s="340">
        <f>SUM(G1130:G1134)</f>
        <v>3998</v>
      </c>
    </row>
    <row r="1136" spans="1:8" s="373" customFormat="1" ht="12.75" customHeight="1" x14ac:dyDescent="0.25">
      <c r="A1136" s="464"/>
      <c r="B1136" s="246" t="s">
        <v>1477</v>
      </c>
      <c r="C1136" s="190">
        <v>1</v>
      </c>
      <c r="D1136" s="252">
        <v>2185.6999999999998</v>
      </c>
      <c r="E1136" s="253">
        <v>44881</v>
      </c>
      <c r="F1136" s="199" t="s">
        <v>8</v>
      </c>
      <c r="G1136" s="362">
        <f t="shared" ref="G1136:G1140" si="69">(C1136*D1136)</f>
        <v>2185.6999999999998</v>
      </c>
      <c r="H1136" s="201"/>
    </row>
    <row r="1137" spans="1:9" s="373" customFormat="1" ht="12.75" customHeight="1" x14ac:dyDescent="0.25">
      <c r="A1137" s="464"/>
      <c r="B1137" s="246" t="s">
        <v>1397</v>
      </c>
      <c r="C1137" s="190">
        <v>6</v>
      </c>
      <c r="D1137" s="252">
        <v>100</v>
      </c>
      <c r="E1137" s="253">
        <v>44883</v>
      </c>
      <c r="F1137" s="199" t="s">
        <v>8</v>
      </c>
      <c r="G1137" s="252">
        <f t="shared" si="69"/>
        <v>600</v>
      </c>
      <c r="H1137" s="201"/>
    </row>
    <row r="1138" spans="1:9" s="373" customFormat="1" ht="12.75" customHeight="1" x14ac:dyDescent="0.25">
      <c r="A1138" s="464"/>
      <c r="B1138" s="246" t="s">
        <v>1481</v>
      </c>
      <c r="C1138" s="190">
        <v>1</v>
      </c>
      <c r="D1138" s="252">
        <v>51</v>
      </c>
      <c r="E1138" s="253">
        <v>44884</v>
      </c>
      <c r="F1138" s="199" t="s">
        <v>8</v>
      </c>
      <c r="G1138" s="252">
        <f t="shared" si="69"/>
        <v>51</v>
      </c>
      <c r="H1138" s="201"/>
    </row>
    <row r="1139" spans="1:9" s="373" customFormat="1" ht="12.75" customHeight="1" x14ac:dyDescent="0.25">
      <c r="A1139" s="464"/>
      <c r="B1139" s="246" t="s">
        <v>1459</v>
      </c>
      <c r="C1139" s="190">
        <v>4</v>
      </c>
      <c r="D1139" s="252">
        <v>225</v>
      </c>
      <c r="E1139" s="253">
        <v>44884</v>
      </c>
      <c r="F1139" s="199" t="s">
        <v>8</v>
      </c>
      <c r="G1139" s="252">
        <f t="shared" si="69"/>
        <v>900</v>
      </c>
      <c r="H1139" s="201"/>
    </row>
    <row r="1140" spans="1:9" s="376" customFormat="1" ht="12.75" customHeight="1" x14ac:dyDescent="0.25">
      <c r="A1140" s="464"/>
      <c r="B1140" s="246" t="s">
        <v>1499</v>
      </c>
      <c r="C1140" s="190">
        <v>7</v>
      </c>
      <c r="D1140" s="252">
        <v>90</v>
      </c>
      <c r="E1140" s="253">
        <v>44888</v>
      </c>
      <c r="F1140" s="199" t="s">
        <v>8</v>
      </c>
      <c r="G1140" s="252">
        <f t="shared" si="69"/>
        <v>630</v>
      </c>
      <c r="H1140" s="201"/>
    </row>
    <row r="1141" spans="1:9" s="373" customFormat="1" ht="12.75" customHeight="1" x14ac:dyDescent="0.25">
      <c r="A1141" s="464"/>
      <c r="B1141" s="246" t="s">
        <v>1495</v>
      </c>
      <c r="C1141" s="190">
        <v>1</v>
      </c>
      <c r="D1141" s="252">
        <v>179</v>
      </c>
      <c r="E1141" s="253">
        <v>44893</v>
      </c>
      <c r="F1141" s="199" t="s">
        <v>8</v>
      </c>
      <c r="G1141" s="252">
        <f>(C1141*D1141)</f>
        <v>179</v>
      </c>
      <c r="H1141" s="201"/>
    </row>
    <row r="1142" spans="1:9" s="376" customFormat="1" ht="12.75" customHeight="1" x14ac:dyDescent="0.25">
      <c r="A1142" s="464"/>
      <c r="B1142" s="246" t="s">
        <v>1497</v>
      </c>
      <c r="C1142" s="190">
        <v>1</v>
      </c>
      <c r="D1142" s="252">
        <v>549</v>
      </c>
      <c r="E1142" s="253">
        <v>44893</v>
      </c>
      <c r="F1142" s="199" t="s">
        <v>8</v>
      </c>
      <c r="G1142" s="252">
        <f>(C1142*D1142)</f>
        <v>549</v>
      </c>
      <c r="H1142" s="201"/>
    </row>
    <row r="1143" spans="1:9" s="376" customFormat="1" ht="12.75" customHeight="1" x14ac:dyDescent="0.25">
      <c r="A1143" s="464"/>
      <c r="B1143" s="246" t="s">
        <v>1496</v>
      </c>
      <c r="C1143" s="190">
        <v>1</v>
      </c>
      <c r="D1143" s="252">
        <v>39</v>
      </c>
      <c r="E1143" s="253">
        <v>44893</v>
      </c>
      <c r="F1143" s="199" t="s">
        <v>8</v>
      </c>
      <c r="G1143" s="252">
        <f>(C1143*D1143)</f>
        <v>39</v>
      </c>
      <c r="H1143" s="201"/>
    </row>
    <row r="1144" spans="1:9" s="376" customFormat="1" ht="12.75" customHeight="1" x14ac:dyDescent="0.25">
      <c r="A1144" s="464"/>
      <c r="B1144" s="246" t="s">
        <v>1498</v>
      </c>
      <c r="C1144" s="190">
        <v>2</v>
      </c>
      <c r="D1144" s="252">
        <v>47</v>
      </c>
      <c r="E1144" s="253">
        <v>44893</v>
      </c>
      <c r="F1144" s="199" t="s">
        <v>8</v>
      </c>
      <c r="G1144" s="252">
        <f>(C1144*D1144)</f>
        <v>94</v>
      </c>
      <c r="H1144" s="201"/>
      <c r="I1144" s="331"/>
    </row>
    <row r="1145" spans="1:9" s="376" customFormat="1" ht="12.75" customHeight="1" x14ac:dyDescent="0.3">
      <c r="A1145" s="446" t="s">
        <v>1476</v>
      </c>
      <c r="B1145" s="372"/>
      <c r="C1145" s="372"/>
      <c r="D1145" s="339"/>
      <c r="E1145" s="372"/>
      <c r="F1145" s="372"/>
      <c r="G1145" s="372"/>
      <c r="H1145" s="340">
        <f>SUM(G1136:G1144)</f>
        <v>5227.7</v>
      </c>
    </row>
    <row r="1146" spans="1:9" s="376" customFormat="1" ht="12.75" customHeight="1" x14ac:dyDescent="0.25">
      <c r="A1146" s="464"/>
      <c r="B1146" s="246" t="s">
        <v>1490</v>
      </c>
      <c r="C1146" s="190">
        <v>20</v>
      </c>
      <c r="D1146" s="252">
        <v>142</v>
      </c>
      <c r="E1146" s="253">
        <v>44898</v>
      </c>
      <c r="F1146" s="199" t="s">
        <v>8</v>
      </c>
      <c r="G1146" s="252">
        <f t="shared" ref="G1146" si="70">(C1146*D1146)</f>
        <v>2840</v>
      </c>
      <c r="H1146" s="201"/>
    </row>
    <row r="1147" spans="1:9" s="376" customFormat="1" ht="12.75" customHeight="1" x14ac:dyDescent="0.25">
      <c r="A1147" s="464"/>
      <c r="B1147" s="246" t="s">
        <v>1488</v>
      </c>
      <c r="C1147" s="190">
        <v>16</v>
      </c>
      <c r="D1147" s="252">
        <v>129</v>
      </c>
      <c r="E1147" s="253">
        <v>44898</v>
      </c>
      <c r="F1147" s="199" t="s">
        <v>8</v>
      </c>
      <c r="G1147" s="252">
        <f t="shared" ref="G1147:G1158" si="71">(C1147*D1147)</f>
        <v>2064</v>
      </c>
      <c r="H1147" s="201"/>
    </row>
    <row r="1148" spans="1:9" s="376" customFormat="1" ht="12.75" customHeight="1" x14ac:dyDescent="0.25">
      <c r="A1148" s="464"/>
      <c r="B1148" s="246" t="s">
        <v>369</v>
      </c>
      <c r="C1148" s="190">
        <v>8</v>
      </c>
      <c r="D1148" s="252">
        <v>107</v>
      </c>
      <c r="E1148" s="253">
        <v>44898</v>
      </c>
      <c r="F1148" s="199" t="s">
        <v>8</v>
      </c>
      <c r="G1148" s="252">
        <f t="shared" si="71"/>
        <v>856</v>
      </c>
      <c r="H1148" s="201"/>
    </row>
    <row r="1149" spans="1:9" s="376" customFormat="1" ht="12.75" customHeight="1" x14ac:dyDescent="0.25">
      <c r="A1149" s="464"/>
      <c r="B1149" s="246" t="s">
        <v>1491</v>
      </c>
      <c r="C1149" s="190">
        <v>2</v>
      </c>
      <c r="D1149" s="252">
        <v>111.5</v>
      </c>
      <c r="E1149" s="253">
        <v>44898</v>
      </c>
      <c r="F1149" s="199" t="s">
        <v>8</v>
      </c>
      <c r="G1149" s="252">
        <f t="shared" si="71"/>
        <v>223</v>
      </c>
      <c r="H1149" s="201"/>
    </row>
    <row r="1150" spans="1:9" s="376" customFormat="1" ht="12.75" customHeight="1" x14ac:dyDescent="0.25">
      <c r="A1150" s="464"/>
      <c r="B1150" s="246" t="s">
        <v>1492</v>
      </c>
      <c r="C1150" s="190">
        <v>2</v>
      </c>
      <c r="D1150" s="252">
        <v>62</v>
      </c>
      <c r="E1150" s="253">
        <v>44898</v>
      </c>
      <c r="F1150" s="199" t="s">
        <v>8</v>
      </c>
      <c r="G1150" s="252">
        <f t="shared" si="71"/>
        <v>124</v>
      </c>
      <c r="H1150" s="201"/>
    </row>
    <row r="1151" spans="1:9" s="376" customFormat="1" ht="12.75" customHeight="1" x14ac:dyDescent="0.25">
      <c r="A1151" s="464"/>
      <c r="B1151" s="246" t="s">
        <v>1493</v>
      </c>
      <c r="C1151" s="190">
        <v>2</v>
      </c>
      <c r="D1151" s="252">
        <v>70</v>
      </c>
      <c r="E1151" s="253">
        <v>44898</v>
      </c>
      <c r="F1151" s="199" t="s">
        <v>8</v>
      </c>
      <c r="G1151" s="252">
        <f t="shared" si="71"/>
        <v>140</v>
      </c>
      <c r="H1151" s="201"/>
    </row>
    <row r="1152" spans="1:9" s="376" customFormat="1" ht="12.75" customHeight="1" x14ac:dyDescent="0.25">
      <c r="A1152" s="464"/>
      <c r="B1152" s="246" t="s">
        <v>475</v>
      </c>
      <c r="C1152" s="190">
        <v>1</v>
      </c>
      <c r="D1152" s="252">
        <v>55</v>
      </c>
      <c r="E1152" s="253">
        <v>44898</v>
      </c>
      <c r="F1152" s="199" t="s">
        <v>8</v>
      </c>
      <c r="G1152" s="252">
        <f t="shared" si="71"/>
        <v>55</v>
      </c>
      <c r="H1152" s="201"/>
    </row>
    <row r="1153" spans="1:8" s="376" customFormat="1" ht="12.75" customHeight="1" x14ac:dyDescent="0.25">
      <c r="A1153" s="464"/>
      <c r="B1153" s="246" t="s">
        <v>1494</v>
      </c>
      <c r="C1153" s="190">
        <v>20</v>
      </c>
      <c r="D1153" s="252">
        <v>1.05</v>
      </c>
      <c r="E1153" s="253">
        <v>44898</v>
      </c>
      <c r="F1153" s="199" t="s">
        <v>8</v>
      </c>
      <c r="G1153" s="252">
        <f t="shared" si="71"/>
        <v>21</v>
      </c>
      <c r="H1153" s="201"/>
    </row>
    <row r="1154" spans="1:8" s="377" customFormat="1" ht="12.75" customHeight="1" x14ac:dyDescent="0.25">
      <c r="A1154" s="464"/>
      <c r="B1154" s="246" t="s">
        <v>1500</v>
      </c>
      <c r="C1154" s="190">
        <v>1</v>
      </c>
      <c r="D1154" s="252">
        <v>41</v>
      </c>
      <c r="E1154" s="253">
        <v>44905</v>
      </c>
      <c r="F1154" s="199" t="s">
        <v>8</v>
      </c>
      <c r="G1154" s="252">
        <f t="shared" si="71"/>
        <v>41</v>
      </c>
      <c r="H1154" s="201"/>
    </row>
    <row r="1155" spans="1:8" s="377" customFormat="1" ht="12.75" customHeight="1" x14ac:dyDescent="0.25">
      <c r="A1155" s="464"/>
      <c r="B1155" s="246" t="s">
        <v>517</v>
      </c>
      <c r="C1155" s="190">
        <v>1</v>
      </c>
      <c r="D1155" s="252">
        <v>72</v>
      </c>
      <c r="E1155" s="253">
        <v>44905</v>
      </c>
      <c r="F1155" s="199" t="s">
        <v>8</v>
      </c>
      <c r="G1155" s="252">
        <f t="shared" si="71"/>
        <v>72</v>
      </c>
      <c r="H1155" s="201"/>
    </row>
    <row r="1156" spans="1:8" s="377" customFormat="1" ht="12.75" customHeight="1" x14ac:dyDescent="0.25">
      <c r="A1156" s="464"/>
      <c r="B1156" s="246" t="s">
        <v>1502</v>
      </c>
      <c r="C1156" s="190">
        <v>1</v>
      </c>
      <c r="D1156" s="252">
        <v>500</v>
      </c>
      <c r="E1156" s="253">
        <v>44915</v>
      </c>
      <c r="F1156" s="199" t="s">
        <v>8</v>
      </c>
      <c r="G1156" s="252">
        <f t="shared" si="71"/>
        <v>500</v>
      </c>
      <c r="H1156" s="201"/>
    </row>
    <row r="1157" spans="1:8" s="379" customFormat="1" ht="12.75" customHeight="1" x14ac:dyDescent="0.25">
      <c r="A1157" s="464"/>
      <c r="B1157" s="246" t="s">
        <v>1507</v>
      </c>
      <c r="C1157" s="190">
        <v>1</v>
      </c>
      <c r="D1157" s="252">
        <v>1000</v>
      </c>
      <c r="E1157" s="253">
        <v>44917</v>
      </c>
      <c r="F1157" s="199" t="s">
        <v>8</v>
      </c>
      <c r="G1157" s="252">
        <f t="shared" si="71"/>
        <v>1000</v>
      </c>
      <c r="H1157" s="201"/>
    </row>
    <row r="1158" spans="1:8" s="379" customFormat="1" ht="12.75" customHeight="1" x14ac:dyDescent="0.25">
      <c r="A1158" s="464"/>
      <c r="B1158" s="246" t="s">
        <v>1526</v>
      </c>
      <c r="C1158" s="190">
        <v>1</v>
      </c>
      <c r="D1158" s="252">
        <v>120</v>
      </c>
      <c r="E1158" s="253">
        <v>44923</v>
      </c>
      <c r="F1158" s="199"/>
      <c r="G1158" s="252">
        <f t="shared" si="71"/>
        <v>120</v>
      </c>
      <c r="H1158" s="201"/>
    </row>
    <row r="1159" spans="1:8" s="376" customFormat="1" ht="12.75" customHeight="1" x14ac:dyDescent="0.3">
      <c r="A1159" s="446" t="s">
        <v>1482</v>
      </c>
      <c r="B1159" s="375"/>
      <c r="C1159" s="375"/>
      <c r="D1159" s="339"/>
      <c r="E1159" s="375"/>
      <c r="F1159" s="375"/>
      <c r="G1159" s="375"/>
      <c r="H1159" s="340">
        <f>SUM(G1146:G1158)</f>
        <v>8056</v>
      </c>
    </row>
    <row r="1160" spans="1:8" s="379" customFormat="1" ht="12.75" customHeight="1" x14ac:dyDescent="0.25">
      <c r="A1160" s="464"/>
      <c r="B1160" s="246" t="s">
        <v>1527</v>
      </c>
      <c r="C1160" s="190">
        <v>1</v>
      </c>
      <c r="D1160" s="252">
        <v>98</v>
      </c>
      <c r="E1160" s="253">
        <v>44900</v>
      </c>
      <c r="F1160" s="199" t="s">
        <v>8</v>
      </c>
      <c r="G1160" s="252">
        <f t="shared" ref="G1160:G1161" si="72">(C1160*D1160)</f>
        <v>98</v>
      </c>
      <c r="H1160" s="201"/>
    </row>
    <row r="1161" spans="1:8" s="379" customFormat="1" ht="12.75" customHeight="1" x14ac:dyDescent="0.25">
      <c r="A1161" s="464"/>
      <c r="B1161" s="246" t="s">
        <v>1528</v>
      </c>
      <c r="C1161" s="190">
        <v>1</v>
      </c>
      <c r="D1161" s="252">
        <v>89.28</v>
      </c>
      <c r="E1161" s="253">
        <v>44900</v>
      </c>
      <c r="F1161" s="199" t="s">
        <v>8</v>
      </c>
      <c r="G1161" s="252">
        <f t="shared" si="72"/>
        <v>89.28</v>
      </c>
      <c r="H1161" s="201"/>
    </row>
    <row r="1162" spans="1:8" s="379" customFormat="1" ht="12.75" customHeight="1" x14ac:dyDescent="0.25">
      <c r="A1162" s="463"/>
      <c r="B1162" s="360" t="s">
        <v>1214</v>
      </c>
      <c r="C1162" s="380">
        <v>1</v>
      </c>
      <c r="D1162" s="381">
        <v>1851.22</v>
      </c>
      <c r="E1162" s="382">
        <v>44932</v>
      </c>
      <c r="F1162" s="383" t="s">
        <v>8</v>
      </c>
      <c r="G1162" s="384">
        <f t="shared" ref="G1162:G1175" si="73">(C1162*D1162)</f>
        <v>1851.22</v>
      </c>
      <c r="H1162" s="380"/>
    </row>
    <row r="1163" spans="1:8" s="379" customFormat="1" ht="12.75" customHeight="1" x14ac:dyDescent="0.25">
      <c r="A1163" s="464"/>
      <c r="B1163" s="246" t="s">
        <v>1513</v>
      </c>
      <c r="C1163" s="190">
        <v>1</v>
      </c>
      <c r="D1163" s="252">
        <v>62.73</v>
      </c>
      <c r="E1163" s="253">
        <v>44932</v>
      </c>
      <c r="F1163" s="199" t="s">
        <v>8</v>
      </c>
      <c r="G1163" s="252">
        <f t="shared" si="73"/>
        <v>62.73</v>
      </c>
      <c r="H1163" s="201"/>
    </row>
    <row r="1164" spans="1:8" s="379" customFormat="1" ht="12.75" customHeight="1" x14ac:dyDescent="0.25">
      <c r="A1164" s="464"/>
      <c r="B1164" s="246" t="s">
        <v>1514</v>
      </c>
      <c r="C1164" s="190">
        <v>1</v>
      </c>
      <c r="D1164" s="252">
        <v>62.73</v>
      </c>
      <c r="E1164" s="253">
        <v>44932</v>
      </c>
      <c r="F1164" s="199" t="s">
        <v>8</v>
      </c>
      <c r="G1164" s="252">
        <f t="shared" si="73"/>
        <v>62.73</v>
      </c>
      <c r="H1164" s="201"/>
    </row>
    <row r="1165" spans="1:8" s="379" customFormat="1" ht="12.75" customHeight="1" x14ac:dyDescent="0.25">
      <c r="A1165" s="464"/>
      <c r="B1165" s="246" t="s">
        <v>1515</v>
      </c>
      <c r="C1165" s="190">
        <v>1</v>
      </c>
      <c r="D1165" s="252">
        <v>62.72</v>
      </c>
      <c r="E1165" s="253">
        <v>44932</v>
      </c>
      <c r="F1165" s="199" t="s">
        <v>8</v>
      </c>
      <c r="G1165" s="252">
        <f t="shared" si="73"/>
        <v>62.72</v>
      </c>
      <c r="H1165" s="201"/>
    </row>
    <row r="1166" spans="1:8" s="379" customFormat="1" ht="12.75" customHeight="1" x14ac:dyDescent="0.25">
      <c r="A1166" s="464"/>
      <c r="B1166" s="246" t="s">
        <v>1516</v>
      </c>
      <c r="C1166" s="190">
        <v>1</v>
      </c>
      <c r="D1166" s="252">
        <v>61.85</v>
      </c>
      <c r="E1166" s="253">
        <v>44932</v>
      </c>
      <c r="F1166" s="199" t="s">
        <v>8</v>
      </c>
      <c r="G1166" s="252">
        <f t="shared" si="73"/>
        <v>61.85</v>
      </c>
      <c r="H1166" s="201"/>
    </row>
    <row r="1167" spans="1:8" s="379" customFormat="1" ht="12.75" customHeight="1" x14ac:dyDescent="0.25">
      <c r="A1167" s="464"/>
      <c r="B1167" s="246" t="s">
        <v>1517</v>
      </c>
      <c r="C1167" s="190">
        <v>1</v>
      </c>
      <c r="D1167" s="252">
        <v>61.85</v>
      </c>
      <c r="E1167" s="253">
        <v>44932</v>
      </c>
      <c r="F1167" s="199" t="s">
        <v>8</v>
      </c>
      <c r="G1167" s="252">
        <f t="shared" si="73"/>
        <v>61.85</v>
      </c>
      <c r="H1167" s="201"/>
    </row>
    <row r="1168" spans="1:8" s="379" customFormat="1" ht="12.75" customHeight="1" x14ac:dyDescent="0.25">
      <c r="A1168" s="464"/>
      <c r="B1168" s="246" t="s">
        <v>1518</v>
      </c>
      <c r="C1168" s="190">
        <v>1</v>
      </c>
      <c r="D1168" s="252">
        <v>61.85</v>
      </c>
      <c r="E1168" s="253">
        <v>44932</v>
      </c>
      <c r="F1168" s="199" t="s">
        <v>8</v>
      </c>
      <c r="G1168" s="252">
        <f t="shared" si="73"/>
        <v>61.85</v>
      </c>
      <c r="H1168" s="201"/>
    </row>
    <row r="1169" spans="1:8" s="379" customFormat="1" ht="12.75" customHeight="1" x14ac:dyDescent="0.25">
      <c r="A1169" s="464"/>
      <c r="B1169" s="246" t="s">
        <v>1519</v>
      </c>
      <c r="C1169" s="190">
        <v>1</v>
      </c>
      <c r="D1169" s="252">
        <v>60.96</v>
      </c>
      <c r="E1169" s="253">
        <v>44932</v>
      </c>
      <c r="F1169" s="199" t="s">
        <v>8</v>
      </c>
      <c r="G1169" s="252">
        <f t="shared" si="73"/>
        <v>60.96</v>
      </c>
      <c r="H1169" s="201"/>
    </row>
    <row r="1170" spans="1:8" s="379" customFormat="1" ht="12.75" customHeight="1" x14ac:dyDescent="0.25">
      <c r="A1170" s="464"/>
      <c r="B1170" s="246" t="s">
        <v>1520</v>
      </c>
      <c r="C1170" s="190">
        <v>1</v>
      </c>
      <c r="D1170" s="252">
        <v>60.96</v>
      </c>
      <c r="E1170" s="253">
        <v>44932</v>
      </c>
      <c r="F1170" s="199" t="s">
        <v>8</v>
      </c>
      <c r="G1170" s="252">
        <f t="shared" si="73"/>
        <v>60.96</v>
      </c>
      <c r="H1170" s="201"/>
    </row>
    <row r="1171" spans="1:8" s="379" customFormat="1" ht="12.75" customHeight="1" x14ac:dyDescent="0.25">
      <c r="A1171" s="464"/>
      <c r="B1171" s="246" t="s">
        <v>1521</v>
      </c>
      <c r="C1171" s="190">
        <v>1</v>
      </c>
      <c r="D1171" s="252">
        <v>60.96</v>
      </c>
      <c r="E1171" s="253">
        <v>44932</v>
      </c>
      <c r="F1171" s="199" t="s">
        <v>8</v>
      </c>
      <c r="G1171" s="252">
        <f t="shared" si="73"/>
        <v>60.96</v>
      </c>
      <c r="H1171" s="201"/>
    </row>
    <row r="1172" spans="1:8" s="379" customFormat="1" ht="12.75" customHeight="1" x14ac:dyDescent="0.25">
      <c r="A1172" s="464"/>
      <c r="B1172" s="246" t="s">
        <v>1522</v>
      </c>
      <c r="C1172" s="190">
        <v>1</v>
      </c>
      <c r="D1172" s="252">
        <v>58.9</v>
      </c>
      <c r="E1172" s="253">
        <v>44932</v>
      </c>
      <c r="F1172" s="199" t="s">
        <v>8</v>
      </c>
      <c r="G1172" s="252">
        <f t="shared" si="73"/>
        <v>58.9</v>
      </c>
      <c r="H1172" s="201"/>
    </row>
    <row r="1173" spans="1:8" s="379" customFormat="1" ht="12.75" customHeight="1" x14ac:dyDescent="0.25">
      <c r="A1173" s="464"/>
      <c r="B1173" s="246" t="s">
        <v>1523</v>
      </c>
      <c r="C1173" s="190">
        <v>1</v>
      </c>
      <c r="D1173" s="252">
        <v>58.9</v>
      </c>
      <c r="E1173" s="253">
        <v>44932</v>
      </c>
      <c r="F1173" s="199" t="s">
        <v>8</v>
      </c>
      <c r="G1173" s="252">
        <f t="shared" si="73"/>
        <v>58.9</v>
      </c>
      <c r="H1173" s="201"/>
    </row>
    <row r="1174" spans="1:8" s="379" customFormat="1" ht="12.75" customHeight="1" x14ac:dyDescent="0.25">
      <c r="A1174" s="464"/>
      <c r="B1174" s="246" t="s">
        <v>1524</v>
      </c>
      <c r="C1174" s="190">
        <v>1</v>
      </c>
      <c r="D1174" s="252">
        <v>58.9</v>
      </c>
      <c r="E1174" s="253">
        <v>44932</v>
      </c>
      <c r="F1174" s="199" t="s">
        <v>8</v>
      </c>
      <c r="G1174" s="252">
        <f t="shared" si="73"/>
        <v>58.9</v>
      </c>
      <c r="H1174" s="201"/>
    </row>
    <row r="1175" spans="1:8" s="379" customFormat="1" ht="12.75" customHeight="1" x14ac:dyDescent="0.25">
      <c r="A1175" s="464"/>
      <c r="B1175" s="246" t="s">
        <v>352</v>
      </c>
      <c r="C1175" s="190">
        <v>1</v>
      </c>
      <c r="D1175" s="252">
        <v>109.5</v>
      </c>
      <c r="E1175" s="253">
        <v>44933</v>
      </c>
      <c r="F1175" s="199"/>
      <c r="G1175" s="252">
        <f t="shared" si="73"/>
        <v>109.5</v>
      </c>
      <c r="H1175" s="201"/>
    </row>
    <row r="1176" spans="1:8" s="379" customFormat="1" ht="12.75" customHeight="1" x14ac:dyDescent="0.3">
      <c r="A1176" s="446" t="s">
        <v>1506</v>
      </c>
      <c r="B1176" s="378"/>
      <c r="C1176" s="378"/>
      <c r="D1176" s="339"/>
      <c r="E1176" s="378"/>
      <c r="F1176" s="378"/>
      <c r="G1176" s="378"/>
      <c r="H1176" s="340">
        <f>SUM(G1160:G1175)</f>
        <v>2881.31</v>
      </c>
    </row>
    <row r="1177" spans="1:8" s="393" customFormat="1" ht="12.75" customHeight="1" x14ac:dyDescent="0.25">
      <c r="A1177" s="464"/>
      <c r="B1177" s="246" t="s">
        <v>1539</v>
      </c>
      <c r="C1177" s="190">
        <v>1</v>
      </c>
      <c r="D1177" s="252">
        <v>61.47</v>
      </c>
      <c r="E1177" s="253">
        <v>44961</v>
      </c>
      <c r="F1177" s="199" t="s">
        <v>8</v>
      </c>
      <c r="G1177" s="252">
        <f t="shared" ref="G1177:G1186" si="74">(C1177*D1177)</f>
        <v>61.47</v>
      </c>
      <c r="H1177" s="201"/>
    </row>
    <row r="1178" spans="1:8" s="393" customFormat="1" ht="12.75" customHeight="1" x14ac:dyDescent="0.25">
      <c r="A1178" s="464"/>
      <c r="B1178" s="246" t="s">
        <v>1461</v>
      </c>
      <c r="C1178" s="190">
        <v>4</v>
      </c>
      <c r="D1178" s="252">
        <v>128</v>
      </c>
      <c r="E1178" s="253">
        <v>44961</v>
      </c>
      <c r="F1178" s="199" t="s">
        <v>8</v>
      </c>
      <c r="G1178" s="252">
        <f t="shared" si="74"/>
        <v>512</v>
      </c>
      <c r="H1178" s="201"/>
    </row>
    <row r="1179" spans="1:8" s="393" customFormat="1" ht="12.75" customHeight="1" x14ac:dyDescent="0.25">
      <c r="A1179" s="464"/>
      <c r="B1179" s="246" t="s">
        <v>1540</v>
      </c>
      <c r="C1179" s="190">
        <v>1</v>
      </c>
      <c r="D1179" s="252">
        <v>444</v>
      </c>
      <c r="E1179" s="253">
        <v>44961</v>
      </c>
      <c r="F1179" s="199" t="s">
        <v>8</v>
      </c>
      <c r="G1179" s="252">
        <f t="shared" si="74"/>
        <v>444</v>
      </c>
      <c r="H1179" s="201"/>
    </row>
    <row r="1180" spans="1:8" s="393" customFormat="1" ht="12.75" customHeight="1" x14ac:dyDescent="0.25">
      <c r="A1180" s="464"/>
      <c r="B1180" s="246" t="s">
        <v>1460</v>
      </c>
      <c r="C1180" s="190">
        <v>4</v>
      </c>
      <c r="D1180" s="252">
        <v>76</v>
      </c>
      <c r="E1180" s="253">
        <v>44961</v>
      </c>
      <c r="F1180" s="199" t="s">
        <v>8</v>
      </c>
      <c r="G1180" s="252">
        <f t="shared" si="74"/>
        <v>304</v>
      </c>
      <c r="H1180" s="201"/>
    </row>
    <row r="1181" spans="1:8" s="393" customFormat="1" ht="12.75" customHeight="1" x14ac:dyDescent="0.25">
      <c r="A1181" s="464"/>
      <c r="B1181" s="246" t="s">
        <v>1541</v>
      </c>
      <c r="C1181" s="190">
        <v>4</v>
      </c>
      <c r="D1181" s="252">
        <v>220</v>
      </c>
      <c r="E1181" s="253">
        <v>44961</v>
      </c>
      <c r="F1181" s="199" t="s">
        <v>8</v>
      </c>
      <c r="G1181" s="252">
        <f t="shared" si="74"/>
        <v>880</v>
      </c>
      <c r="H1181" s="201"/>
    </row>
    <row r="1182" spans="1:8" s="397" customFormat="1" ht="12.75" customHeight="1" x14ac:dyDescent="0.25">
      <c r="A1182" s="464"/>
      <c r="B1182" s="193" t="s">
        <v>1228</v>
      </c>
      <c r="C1182" s="190">
        <v>5</v>
      </c>
      <c r="D1182" s="252">
        <v>210</v>
      </c>
      <c r="E1182" s="253">
        <v>44967</v>
      </c>
      <c r="F1182" s="199" t="s">
        <v>8</v>
      </c>
      <c r="G1182" s="252">
        <f t="shared" si="74"/>
        <v>1050</v>
      </c>
      <c r="H1182" s="201"/>
    </row>
    <row r="1183" spans="1:8" s="397" customFormat="1" ht="12.75" customHeight="1" x14ac:dyDescent="0.25">
      <c r="A1183" s="464"/>
      <c r="B1183" s="193" t="s">
        <v>470</v>
      </c>
      <c r="C1183" s="190">
        <v>5</v>
      </c>
      <c r="D1183" s="252">
        <v>585</v>
      </c>
      <c r="E1183" s="253">
        <v>44967</v>
      </c>
      <c r="F1183" s="199" t="s">
        <v>8</v>
      </c>
      <c r="G1183" s="252">
        <f t="shared" si="74"/>
        <v>2925</v>
      </c>
      <c r="H1183" s="201"/>
    </row>
    <row r="1184" spans="1:8" s="400" customFormat="1" ht="12.75" customHeight="1" x14ac:dyDescent="0.25">
      <c r="A1184" s="464"/>
      <c r="B1184" s="246" t="s">
        <v>1543</v>
      </c>
      <c r="C1184" s="190">
        <v>17</v>
      </c>
      <c r="D1184" s="252">
        <v>100</v>
      </c>
      <c r="E1184" s="253">
        <v>44967</v>
      </c>
      <c r="F1184" s="199" t="s">
        <v>8</v>
      </c>
      <c r="G1184" s="252">
        <f t="shared" si="74"/>
        <v>1700</v>
      </c>
      <c r="H1184" s="201"/>
    </row>
    <row r="1185" spans="1:8" s="400" customFormat="1" ht="12.75" customHeight="1" x14ac:dyDescent="0.25">
      <c r="A1185" s="464"/>
      <c r="B1185" s="401" t="s">
        <v>466</v>
      </c>
      <c r="C1185" s="190">
        <v>8</v>
      </c>
      <c r="D1185" s="252">
        <v>140</v>
      </c>
      <c r="E1185" s="253">
        <v>44967</v>
      </c>
      <c r="F1185" s="199" t="s">
        <v>8</v>
      </c>
      <c r="G1185" s="252">
        <f t="shared" si="74"/>
        <v>1120</v>
      </c>
      <c r="H1185" s="201"/>
    </row>
    <row r="1186" spans="1:8" s="397" customFormat="1" ht="12.75" customHeight="1" x14ac:dyDescent="0.25">
      <c r="A1186" s="464"/>
      <c r="B1186" s="246" t="s">
        <v>287</v>
      </c>
      <c r="C1186" s="190">
        <v>8</v>
      </c>
      <c r="D1186" s="252">
        <v>175.5</v>
      </c>
      <c r="E1186" s="253">
        <v>44967</v>
      </c>
      <c r="F1186" s="199" t="s">
        <v>8</v>
      </c>
      <c r="G1186" s="252">
        <f t="shared" si="74"/>
        <v>1404</v>
      </c>
      <c r="H1186" s="201"/>
    </row>
    <row r="1187" spans="1:8" s="397" customFormat="1" ht="12.75" customHeight="1" x14ac:dyDescent="0.25">
      <c r="A1187" s="464"/>
      <c r="B1187" s="246" t="s">
        <v>1542</v>
      </c>
      <c r="C1187" s="190">
        <v>2</v>
      </c>
      <c r="D1187" s="252">
        <v>80</v>
      </c>
      <c r="E1187" s="253">
        <v>44970</v>
      </c>
      <c r="F1187" s="199" t="s">
        <v>8</v>
      </c>
      <c r="G1187" s="252">
        <f t="shared" ref="G1187:G1193" si="75">(C1187*D1187)</f>
        <v>160</v>
      </c>
      <c r="H1187" s="201"/>
    </row>
    <row r="1188" spans="1:8" s="400" customFormat="1" ht="12.75" customHeight="1" x14ac:dyDescent="0.25">
      <c r="A1188" s="464"/>
      <c r="B1188" s="246" t="s">
        <v>546</v>
      </c>
      <c r="C1188" s="190">
        <v>30</v>
      </c>
      <c r="D1188" s="252">
        <v>1.55</v>
      </c>
      <c r="E1188" s="253">
        <v>44973</v>
      </c>
      <c r="F1188" s="199" t="s">
        <v>8</v>
      </c>
      <c r="G1188" s="252">
        <f t="shared" si="75"/>
        <v>46.5</v>
      </c>
      <c r="H1188" s="201"/>
    </row>
    <row r="1189" spans="1:8" s="400" customFormat="1" ht="12.75" customHeight="1" x14ac:dyDescent="0.25">
      <c r="A1189" s="464"/>
      <c r="B1189" s="246" t="s">
        <v>1544</v>
      </c>
      <c r="C1189" s="190">
        <v>1</v>
      </c>
      <c r="D1189" s="252">
        <v>335</v>
      </c>
      <c r="E1189" s="253">
        <v>44973</v>
      </c>
      <c r="F1189" s="199" t="s">
        <v>8</v>
      </c>
      <c r="G1189" s="252">
        <f t="shared" si="75"/>
        <v>335</v>
      </c>
      <c r="H1189" s="201"/>
    </row>
    <row r="1190" spans="1:8" s="400" customFormat="1" ht="12.75" customHeight="1" x14ac:dyDescent="0.25">
      <c r="A1190" s="464"/>
      <c r="B1190" s="246" t="s">
        <v>1545</v>
      </c>
      <c r="C1190" s="190">
        <v>1</v>
      </c>
      <c r="D1190" s="252">
        <v>1040</v>
      </c>
      <c r="E1190" s="253">
        <v>44973</v>
      </c>
      <c r="F1190" s="199" t="s">
        <v>8</v>
      </c>
      <c r="G1190" s="252">
        <f t="shared" si="75"/>
        <v>1040</v>
      </c>
      <c r="H1190" s="201"/>
    </row>
    <row r="1191" spans="1:8" s="400" customFormat="1" ht="12.75" customHeight="1" x14ac:dyDescent="0.25">
      <c r="A1191" s="464"/>
      <c r="B1191" s="246" t="s">
        <v>1546</v>
      </c>
      <c r="C1191" s="190">
        <v>20</v>
      </c>
      <c r="D1191" s="252">
        <v>0.5</v>
      </c>
      <c r="E1191" s="253">
        <v>44973</v>
      </c>
      <c r="F1191" s="199" t="s">
        <v>8</v>
      </c>
      <c r="G1191" s="252">
        <f t="shared" si="75"/>
        <v>10</v>
      </c>
      <c r="H1191" s="201"/>
    </row>
    <row r="1192" spans="1:8" s="400" customFormat="1" ht="12.75" customHeight="1" x14ac:dyDescent="0.25">
      <c r="A1192" s="464"/>
      <c r="B1192" s="246" t="s">
        <v>1547</v>
      </c>
      <c r="C1192" s="190">
        <v>2</v>
      </c>
      <c r="D1192" s="252">
        <v>6.5</v>
      </c>
      <c r="E1192" s="253">
        <v>44973</v>
      </c>
      <c r="F1192" s="199" t="s">
        <v>8</v>
      </c>
      <c r="G1192" s="252">
        <f t="shared" si="75"/>
        <v>13</v>
      </c>
      <c r="H1192" s="201"/>
    </row>
    <row r="1193" spans="1:8" s="400" customFormat="1" ht="12.75" customHeight="1" x14ac:dyDescent="0.25">
      <c r="A1193" s="464"/>
      <c r="B1193" s="246" t="s">
        <v>1556</v>
      </c>
      <c r="C1193" s="190">
        <v>1</v>
      </c>
      <c r="D1193" s="252">
        <v>403</v>
      </c>
      <c r="E1193" s="253">
        <v>44991</v>
      </c>
      <c r="F1193" s="199" t="s">
        <v>8</v>
      </c>
      <c r="G1193" s="252">
        <f t="shared" si="75"/>
        <v>403</v>
      </c>
      <c r="H1193" s="201"/>
    </row>
    <row r="1194" spans="1:8" s="393" customFormat="1" ht="12.75" customHeight="1" x14ac:dyDescent="0.3">
      <c r="A1194" s="446" t="s">
        <v>1529</v>
      </c>
      <c r="B1194" s="392"/>
      <c r="C1194" s="392"/>
      <c r="D1194" s="339"/>
      <c r="E1194" s="392"/>
      <c r="F1194" s="392"/>
      <c r="G1194" s="392"/>
      <c r="H1194" s="340">
        <f>SUM(G1177:G1193)</f>
        <v>12407.970000000001</v>
      </c>
    </row>
    <row r="1195" spans="1:8" s="403" customFormat="1" ht="12.75" customHeight="1" x14ac:dyDescent="0.25">
      <c r="A1195" s="464"/>
      <c r="B1195" s="246" t="s">
        <v>1557</v>
      </c>
      <c r="C1195" s="190">
        <v>1</v>
      </c>
      <c r="D1195" s="252">
        <v>22</v>
      </c>
      <c r="E1195" s="253">
        <v>44988</v>
      </c>
      <c r="F1195" s="199" t="s">
        <v>8</v>
      </c>
      <c r="G1195" s="252">
        <f t="shared" ref="G1195:G1204" si="76">(C1195*D1195)</f>
        <v>22</v>
      </c>
      <c r="H1195" s="201"/>
    </row>
    <row r="1196" spans="1:8" s="403" customFormat="1" ht="12.75" customHeight="1" x14ac:dyDescent="0.25">
      <c r="A1196" s="464"/>
      <c r="B1196" s="246" t="s">
        <v>1564</v>
      </c>
      <c r="C1196" s="190">
        <v>1</v>
      </c>
      <c r="D1196" s="252">
        <v>93</v>
      </c>
      <c r="E1196" s="253">
        <v>44988</v>
      </c>
      <c r="F1196" s="199" t="s">
        <v>8</v>
      </c>
      <c r="G1196" s="252">
        <f t="shared" si="76"/>
        <v>93</v>
      </c>
      <c r="H1196" s="201"/>
    </row>
    <row r="1197" spans="1:8" s="403" customFormat="1" ht="12.75" customHeight="1" x14ac:dyDescent="0.25">
      <c r="A1197" s="464"/>
      <c r="B1197" s="246" t="s">
        <v>1565</v>
      </c>
      <c r="C1197" s="190">
        <v>1</v>
      </c>
      <c r="D1197" s="252">
        <v>25.3</v>
      </c>
      <c r="E1197" s="253">
        <v>44988</v>
      </c>
      <c r="F1197" s="199" t="s">
        <v>8</v>
      </c>
      <c r="G1197" s="252">
        <f t="shared" si="76"/>
        <v>25.3</v>
      </c>
      <c r="H1197" s="201"/>
    </row>
    <row r="1198" spans="1:8" s="404" customFormat="1" ht="12.75" customHeight="1" x14ac:dyDescent="0.25">
      <c r="A1198" s="464"/>
      <c r="B1198" s="246" t="s">
        <v>1397</v>
      </c>
      <c r="C1198" s="190">
        <v>1</v>
      </c>
      <c r="D1198" s="252">
        <v>1000</v>
      </c>
      <c r="E1198" s="253">
        <v>44991</v>
      </c>
      <c r="F1198" s="199" t="s">
        <v>8</v>
      </c>
      <c r="G1198" s="252">
        <f t="shared" si="76"/>
        <v>1000</v>
      </c>
      <c r="H1198" s="201"/>
    </row>
    <row r="1199" spans="1:8" s="406" customFormat="1" ht="12.75" customHeight="1" x14ac:dyDescent="0.25">
      <c r="A1199" s="464"/>
      <c r="B1199" s="246" t="s">
        <v>1566</v>
      </c>
      <c r="C1199" s="190">
        <v>50</v>
      </c>
      <c r="D1199" s="252">
        <v>1.55</v>
      </c>
      <c r="E1199" s="253">
        <v>45003</v>
      </c>
      <c r="F1199" s="199" t="s">
        <v>8</v>
      </c>
      <c r="G1199" s="252">
        <f t="shared" si="76"/>
        <v>77.5</v>
      </c>
      <c r="H1199" s="201"/>
    </row>
    <row r="1200" spans="1:8" s="406" customFormat="1" ht="12.75" customHeight="1" x14ac:dyDescent="0.25">
      <c r="A1200" s="464"/>
      <c r="B1200" s="246" t="s">
        <v>1567</v>
      </c>
      <c r="C1200" s="190">
        <v>50</v>
      </c>
      <c r="D1200" s="252">
        <v>0.6</v>
      </c>
      <c r="E1200" s="253">
        <v>45003</v>
      </c>
      <c r="F1200" s="199" t="s">
        <v>8</v>
      </c>
      <c r="G1200" s="252">
        <f t="shared" si="76"/>
        <v>30</v>
      </c>
      <c r="H1200" s="201"/>
    </row>
    <row r="1201" spans="1:8" s="406" customFormat="1" ht="12.75" customHeight="1" x14ac:dyDescent="0.25">
      <c r="A1201" s="464"/>
      <c r="B1201" s="246" t="s">
        <v>1568</v>
      </c>
      <c r="C1201" s="190">
        <v>1</v>
      </c>
      <c r="D1201" s="252">
        <v>95</v>
      </c>
      <c r="E1201" s="253">
        <v>45005</v>
      </c>
      <c r="F1201" s="199" t="s">
        <v>8</v>
      </c>
      <c r="G1201" s="252">
        <f t="shared" si="76"/>
        <v>95</v>
      </c>
      <c r="H1201" s="201"/>
    </row>
    <row r="1202" spans="1:8" s="406" customFormat="1" ht="12.75" customHeight="1" x14ac:dyDescent="0.25">
      <c r="A1202" s="464"/>
      <c r="B1202" s="246" t="s">
        <v>680</v>
      </c>
      <c r="C1202" s="190">
        <v>2</v>
      </c>
      <c r="D1202" s="252">
        <v>24</v>
      </c>
      <c r="E1202" s="253">
        <v>45005</v>
      </c>
      <c r="F1202" s="199" t="s">
        <v>8</v>
      </c>
      <c r="G1202" s="252">
        <f t="shared" si="76"/>
        <v>48</v>
      </c>
      <c r="H1202" s="201"/>
    </row>
    <row r="1203" spans="1:8" s="406" customFormat="1" ht="12.75" customHeight="1" x14ac:dyDescent="0.25">
      <c r="A1203" s="464"/>
      <c r="B1203" s="246" t="s">
        <v>1569</v>
      </c>
      <c r="C1203" s="190">
        <v>1</v>
      </c>
      <c r="D1203" s="252">
        <v>42</v>
      </c>
      <c r="E1203" s="253">
        <v>45009</v>
      </c>
      <c r="F1203" s="199" t="s">
        <v>8</v>
      </c>
      <c r="G1203" s="252">
        <f t="shared" si="76"/>
        <v>42</v>
      </c>
      <c r="H1203" s="201"/>
    </row>
    <row r="1204" spans="1:8" s="409" customFormat="1" ht="12.75" customHeight="1" x14ac:dyDescent="0.25">
      <c r="A1204" s="464"/>
      <c r="B1204" s="246" t="s">
        <v>1575</v>
      </c>
      <c r="C1204" s="190">
        <v>60</v>
      </c>
      <c r="D1204" s="252">
        <v>145</v>
      </c>
      <c r="E1204" s="253">
        <v>45012</v>
      </c>
      <c r="F1204" s="199" t="s">
        <v>8</v>
      </c>
      <c r="G1204" s="252">
        <f t="shared" si="76"/>
        <v>8700</v>
      </c>
      <c r="H1204" s="201"/>
    </row>
    <row r="1205" spans="1:8" s="403" customFormat="1" ht="12.75" customHeight="1" x14ac:dyDescent="0.3">
      <c r="A1205" s="446" t="s">
        <v>1555</v>
      </c>
      <c r="B1205" s="402"/>
      <c r="C1205" s="402"/>
      <c r="D1205" s="339"/>
      <c r="E1205" s="402"/>
      <c r="F1205" s="402"/>
      <c r="G1205" s="402"/>
      <c r="H1205" s="340">
        <f>SUM(G1195:G1204)</f>
        <v>10132.799999999999</v>
      </c>
    </row>
    <row r="1206" spans="1:8" s="409" customFormat="1" ht="12.75" customHeight="1" x14ac:dyDescent="0.25">
      <c r="A1206" s="464"/>
      <c r="B1206" s="246" t="s">
        <v>1581</v>
      </c>
      <c r="C1206" s="190">
        <v>1</v>
      </c>
      <c r="D1206" s="252">
        <v>42</v>
      </c>
      <c r="E1206" s="253">
        <v>45031</v>
      </c>
      <c r="F1206" s="199" t="s">
        <v>8</v>
      </c>
      <c r="G1206" s="252">
        <f t="shared" ref="G1206:G1208" si="77">(C1206*D1206)</f>
        <v>42</v>
      </c>
      <c r="H1206" s="201"/>
    </row>
    <row r="1207" spans="1:8" s="409" customFormat="1" ht="12.75" customHeight="1" x14ac:dyDescent="0.25">
      <c r="A1207" s="464"/>
      <c r="B1207" s="246" t="s">
        <v>1582</v>
      </c>
      <c r="C1207" s="190">
        <v>1</v>
      </c>
      <c r="D1207" s="252">
        <v>174</v>
      </c>
      <c r="E1207" s="253">
        <v>45031</v>
      </c>
      <c r="F1207" s="199" t="s">
        <v>8</v>
      </c>
      <c r="G1207" s="252">
        <f t="shared" si="77"/>
        <v>174</v>
      </c>
      <c r="H1207" s="201"/>
    </row>
    <row r="1208" spans="1:8" s="409" customFormat="1" ht="12.75" customHeight="1" x14ac:dyDescent="0.25">
      <c r="A1208" s="464"/>
      <c r="B1208" s="246" t="s">
        <v>1583</v>
      </c>
      <c r="C1208" s="190">
        <v>1</v>
      </c>
      <c r="D1208" s="252">
        <v>460</v>
      </c>
      <c r="E1208" s="253">
        <v>45033</v>
      </c>
      <c r="F1208" s="199" t="s">
        <v>8</v>
      </c>
      <c r="G1208" s="252">
        <f t="shared" si="77"/>
        <v>460</v>
      </c>
      <c r="H1208" s="201"/>
    </row>
    <row r="1209" spans="1:8" s="409" customFormat="1" ht="12.75" customHeight="1" x14ac:dyDescent="0.3">
      <c r="A1209" s="446" t="s">
        <v>1574</v>
      </c>
      <c r="B1209" s="407"/>
      <c r="C1209" s="407"/>
      <c r="D1209" s="339"/>
      <c r="E1209" s="407"/>
      <c r="F1209" s="407"/>
      <c r="G1209" s="407"/>
      <c r="H1209" s="340">
        <f>SUM(G1206:G1208)</f>
        <v>676</v>
      </c>
    </row>
    <row r="1210" spans="1:8" s="414" customFormat="1" ht="12.75" customHeight="1" x14ac:dyDescent="0.25">
      <c r="A1210" s="464"/>
      <c r="B1210" s="246" t="s">
        <v>1587</v>
      </c>
      <c r="C1210" s="190">
        <v>1</v>
      </c>
      <c r="D1210" s="252">
        <v>65</v>
      </c>
      <c r="E1210" s="253">
        <v>45050</v>
      </c>
      <c r="F1210" s="199" t="s">
        <v>8</v>
      </c>
      <c r="G1210" s="252">
        <f t="shared" ref="G1210:G1221" si="78">(C1210*D1210)</f>
        <v>65</v>
      </c>
      <c r="H1210" s="201"/>
    </row>
    <row r="1211" spans="1:8" s="414" customFormat="1" ht="12.75" customHeight="1" x14ac:dyDescent="0.25">
      <c r="A1211" s="464"/>
      <c r="B1211" s="418" t="s">
        <v>1588</v>
      </c>
      <c r="C1211" s="190">
        <v>1</v>
      </c>
      <c r="D1211" s="252">
        <v>176</v>
      </c>
      <c r="E1211" s="253">
        <v>45050</v>
      </c>
      <c r="F1211" s="199" t="s">
        <v>8</v>
      </c>
      <c r="G1211" s="252">
        <f t="shared" si="78"/>
        <v>176</v>
      </c>
      <c r="H1211" s="201"/>
    </row>
    <row r="1212" spans="1:8" s="414" customFormat="1" ht="12.75" customHeight="1" x14ac:dyDescent="0.25">
      <c r="A1212" s="464"/>
      <c r="B1212" s="246" t="s">
        <v>1589</v>
      </c>
      <c r="C1212" s="190">
        <v>3</v>
      </c>
      <c r="D1212" s="252">
        <v>55</v>
      </c>
      <c r="E1212" s="357">
        <v>45050</v>
      </c>
      <c r="F1212" s="199" t="s">
        <v>8</v>
      </c>
      <c r="G1212" s="252">
        <f t="shared" si="78"/>
        <v>165</v>
      </c>
      <c r="H1212" s="201"/>
    </row>
    <row r="1213" spans="1:8" s="414" customFormat="1" ht="12.75" customHeight="1" x14ac:dyDescent="0.25">
      <c r="A1213" s="464"/>
      <c r="B1213" s="246" t="s">
        <v>1590</v>
      </c>
      <c r="C1213" s="190">
        <v>1</v>
      </c>
      <c r="D1213" s="252">
        <v>550</v>
      </c>
      <c r="E1213" s="253">
        <v>45051</v>
      </c>
      <c r="F1213" s="199" t="s">
        <v>8</v>
      </c>
      <c r="G1213" s="252">
        <f t="shared" si="78"/>
        <v>550</v>
      </c>
      <c r="H1213" s="201"/>
    </row>
    <row r="1214" spans="1:8" s="414" customFormat="1" ht="12.75" customHeight="1" x14ac:dyDescent="0.25">
      <c r="A1214" s="464"/>
      <c r="B1214" s="246" t="s">
        <v>1591</v>
      </c>
      <c r="C1214" s="190">
        <v>1</v>
      </c>
      <c r="D1214" s="252">
        <v>30</v>
      </c>
      <c r="E1214" s="253">
        <v>45051</v>
      </c>
      <c r="F1214" s="199" t="s">
        <v>8</v>
      </c>
      <c r="G1214" s="252">
        <f t="shared" si="78"/>
        <v>30</v>
      </c>
      <c r="H1214" s="201"/>
    </row>
    <row r="1215" spans="1:8" s="420" customFormat="1" ht="12.75" customHeight="1" x14ac:dyDescent="0.25">
      <c r="A1215" s="464"/>
      <c r="B1215" s="246" t="s">
        <v>1599</v>
      </c>
      <c r="C1215" s="190">
        <v>1</v>
      </c>
      <c r="D1215" s="252">
        <v>65.3</v>
      </c>
      <c r="E1215" s="253">
        <v>45052</v>
      </c>
      <c r="F1215" s="199" t="s">
        <v>8</v>
      </c>
      <c r="G1215" s="252">
        <f t="shared" si="78"/>
        <v>65.3</v>
      </c>
      <c r="H1215" s="201"/>
    </row>
    <row r="1216" spans="1:8" s="420" customFormat="1" ht="12.75" customHeight="1" x14ac:dyDescent="0.25">
      <c r="A1216" s="464"/>
      <c r="B1216" s="246" t="s">
        <v>1600</v>
      </c>
      <c r="C1216" s="190">
        <v>1</v>
      </c>
      <c r="D1216" s="252">
        <v>19</v>
      </c>
      <c r="E1216" s="253">
        <v>45061</v>
      </c>
      <c r="F1216" s="199" t="s">
        <v>8</v>
      </c>
      <c r="G1216" s="252">
        <f t="shared" si="78"/>
        <v>19</v>
      </c>
      <c r="H1216" s="201"/>
    </row>
    <row r="1217" spans="1:8" s="420" customFormat="1" ht="12.75" customHeight="1" x14ac:dyDescent="0.25">
      <c r="A1217" s="464"/>
      <c r="B1217" s="246" t="s">
        <v>1601</v>
      </c>
      <c r="C1217" s="190">
        <v>1</v>
      </c>
      <c r="D1217" s="252">
        <v>98</v>
      </c>
      <c r="E1217" s="253">
        <v>45061</v>
      </c>
      <c r="F1217" s="199" t="s">
        <v>8</v>
      </c>
      <c r="G1217" s="252">
        <f t="shared" si="78"/>
        <v>98</v>
      </c>
      <c r="H1217" s="201"/>
    </row>
    <row r="1218" spans="1:8" s="420" customFormat="1" ht="12.75" customHeight="1" x14ac:dyDescent="0.25">
      <c r="A1218" s="464"/>
      <c r="B1218" s="246" t="s">
        <v>1566</v>
      </c>
      <c r="C1218" s="190">
        <v>40</v>
      </c>
      <c r="D1218" s="252">
        <v>1.55</v>
      </c>
      <c r="E1218" s="253">
        <v>45061</v>
      </c>
      <c r="F1218" s="199" t="s">
        <v>8</v>
      </c>
      <c r="G1218" s="252">
        <f t="shared" si="78"/>
        <v>62</v>
      </c>
      <c r="H1218" s="201"/>
    </row>
    <row r="1219" spans="1:8" s="420" customFormat="1" ht="12.75" customHeight="1" x14ac:dyDescent="0.25">
      <c r="A1219" s="464"/>
      <c r="B1219" s="246" t="s">
        <v>1589</v>
      </c>
      <c r="C1219" s="190">
        <v>3</v>
      </c>
      <c r="D1219" s="252">
        <v>50</v>
      </c>
      <c r="E1219" s="253">
        <v>45062</v>
      </c>
      <c r="F1219" s="199" t="s">
        <v>8</v>
      </c>
      <c r="G1219" s="252">
        <f t="shared" si="78"/>
        <v>150</v>
      </c>
      <c r="H1219" s="201"/>
    </row>
    <row r="1220" spans="1:8" s="420" customFormat="1" ht="12.75" customHeight="1" x14ac:dyDescent="0.25">
      <c r="A1220" s="464"/>
      <c r="B1220" s="246" t="s">
        <v>1602</v>
      </c>
      <c r="C1220" s="190">
        <v>1</v>
      </c>
      <c r="D1220" s="252">
        <v>200</v>
      </c>
      <c r="E1220" s="253">
        <v>45062</v>
      </c>
      <c r="F1220" s="199" t="s">
        <v>8</v>
      </c>
      <c r="G1220" s="252">
        <f t="shared" si="78"/>
        <v>200</v>
      </c>
      <c r="H1220" s="201"/>
    </row>
    <row r="1221" spans="1:8" s="422" customFormat="1" ht="12.75" customHeight="1" x14ac:dyDescent="0.25">
      <c r="A1221" s="464"/>
      <c r="B1221" s="424" t="s">
        <v>1499</v>
      </c>
      <c r="C1221" s="425">
        <v>6</v>
      </c>
      <c r="D1221" s="288">
        <v>85</v>
      </c>
      <c r="E1221" s="328">
        <v>45072</v>
      </c>
      <c r="F1221" s="199" t="s">
        <v>8</v>
      </c>
      <c r="G1221" s="288">
        <f t="shared" si="78"/>
        <v>510</v>
      </c>
      <c r="H1221" s="201"/>
    </row>
    <row r="1222" spans="1:8" s="422" customFormat="1" ht="12.75" customHeight="1" x14ac:dyDescent="0.25">
      <c r="A1222" s="464"/>
      <c r="B1222" s="246" t="s">
        <v>1434</v>
      </c>
      <c r="C1222" s="190">
        <v>1000</v>
      </c>
      <c r="D1222" s="252">
        <v>2.2999999999999998</v>
      </c>
      <c r="E1222" s="253">
        <v>45076</v>
      </c>
      <c r="F1222" s="199" t="s">
        <v>8</v>
      </c>
      <c r="G1222" s="252">
        <f>(C1222*D1222)</f>
        <v>2300</v>
      </c>
      <c r="H1222" s="201"/>
    </row>
    <row r="1223" spans="1:8" s="414" customFormat="1" ht="12.75" customHeight="1" x14ac:dyDescent="0.3">
      <c r="A1223" s="446" t="s">
        <v>1586</v>
      </c>
      <c r="B1223" s="413"/>
      <c r="C1223" s="413"/>
      <c r="D1223" s="339"/>
      <c r="E1223" s="413"/>
      <c r="F1223" s="413"/>
      <c r="G1223" s="413"/>
      <c r="H1223" s="340">
        <f>SUM(G1210:G1222)</f>
        <v>4390.3</v>
      </c>
    </row>
    <row r="1224" spans="1:8" s="422" customFormat="1" ht="12.75" customHeight="1" x14ac:dyDescent="0.25">
      <c r="A1224" s="464"/>
      <c r="B1224" s="246" t="s">
        <v>1295</v>
      </c>
      <c r="C1224" s="190">
        <v>1</v>
      </c>
      <c r="D1224" s="252">
        <v>800</v>
      </c>
      <c r="E1224" s="253">
        <v>45078</v>
      </c>
      <c r="F1224" s="199" t="s">
        <v>8</v>
      </c>
      <c r="G1224" s="252">
        <f>(C1224*D1224)</f>
        <v>800</v>
      </c>
      <c r="H1224" s="201"/>
    </row>
    <row r="1225" spans="1:8" s="422" customFormat="1" ht="12.75" customHeight="1" x14ac:dyDescent="0.25">
      <c r="A1225" s="464"/>
      <c r="B1225" s="246" t="s">
        <v>1610</v>
      </c>
      <c r="C1225" s="190">
        <v>5</v>
      </c>
      <c r="D1225" s="252">
        <v>50</v>
      </c>
      <c r="E1225" s="253">
        <v>45084</v>
      </c>
      <c r="F1225" s="199" t="s">
        <v>8</v>
      </c>
      <c r="G1225" s="252">
        <f t="shared" ref="G1225:G1231" si="79">(C1225*D1225)</f>
        <v>250</v>
      </c>
      <c r="H1225" s="201"/>
    </row>
    <row r="1226" spans="1:8" s="422" customFormat="1" ht="12.75" customHeight="1" x14ac:dyDescent="0.25">
      <c r="A1226" s="464"/>
      <c r="B1226" s="246" t="s">
        <v>1611</v>
      </c>
      <c r="C1226" s="190">
        <v>500</v>
      </c>
      <c r="D1226" s="252">
        <v>2.5</v>
      </c>
      <c r="E1226" s="253">
        <v>45093</v>
      </c>
      <c r="F1226" s="199" t="s">
        <v>8</v>
      </c>
      <c r="G1226" s="252">
        <f t="shared" si="79"/>
        <v>1250</v>
      </c>
      <c r="H1226" s="201"/>
    </row>
    <row r="1227" spans="1:8" s="423" customFormat="1" ht="12.75" customHeight="1" x14ac:dyDescent="0.25">
      <c r="A1227" s="464"/>
      <c r="B1227" s="246" t="s">
        <v>1590</v>
      </c>
      <c r="C1227" s="190">
        <v>10</v>
      </c>
      <c r="D1227" s="252">
        <v>500</v>
      </c>
      <c r="E1227" s="253">
        <v>45092</v>
      </c>
      <c r="F1227" s="199" t="s">
        <v>8</v>
      </c>
      <c r="G1227" s="252">
        <f t="shared" si="79"/>
        <v>5000</v>
      </c>
      <c r="H1227" s="201"/>
    </row>
    <row r="1228" spans="1:8" s="423" customFormat="1" ht="12.75" customHeight="1" x14ac:dyDescent="0.25">
      <c r="A1228" s="464"/>
      <c r="B1228" s="246" t="s">
        <v>1591</v>
      </c>
      <c r="C1228" s="190">
        <v>10</v>
      </c>
      <c r="D1228" s="252">
        <v>20</v>
      </c>
      <c r="E1228" s="253">
        <v>45092</v>
      </c>
      <c r="F1228" s="199" t="s">
        <v>8</v>
      </c>
      <c r="G1228" s="252">
        <f t="shared" si="79"/>
        <v>200</v>
      </c>
      <c r="H1228" s="201"/>
    </row>
    <row r="1229" spans="1:8" s="431" customFormat="1" ht="12.75" customHeight="1" x14ac:dyDescent="0.25">
      <c r="A1229" s="464"/>
      <c r="B1229" s="246" t="s">
        <v>1543</v>
      </c>
      <c r="C1229" s="190">
        <v>9</v>
      </c>
      <c r="D1229" s="252">
        <v>77</v>
      </c>
      <c r="E1229" s="253">
        <v>45105</v>
      </c>
      <c r="F1229" s="199" t="s">
        <v>8</v>
      </c>
      <c r="G1229" s="252">
        <f t="shared" si="79"/>
        <v>693</v>
      </c>
      <c r="H1229" s="201"/>
    </row>
    <row r="1230" spans="1:8" s="431" customFormat="1" ht="12.75" customHeight="1" x14ac:dyDescent="0.25">
      <c r="A1230" s="464"/>
      <c r="B1230" s="246" t="s">
        <v>400</v>
      </c>
      <c r="C1230" s="190">
        <v>3</v>
      </c>
      <c r="D1230" s="252">
        <v>118</v>
      </c>
      <c r="E1230" s="253">
        <v>45105</v>
      </c>
      <c r="F1230" s="199" t="s">
        <v>8</v>
      </c>
      <c r="G1230" s="252">
        <f t="shared" si="79"/>
        <v>354</v>
      </c>
      <c r="H1230" s="201"/>
    </row>
    <row r="1231" spans="1:8" s="431" customFormat="1" ht="12.75" customHeight="1" x14ac:dyDescent="0.25">
      <c r="A1231" s="464"/>
      <c r="B1231" s="246" t="s">
        <v>1394</v>
      </c>
      <c r="C1231" s="190">
        <v>6</v>
      </c>
      <c r="D1231" s="252">
        <v>112</v>
      </c>
      <c r="E1231" s="253">
        <v>45105</v>
      </c>
      <c r="F1231" s="199" t="s">
        <v>8</v>
      </c>
      <c r="G1231" s="252">
        <f t="shared" si="79"/>
        <v>672</v>
      </c>
      <c r="H1231" s="201"/>
    </row>
    <row r="1232" spans="1:8" s="422" customFormat="1" ht="12.75" customHeight="1" x14ac:dyDescent="0.3">
      <c r="A1232" s="446" t="s">
        <v>1606</v>
      </c>
      <c r="B1232" s="421"/>
      <c r="C1232" s="421"/>
      <c r="D1232" s="339"/>
      <c r="E1232" s="421"/>
      <c r="F1232" s="421"/>
      <c r="G1232" s="421"/>
      <c r="H1232" s="340">
        <f>SUM(G1224:G1231)</f>
        <v>9219</v>
      </c>
    </row>
    <row r="1233" spans="1:8" s="431" customFormat="1" ht="12.75" customHeight="1" x14ac:dyDescent="0.25">
      <c r="A1233" s="464"/>
      <c r="B1233" s="246" t="s">
        <v>1620</v>
      </c>
      <c r="C1233" s="190">
        <v>1</v>
      </c>
      <c r="D1233" s="252">
        <v>261.5</v>
      </c>
      <c r="E1233" s="253">
        <v>45108</v>
      </c>
      <c r="F1233" s="199" t="s">
        <v>8</v>
      </c>
      <c r="G1233" s="252">
        <f t="shared" ref="G1233:G1247" si="80">(C1233*D1233)</f>
        <v>261.5</v>
      </c>
      <c r="H1233" s="201"/>
    </row>
    <row r="1234" spans="1:8" s="431" customFormat="1" ht="12.75" customHeight="1" x14ac:dyDescent="0.25">
      <c r="A1234" s="464"/>
      <c r="B1234" s="246" t="s">
        <v>1621</v>
      </c>
      <c r="C1234" s="190">
        <v>2</v>
      </c>
      <c r="D1234" s="252">
        <v>90</v>
      </c>
      <c r="E1234" s="253">
        <v>45108</v>
      </c>
      <c r="F1234" s="199" t="s">
        <v>8</v>
      </c>
      <c r="G1234" s="252">
        <f t="shared" si="80"/>
        <v>180</v>
      </c>
      <c r="H1234" s="201"/>
    </row>
    <row r="1235" spans="1:8" s="434" customFormat="1" ht="12.75" customHeight="1" x14ac:dyDescent="0.25">
      <c r="A1235" s="464"/>
      <c r="B1235" s="246" t="s">
        <v>1197</v>
      </c>
      <c r="C1235" s="190">
        <v>1</v>
      </c>
      <c r="D1235" s="252">
        <v>23</v>
      </c>
      <c r="E1235" s="253">
        <v>45110</v>
      </c>
      <c r="F1235" s="199" t="s">
        <v>8</v>
      </c>
      <c r="G1235" s="252">
        <f>(C1235*D1235)</f>
        <v>23</v>
      </c>
      <c r="H1235" s="201"/>
    </row>
    <row r="1236" spans="1:8" s="434" customFormat="1" ht="12.75" customHeight="1" x14ac:dyDescent="0.25">
      <c r="A1236" s="464"/>
      <c r="B1236" s="246" t="s">
        <v>1632</v>
      </c>
      <c r="C1236" s="190">
        <v>60</v>
      </c>
      <c r="D1236" s="252">
        <v>0.59</v>
      </c>
      <c r="E1236" s="253">
        <v>45110</v>
      </c>
      <c r="F1236" s="199" t="s">
        <v>8</v>
      </c>
      <c r="G1236" s="252">
        <f>(C1236*D1236)</f>
        <v>35.4</v>
      </c>
      <c r="H1236" s="201"/>
    </row>
    <row r="1237" spans="1:8" s="433" customFormat="1" ht="12.75" customHeight="1" x14ac:dyDescent="0.25">
      <c r="A1237" s="464"/>
      <c r="B1237" s="246" t="s">
        <v>1630</v>
      </c>
      <c r="C1237" s="190">
        <v>2</v>
      </c>
      <c r="D1237" s="252">
        <v>40</v>
      </c>
      <c r="E1237" s="253">
        <v>45115</v>
      </c>
      <c r="F1237" s="199" t="s">
        <v>8</v>
      </c>
      <c r="G1237" s="252">
        <f>(C1237*D1237)</f>
        <v>80</v>
      </c>
      <c r="H1237" s="201"/>
    </row>
    <row r="1238" spans="1:8" s="433" customFormat="1" ht="12.75" customHeight="1" x14ac:dyDescent="0.25">
      <c r="A1238" s="464"/>
      <c r="B1238" s="246" t="s">
        <v>1629</v>
      </c>
      <c r="C1238" s="190">
        <v>2</v>
      </c>
      <c r="D1238" s="252">
        <v>35</v>
      </c>
      <c r="E1238" s="253">
        <v>45115</v>
      </c>
      <c r="F1238" s="199" t="s">
        <v>8</v>
      </c>
      <c r="G1238" s="252">
        <f>(C1238*D1238)</f>
        <v>70</v>
      </c>
      <c r="H1238" s="201"/>
    </row>
    <row r="1239" spans="1:8" s="433" customFormat="1" ht="12.75" customHeight="1" x14ac:dyDescent="0.25">
      <c r="A1239" s="464"/>
      <c r="B1239" s="246" t="s">
        <v>1631</v>
      </c>
      <c r="C1239" s="190">
        <v>1</v>
      </c>
      <c r="D1239" s="252">
        <v>50</v>
      </c>
      <c r="E1239" s="253">
        <v>45115</v>
      </c>
      <c r="F1239" s="199" t="s">
        <v>8</v>
      </c>
      <c r="G1239" s="252">
        <f>(C1239*D1239)</f>
        <v>50</v>
      </c>
      <c r="H1239" s="201"/>
    </row>
    <row r="1240" spans="1:8" s="433" customFormat="1" ht="12.75" customHeight="1" x14ac:dyDescent="0.25">
      <c r="A1240" s="464"/>
      <c r="B1240" s="246" t="s">
        <v>1626</v>
      </c>
      <c r="C1240" s="190">
        <v>16</v>
      </c>
      <c r="D1240" s="252">
        <v>30</v>
      </c>
      <c r="E1240" s="253">
        <v>45116</v>
      </c>
      <c r="F1240" s="199" t="s">
        <v>8</v>
      </c>
      <c r="G1240" s="252">
        <f t="shared" si="80"/>
        <v>480</v>
      </c>
      <c r="H1240" s="201"/>
    </row>
    <row r="1241" spans="1:8" s="433" customFormat="1" ht="12.75" customHeight="1" x14ac:dyDescent="0.25">
      <c r="A1241" s="464"/>
      <c r="B1241" s="246" t="s">
        <v>1359</v>
      </c>
      <c r="C1241" s="190">
        <v>1</v>
      </c>
      <c r="D1241" s="252">
        <v>145</v>
      </c>
      <c r="E1241" s="253">
        <v>45117</v>
      </c>
      <c r="F1241" s="199" t="s">
        <v>8</v>
      </c>
      <c r="G1241" s="252">
        <f t="shared" si="80"/>
        <v>145</v>
      </c>
      <c r="H1241" s="201"/>
    </row>
    <row r="1242" spans="1:8" s="434" customFormat="1" ht="12.75" customHeight="1" x14ac:dyDescent="0.25">
      <c r="A1242" s="464"/>
      <c r="B1242" s="246" t="s">
        <v>466</v>
      </c>
      <c r="C1242" s="190">
        <v>3</v>
      </c>
      <c r="D1242" s="252">
        <v>130</v>
      </c>
      <c r="E1242" s="253">
        <v>45121</v>
      </c>
      <c r="F1242" s="199" t="s">
        <v>8</v>
      </c>
      <c r="G1242" s="252">
        <f t="shared" ref="G1242:G1243" si="81">(C1242*D1242)</f>
        <v>390</v>
      </c>
      <c r="H1242" s="201"/>
    </row>
    <row r="1243" spans="1:8" s="434" customFormat="1" ht="12.75" customHeight="1" x14ac:dyDescent="0.25">
      <c r="A1243" s="464"/>
      <c r="B1243" s="246" t="s">
        <v>1633</v>
      </c>
      <c r="C1243" s="190">
        <v>1</v>
      </c>
      <c r="D1243" s="252">
        <v>40</v>
      </c>
      <c r="E1243" s="253">
        <v>45121</v>
      </c>
      <c r="F1243" s="199" t="s">
        <v>8</v>
      </c>
      <c r="G1243" s="252">
        <f t="shared" si="81"/>
        <v>40</v>
      </c>
      <c r="H1243" s="201"/>
    </row>
    <row r="1244" spans="1:8" s="434" customFormat="1" ht="12.75" customHeight="1" x14ac:dyDescent="0.25">
      <c r="A1244" s="464"/>
      <c r="B1244" s="246" t="s">
        <v>1634</v>
      </c>
      <c r="C1244" s="190">
        <v>2</v>
      </c>
      <c r="D1244" s="252">
        <v>104</v>
      </c>
      <c r="E1244" s="253">
        <v>45121</v>
      </c>
      <c r="F1244" s="199" t="s">
        <v>8</v>
      </c>
      <c r="G1244" s="252">
        <f t="shared" si="80"/>
        <v>208</v>
      </c>
      <c r="H1244" s="201"/>
    </row>
    <row r="1245" spans="1:8" s="434" customFormat="1" ht="12.75" customHeight="1" x14ac:dyDescent="0.25">
      <c r="A1245" s="464"/>
      <c r="B1245" s="246" t="s">
        <v>1635</v>
      </c>
      <c r="C1245" s="190">
        <v>4</v>
      </c>
      <c r="D1245" s="252">
        <v>215</v>
      </c>
      <c r="E1245" s="253">
        <v>45128</v>
      </c>
      <c r="F1245" s="199" t="s">
        <v>8</v>
      </c>
      <c r="G1245" s="252">
        <f t="shared" si="80"/>
        <v>860</v>
      </c>
      <c r="H1245" s="201"/>
    </row>
    <row r="1246" spans="1:8" s="434" customFormat="1" ht="12.75" customHeight="1" x14ac:dyDescent="0.25">
      <c r="A1246" s="464"/>
      <c r="B1246" s="246" t="s">
        <v>470</v>
      </c>
      <c r="C1246" s="190">
        <v>4</v>
      </c>
      <c r="D1246" s="252">
        <v>535</v>
      </c>
      <c r="E1246" s="253">
        <v>45128</v>
      </c>
      <c r="F1246" s="199" t="s">
        <v>8</v>
      </c>
      <c r="G1246" s="252">
        <f t="shared" si="80"/>
        <v>2140</v>
      </c>
      <c r="H1246" s="201"/>
    </row>
    <row r="1247" spans="1:8" s="434" customFormat="1" ht="12.75" customHeight="1" x14ac:dyDescent="0.25">
      <c r="A1247" s="464"/>
      <c r="B1247" s="246" t="s">
        <v>459</v>
      </c>
      <c r="C1247" s="190">
        <v>3</v>
      </c>
      <c r="D1247" s="252">
        <v>145</v>
      </c>
      <c r="E1247" s="253">
        <v>45128</v>
      </c>
      <c r="F1247" s="199" t="s">
        <v>8</v>
      </c>
      <c r="G1247" s="252">
        <f t="shared" si="80"/>
        <v>435</v>
      </c>
      <c r="H1247" s="201"/>
    </row>
    <row r="1248" spans="1:8" s="434" customFormat="1" ht="12.75" customHeight="1" x14ac:dyDescent="0.25">
      <c r="A1248" s="463"/>
      <c r="B1248" s="360" t="s">
        <v>1640</v>
      </c>
      <c r="C1248" s="380">
        <v>1</v>
      </c>
      <c r="D1248" s="381">
        <v>1592.91</v>
      </c>
      <c r="E1248" s="382">
        <v>45128</v>
      </c>
      <c r="F1248" s="383" t="s">
        <v>8</v>
      </c>
      <c r="G1248" s="384">
        <f t="shared" ref="G1248:G1249" si="82">(C1248*D1248)</f>
        <v>1592.91</v>
      </c>
      <c r="H1248" s="380"/>
    </row>
    <row r="1249" spans="1:8" s="436" customFormat="1" ht="12.75" customHeight="1" x14ac:dyDescent="0.25">
      <c r="A1249" s="464"/>
      <c r="B1249" s="246" t="s">
        <v>1601</v>
      </c>
      <c r="C1249" s="190">
        <v>1</v>
      </c>
      <c r="D1249" s="252">
        <v>95</v>
      </c>
      <c r="E1249" s="253">
        <v>45135</v>
      </c>
      <c r="F1249" s="199" t="s">
        <v>8</v>
      </c>
      <c r="G1249" s="252">
        <f t="shared" si="82"/>
        <v>95</v>
      </c>
      <c r="H1249" s="439"/>
    </row>
    <row r="1250" spans="1:8" s="431" customFormat="1" ht="12.75" customHeight="1" x14ac:dyDescent="0.3">
      <c r="A1250" s="446" t="s">
        <v>1619</v>
      </c>
      <c r="B1250" s="429"/>
      <c r="C1250" s="429"/>
      <c r="D1250" s="339"/>
      <c r="E1250" s="429"/>
      <c r="F1250" s="429"/>
      <c r="G1250" s="429"/>
      <c r="H1250" s="340">
        <f>SUM(G1233:G1249)</f>
        <v>7085.8099999999995</v>
      </c>
    </row>
    <row r="1251" spans="1:8" s="438" customFormat="1" ht="12.75" customHeight="1" x14ac:dyDescent="0.25">
      <c r="A1251" s="464"/>
      <c r="B1251" s="246" t="s">
        <v>1650</v>
      </c>
      <c r="C1251" s="190">
        <v>4</v>
      </c>
      <c r="D1251" s="252">
        <v>200</v>
      </c>
      <c r="E1251" s="253">
        <v>45141</v>
      </c>
      <c r="F1251" s="199" t="s">
        <v>8</v>
      </c>
      <c r="G1251" s="252">
        <f t="shared" ref="G1251" si="83">(C1251*D1251)</f>
        <v>800</v>
      </c>
      <c r="H1251" s="201"/>
    </row>
    <row r="1252" spans="1:8" s="438" customFormat="1" ht="12.75" customHeight="1" x14ac:dyDescent="0.25">
      <c r="A1252" s="464"/>
      <c r="B1252" s="246" t="s">
        <v>1651</v>
      </c>
      <c r="C1252" s="190">
        <v>4</v>
      </c>
      <c r="D1252" s="252">
        <v>30</v>
      </c>
      <c r="E1252" s="253">
        <v>45142</v>
      </c>
      <c r="F1252" s="199" t="s">
        <v>8</v>
      </c>
      <c r="G1252" s="252">
        <f t="shared" ref="G1252" si="84">(C1252*D1252)</f>
        <v>120</v>
      </c>
      <c r="H1252" s="439"/>
    </row>
    <row r="1253" spans="1:8" s="438" customFormat="1" ht="12.75" customHeight="1" x14ac:dyDescent="0.25">
      <c r="A1253" s="464"/>
      <c r="B1253" s="246" t="s">
        <v>1649</v>
      </c>
      <c r="C1253" s="190">
        <v>200</v>
      </c>
      <c r="D1253" s="252">
        <v>2.5</v>
      </c>
      <c r="E1253" s="253">
        <v>45148</v>
      </c>
      <c r="F1253" s="199" t="s">
        <v>8</v>
      </c>
      <c r="G1253" s="252">
        <f t="shared" ref="G1253:G1272" si="85">(C1253*D1253)</f>
        <v>500</v>
      </c>
      <c r="H1253" s="439"/>
    </row>
    <row r="1254" spans="1:8" s="438" customFormat="1" ht="12.75" customHeight="1" x14ac:dyDescent="0.25">
      <c r="A1254" s="464"/>
      <c r="B1254" s="424" t="s">
        <v>352</v>
      </c>
      <c r="C1254" s="425">
        <v>1</v>
      </c>
      <c r="D1254" s="288">
        <v>369.98</v>
      </c>
      <c r="E1254" s="328">
        <v>45149</v>
      </c>
      <c r="F1254" s="199" t="s">
        <v>8</v>
      </c>
      <c r="G1254" s="288">
        <f t="shared" si="85"/>
        <v>369.98</v>
      </c>
      <c r="H1254" s="439"/>
    </row>
    <row r="1255" spans="1:8" s="438" customFormat="1" ht="12.75" customHeight="1" x14ac:dyDescent="0.25">
      <c r="A1255" s="464"/>
      <c r="B1255" s="442" t="s">
        <v>1655</v>
      </c>
      <c r="C1255" s="318">
        <v>2</v>
      </c>
      <c r="D1255" s="443">
        <v>63</v>
      </c>
      <c r="E1255" s="253">
        <v>45150</v>
      </c>
      <c r="F1255" s="199" t="s">
        <v>8</v>
      </c>
      <c r="G1255" s="443">
        <f t="shared" si="85"/>
        <v>126</v>
      </c>
      <c r="H1255" s="439"/>
    </row>
    <row r="1256" spans="1:8" s="438" customFormat="1" ht="12.75" customHeight="1" x14ac:dyDescent="0.25">
      <c r="A1256" s="464"/>
      <c r="B1256" s="442" t="s">
        <v>503</v>
      </c>
      <c r="C1256" s="318">
        <v>3</v>
      </c>
      <c r="D1256" s="443">
        <v>160</v>
      </c>
      <c r="E1256" s="253">
        <v>45150</v>
      </c>
      <c r="F1256" s="199" t="s">
        <v>8</v>
      </c>
      <c r="G1256" s="443">
        <f t="shared" si="85"/>
        <v>480</v>
      </c>
      <c r="H1256" s="439"/>
    </row>
    <row r="1257" spans="1:8" s="438" customFormat="1" ht="12.75" customHeight="1" x14ac:dyDescent="0.25">
      <c r="A1257" s="464"/>
      <c r="B1257" s="442" t="s">
        <v>458</v>
      </c>
      <c r="C1257" s="318">
        <v>1</v>
      </c>
      <c r="D1257" s="443">
        <v>240</v>
      </c>
      <c r="E1257" s="253">
        <v>45150</v>
      </c>
      <c r="F1257" s="199" t="s">
        <v>8</v>
      </c>
      <c r="G1257" s="443">
        <f t="shared" si="85"/>
        <v>240</v>
      </c>
      <c r="H1257" s="439"/>
    </row>
    <row r="1258" spans="1:8" s="438" customFormat="1" ht="12.75" customHeight="1" x14ac:dyDescent="0.25">
      <c r="A1258" s="464"/>
      <c r="B1258" s="442" t="s">
        <v>1656</v>
      </c>
      <c r="C1258" s="318">
        <v>1</v>
      </c>
      <c r="D1258" s="443">
        <v>135</v>
      </c>
      <c r="E1258" s="253">
        <v>45150</v>
      </c>
      <c r="F1258" s="199" t="s">
        <v>8</v>
      </c>
      <c r="G1258" s="443">
        <f t="shared" si="85"/>
        <v>135</v>
      </c>
      <c r="H1258" s="439"/>
    </row>
    <row r="1259" spans="1:8" s="438" customFormat="1" ht="12.75" customHeight="1" x14ac:dyDescent="0.25">
      <c r="A1259" s="464"/>
      <c r="B1259" s="442" t="s">
        <v>1657</v>
      </c>
      <c r="C1259" s="318">
        <v>4</v>
      </c>
      <c r="D1259" s="443">
        <v>42</v>
      </c>
      <c r="E1259" s="253">
        <v>45150</v>
      </c>
      <c r="F1259" s="199" t="s">
        <v>8</v>
      </c>
      <c r="G1259" s="443">
        <f t="shared" si="85"/>
        <v>168</v>
      </c>
      <c r="H1259" s="439"/>
    </row>
    <row r="1260" spans="1:8" s="438" customFormat="1" ht="12.75" customHeight="1" x14ac:dyDescent="0.25">
      <c r="A1260" s="464"/>
      <c r="B1260" s="442" t="s">
        <v>466</v>
      </c>
      <c r="C1260" s="318">
        <v>6</v>
      </c>
      <c r="D1260" s="443">
        <v>113</v>
      </c>
      <c r="E1260" s="253">
        <v>45150</v>
      </c>
      <c r="F1260" s="199" t="s">
        <v>8</v>
      </c>
      <c r="G1260" s="443">
        <f t="shared" si="85"/>
        <v>678</v>
      </c>
      <c r="H1260" s="439"/>
    </row>
    <row r="1261" spans="1:8" s="449" customFormat="1" ht="12.75" customHeight="1" x14ac:dyDescent="0.25">
      <c r="A1261" s="464"/>
      <c r="B1261" s="442" t="s">
        <v>1669</v>
      </c>
      <c r="C1261" s="318">
        <v>1</v>
      </c>
      <c r="D1261" s="443">
        <v>400</v>
      </c>
      <c r="E1261" s="253">
        <v>45159</v>
      </c>
      <c r="F1261" s="199" t="s">
        <v>8</v>
      </c>
      <c r="G1261" s="443">
        <f t="shared" ref="G1261" si="86">(C1261*D1261)</f>
        <v>400</v>
      </c>
      <c r="H1261" s="439"/>
    </row>
    <row r="1262" spans="1:8" s="441" customFormat="1" ht="12.75" customHeight="1" x14ac:dyDescent="0.25">
      <c r="A1262" s="464"/>
      <c r="B1262" s="442" t="s">
        <v>1658</v>
      </c>
      <c r="C1262" s="318">
        <v>2</v>
      </c>
      <c r="D1262" s="443">
        <v>195</v>
      </c>
      <c r="E1262" s="253">
        <v>45163</v>
      </c>
      <c r="F1262" s="199" t="s">
        <v>8</v>
      </c>
      <c r="G1262" s="443">
        <f t="shared" si="85"/>
        <v>390</v>
      </c>
      <c r="H1262" s="439"/>
    </row>
    <row r="1263" spans="1:8" s="441" customFormat="1" ht="12.75" customHeight="1" x14ac:dyDescent="0.25">
      <c r="A1263" s="464"/>
      <c r="B1263" s="442" t="s">
        <v>1661</v>
      </c>
      <c r="C1263" s="318">
        <v>4</v>
      </c>
      <c r="D1263" s="443">
        <v>21</v>
      </c>
      <c r="E1263" s="253">
        <v>45163</v>
      </c>
      <c r="F1263" s="199" t="s">
        <v>8</v>
      </c>
      <c r="G1263" s="443">
        <f t="shared" si="85"/>
        <v>84</v>
      </c>
      <c r="H1263" s="439"/>
    </row>
    <row r="1264" spans="1:8" s="441" customFormat="1" ht="12.75" customHeight="1" x14ac:dyDescent="0.25">
      <c r="A1264" s="464"/>
      <c r="B1264" s="442" t="s">
        <v>1659</v>
      </c>
      <c r="C1264" s="318">
        <v>1</v>
      </c>
      <c r="D1264" s="443">
        <v>55</v>
      </c>
      <c r="E1264" s="253">
        <v>45163</v>
      </c>
      <c r="F1264" s="199" t="s">
        <v>8</v>
      </c>
      <c r="G1264" s="443">
        <f t="shared" si="85"/>
        <v>55</v>
      </c>
      <c r="H1264" s="439"/>
    </row>
    <row r="1265" spans="1:8" s="441" customFormat="1" ht="12.75" customHeight="1" x14ac:dyDescent="0.25">
      <c r="A1265" s="464"/>
      <c r="B1265" s="442" t="s">
        <v>1660</v>
      </c>
      <c r="C1265" s="318">
        <v>4</v>
      </c>
      <c r="D1265" s="443">
        <v>160</v>
      </c>
      <c r="E1265" s="253">
        <v>45163</v>
      </c>
      <c r="F1265" s="199" t="s">
        <v>8</v>
      </c>
      <c r="G1265" s="443">
        <f t="shared" si="85"/>
        <v>640</v>
      </c>
      <c r="H1265" s="439"/>
    </row>
    <row r="1266" spans="1:8" s="441" customFormat="1" ht="12.75" customHeight="1" x14ac:dyDescent="0.25">
      <c r="A1266" s="464"/>
      <c r="B1266" s="424" t="s">
        <v>459</v>
      </c>
      <c r="C1266" s="318">
        <v>1</v>
      </c>
      <c r="D1266" s="443">
        <v>145</v>
      </c>
      <c r="E1266" s="253">
        <v>45164</v>
      </c>
      <c r="F1266" s="199" t="s">
        <v>8</v>
      </c>
      <c r="G1266" s="443">
        <f t="shared" si="85"/>
        <v>145</v>
      </c>
      <c r="H1266" s="439"/>
    </row>
    <row r="1267" spans="1:8" s="441" customFormat="1" ht="12.75" customHeight="1" x14ac:dyDescent="0.25">
      <c r="A1267" s="464"/>
      <c r="B1267" s="442" t="s">
        <v>400</v>
      </c>
      <c r="C1267" s="318">
        <v>3</v>
      </c>
      <c r="D1267" s="443">
        <v>160</v>
      </c>
      <c r="E1267" s="253">
        <v>45164</v>
      </c>
      <c r="F1267" s="199" t="s">
        <v>8</v>
      </c>
      <c r="G1267" s="443">
        <f t="shared" si="85"/>
        <v>480</v>
      </c>
      <c r="H1267" s="439"/>
    </row>
    <row r="1268" spans="1:8" s="441" customFormat="1" ht="12.75" customHeight="1" x14ac:dyDescent="0.25">
      <c r="A1268" s="464"/>
      <c r="B1268" s="442" t="s">
        <v>466</v>
      </c>
      <c r="C1268" s="318">
        <v>6</v>
      </c>
      <c r="D1268" s="443">
        <v>114</v>
      </c>
      <c r="E1268" s="253">
        <v>45164</v>
      </c>
      <c r="F1268" s="199" t="s">
        <v>8</v>
      </c>
      <c r="G1268" s="443">
        <f t="shared" si="85"/>
        <v>684</v>
      </c>
      <c r="H1268" s="439"/>
    </row>
    <row r="1269" spans="1:8" s="441" customFormat="1" ht="12.75" customHeight="1" x14ac:dyDescent="0.25">
      <c r="A1269" s="464"/>
      <c r="B1269" s="442" t="s">
        <v>1201</v>
      </c>
      <c r="C1269" s="318">
        <v>1</v>
      </c>
      <c r="D1269" s="443">
        <v>198</v>
      </c>
      <c r="E1269" s="253">
        <v>45164</v>
      </c>
      <c r="F1269" s="199" t="s">
        <v>8</v>
      </c>
      <c r="G1269" s="443">
        <f t="shared" si="85"/>
        <v>198</v>
      </c>
      <c r="H1269" s="439"/>
    </row>
    <row r="1270" spans="1:8" s="441" customFormat="1" ht="12.75" customHeight="1" x14ac:dyDescent="0.25">
      <c r="A1270" s="464"/>
      <c r="B1270" s="442" t="s">
        <v>1665</v>
      </c>
      <c r="C1270" s="318">
        <v>1</v>
      </c>
      <c r="D1270" s="443">
        <v>200</v>
      </c>
      <c r="E1270" s="253">
        <v>45164</v>
      </c>
      <c r="F1270" s="199" t="s">
        <v>8</v>
      </c>
      <c r="G1270" s="443">
        <f t="shared" si="85"/>
        <v>200</v>
      </c>
      <c r="H1270" s="439"/>
    </row>
    <row r="1271" spans="1:8" s="441" customFormat="1" ht="12.75" customHeight="1" x14ac:dyDescent="0.25">
      <c r="A1271" s="464"/>
      <c r="B1271" s="442" t="s">
        <v>1664</v>
      </c>
      <c r="C1271" s="318">
        <v>1</v>
      </c>
      <c r="D1271" s="443">
        <v>80</v>
      </c>
      <c r="E1271" s="253">
        <v>45166</v>
      </c>
      <c r="F1271" s="199" t="s">
        <v>8</v>
      </c>
      <c r="G1271" s="443">
        <f t="shared" si="85"/>
        <v>80</v>
      </c>
      <c r="H1271" s="439"/>
    </row>
    <row r="1272" spans="1:8" s="441" customFormat="1" ht="12.75" customHeight="1" x14ac:dyDescent="0.25">
      <c r="A1272" s="464"/>
      <c r="B1272" s="442" t="s">
        <v>1434</v>
      </c>
      <c r="C1272" s="318">
        <v>1000</v>
      </c>
      <c r="D1272" s="443">
        <v>2.2999999999999998</v>
      </c>
      <c r="E1272" s="253">
        <v>45168</v>
      </c>
      <c r="F1272" s="199" t="s">
        <v>8</v>
      </c>
      <c r="G1272" s="443">
        <f t="shared" si="85"/>
        <v>2300</v>
      </c>
      <c r="H1272" s="439"/>
    </row>
    <row r="1273" spans="1:8" s="438" customFormat="1" ht="12.75" customHeight="1" x14ac:dyDescent="0.3">
      <c r="A1273" s="446" t="s">
        <v>1648</v>
      </c>
      <c r="B1273" s="437"/>
      <c r="C1273" s="437"/>
      <c r="D1273" s="339"/>
      <c r="E1273" s="437"/>
      <c r="F1273" s="437"/>
      <c r="G1273" s="437"/>
      <c r="H1273" s="340">
        <f>SUM(G1251:G1272)</f>
        <v>9272.98</v>
      </c>
    </row>
    <row r="1274" spans="1:8" s="449" customFormat="1" ht="12.75" customHeight="1" x14ac:dyDescent="0.25">
      <c r="A1274" s="464"/>
      <c r="B1274" s="442" t="s">
        <v>1667</v>
      </c>
      <c r="C1274" s="318">
        <v>1</v>
      </c>
      <c r="D1274" s="443">
        <v>40.94</v>
      </c>
      <c r="E1274" s="253">
        <v>45171</v>
      </c>
      <c r="F1274" s="199" t="s">
        <v>8</v>
      </c>
      <c r="G1274" s="443">
        <f t="shared" ref="G1274" si="87">(C1274*D1274)</f>
        <v>40.94</v>
      </c>
      <c r="H1274" s="439"/>
    </row>
    <row r="1275" spans="1:8" s="449" customFormat="1" ht="12.75" customHeight="1" x14ac:dyDescent="0.25">
      <c r="A1275" s="464"/>
      <c r="B1275" s="442" t="s">
        <v>1668</v>
      </c>
      <c r="C1275" s="318">
        <v>1</v>
      </c>
      <c r="D1275" s="443">
        <v>12</v>
      </c>
      <c r="E1275" s="253">
        <v>45175</v>
      </c>
      <c r="F1275" s="199" t="s">
        <v>8</v>
      </c>
      <c r="G1275" s="443">
        <f t="shared" ref="G1275:G1292" si="88">(C1275*D1275)</f>
        <v>12</v>
      </c>
      <c r="H1275" s="439"/>
    </row>
    <row r="1276" spans="1:8" s="449" customFormat="1" ht="12.75" customHeight="1" x14ac:dyDescent="0.25">
      <c r="A1276" s="464"/>
      <c r="B1276" s="442" t="s">
        <v>1670</v>
      </c>
      <c r="C1276" s="318">
        <v>1</v>
      </c>
      <c r="D1276" s="443">
        <v>491.19</v>
      </c>
      <c r="E1276" s="253">
        <v>45178</v>
      </c>
      <c r="F1276" s="199" t="s">
        <v>8</v>
      </c>
      <c r="G1276" s="443">
        <f t="shared" si="88"/>
        <v>491.19</v>
      </c>
      <c r="H1276" s="439"/>
    </row>
    <row r="1277" spans="1:8" s="449" customFormat="1" ht="12.75" customHeight="1" x14ac:dyDescent="0.25">
      <c r="A1277" s="464"/>
      <c r="B1277" s="442" t="s">
        <v>1657</v>
      </c>
      <c r="C1277" s="318">
        <v>5</v>
      </c>
      <c r="D1277" s="443">
        <v>42</v>
      </c>
      <c r="E1277" s="253">
        <v>45178</v>
      </c>
      <c r="F1277" s="199" t="s">
        <v>8</v>
      </c>
      <c r="G1277" s="443">
        <f t="shared" si="88"/>
        <v>210</v>
      </c>
      <c r="H1277" s="439"/>
    </row>
    <row r="1278" spans="1:8" s="449" customFormat="1" ht="12.75" customHeight="1" x14ac:dyDescent="0.25">
      <c r="A1278" s="464"/>
      <c r="B1278" s="442" t="s">
        <v>466</v>
      </c>
      <c r="C1278" s="318">
        <v>5</v>
      </c>
      <c r="D1278" s="443">
        <v>110</v>
      </c>
      <c r="E1278" s="253">
        <v>45178</v>
      </c>
      <c r="F1278" s="199" t="s">
        <v>8</v>
      </c>
      <c r="G1278" s="443">
        <f t="shared" si="88"/>
        <v>550</v>
      </c>
      <c r="H1278" s="439"/>
    </row>
    <row r="1279" spans="1:8" s="476" customFormat="1" ht="12.75" customHeight="1" x14ac:dyDescent="0.25">
      <c r="A1279" s="464"/>
      <c r="B1279" s="442" t="s">
        <v>466</v>
      </c>
      <c r="C1279" s="318">
        <v>8</v>
      </c>
      <c r="D1279" s="443">
        <v>120</v>
      </c>
      <c r="E1279" s="253">
        <v>45185</v>
      </c>
      <c r="F1279" s="199" t="s">
        <v>8</v>
      </c>
      <c r="G1279" s="443">
        <f t="shared" si="88"/>
        <v>960</v>
      </c>
      <c r="H1279" s="439"/>
    </row>
    <row r="1280" spans="1:8" s="449" customFormat="1" ht="12.75" customHeight="1" x14ac:dyDescent="0.25">
      <c r="A1280" s="464"/>
      <c r="B1280" s="442" t="s">
        <v>1677</v>
      </c>
      <c r="C1280" s="318">
        <v>8</v>
      </c>
      <c r="D1280" s="443">
        <v>30</v>
      </c>
      <c r="E1280" s="253">
        <v>45188</v>
      </c>
      <c r="F1280" s="199" t="s">
        <v>8</v>
      </c>
      <c r="G1280" s="443">
        <f t="shared" si="88"/>
        <v>240</v>
      </c>
      <c r="H1280" s="439"/>
    </row>
    <row r="1281" spans="1:8" s="473" customFormat="1" ht="12.75" customHeight="1" x14ac:dyDescent="0.25">
      <c r="A1281" s="464"/>
      <c r="B1281" s="442" t="s">
        <v>1689</v>
      </c>
      <c r="C1281" s="318">
        <v>1</v>
      </c>
      <c r="D1281" s="443">
        <v>30</v>
      </c>
      <c r="E1281" s="253">
        <v>45190</v>
      </c>
      <c r="F1281" s="199" t="s">
        <v>8</v>
      </c>
      <c r="G1281" s="443">
        <f t="shared" si="88"/>
        <v>30</v>
      </c>
      <c r="H1281" s="439"/>
    </row>
    <row r="1282" spans="1:8" s="473" customFormat="1" ht="12.75" customHeight="1" x14ac:dyDescent="0.25">
      <c r="A1282" s="464"/>
      <c r="B1282" s="442" t="s">
        <v>1188</v>
      </c>
      <c r="C1282" s="318">
        <v>10</v>
      </c>
      <c r="D1282" s="443">
        <v>5</v>
      </c>
      <c r="E1282" s="253">
        <v>45190</v>
      </c>
      <c r="F1282" s="199" t="s">
        <v>8</v>
      </c>
      <c r="G1282" s="443">
        <f t="shared" si="88"/>
        <v>50</v>
      </c>
      <c r="H1282" s="439"/>
    </row>
    <row r="1283" spans="1:8" s="473" customFormat="1" ht="12.75" customHeight="1" x14ac:dyDescent="0.25">
      <c r="A1283" s="464"/>
      <c r="B1283" s="442" t="s">
        <v>1569</v>
      </c>
      <c r="C1283" s="318">
        <v>1</v>
      </c>
      <c r="D1283" s="443">
        <v>43.01</v>
      </c>
      <c r="E1283" s="253">
        <v>45191</v>
      </c>
      <c r="F1283" s="199" t="s">
        <v>8</v>
      </c>
      <c r="G1283" s="443">
        <f t="shared" si="88"/>
        <v>43.01</v>
      </c>
      <c r="H1283" s="439"/>
    </row>
    <row r="1284" spans="1:8" s="473" customFormat="1" ht="12.75" customHeight="1" x14ac:dyDescent="0.25">
      <c r="A1284" s="464"/>
      <c r="B1284" s="442" t="s">
        <v>1587</v>
      </c>
      <c r="C1284" s="318">
        <v>1</v>
      </c>
      <c r="D1284" s="443">
        <v>65</v>
      </c>
      <c r="E1284" s="253">
        <v>45192</v>
      </c>
      <c r="F1284" s="199" t="s">
        <v>8</v>
      </c>
      <c r="G1284" s="443">
        <f t="shared" si="88"/>
        <v>65</v>
      </c>
      <c r="H1284" s="439"/>
    </row>
    <row r="1285" spans="1:8" s="473" customFormat="1" ht="12.75" customHeight="1" x14ac:dyDescent="0.25">
      <c r="A1285" s="464"/>
      <c r="B1285" s="442" t="s">
        <v>1390</v>
      </c>
      <c r="C1285" s="318">
        <v>1</v>
      </c>
      <c r="D1285" s="443">
        <v>89</v>
      </c>
      <c r="E1285" s="253">
        <v>45193</v>
      </c>
      <c r="F1285" s="199" t="s">
        <v>8</v>
      </c>
      <c r="G1285" s="443">
        <f t="shared" si="88"/>
        <v>89</v>
      </c>
      <c r="H1285" s="439"/>
    </row>
    <row r="1286" spans="1:8" s="473" customFormat="1" ht="12.75" customHeight="1" x14ac:dyDescent="0.25">
      <c r="A1286" s="464"/>
      <c r="B1286" s="442" t="s">
        <v>1688</v>
      </c>
      <c r="C1286" s="318">
        <v>1</v>
      </c>
      <c r="D1286" s="443">
        <v>114.89</v>
      </c>
      <c r="E1286" s="253">
        <v>45194</v>
      </c>
      <c r="F1286" s="199" t="s">
        <v>8</v>
      </c>
      <c r="G1286" s="443">
        <f t="shared" si="88"/>
        <v>114.89</v>
      </c>
      <c r="H1286" s="439"/>
    </row>
    <row r="1287" spans="1:8" s="473" customFormat="1" ht="12.75" customHeight="1" x14ac:dyDescent="0.25">
      <c r="A1287" s="464"/>
      <c r="B1287" s="442" t="s">
        <v>1687</v>
      </c>
      <c r="C1287" s="318">
        <v>1</v>
      </c>
      <c r="D1287" s="443">
        <v>470</v>
      </c>
      <c r="E1287" s="253">
        <v>45195</v>
      </c>
      <c r="F1287" s="199" t="s">
        <v>8</v>
      </c>
      <c r="G1287" s="443">
        <f t="shared" si="88"/>
        <v>470</v>
      </c>
      <c r="H1287" s="439"/>
    </row>
    <row r="1288" spans="1:8" s="473" customFormat="1" ht="12.75" customHeight="1" x14ac:dyDescent="0.25">
      <c r="A1288" s="464"/>
      <c r="B1288" s="442" t="s">
        <v>1686</v>
      </c>
      <c r="C1288" s="318">
        <v>1</v>
      </c>
      <c r="D1288" s="443">
        <v>125</v>
      </c>
      <c r="E1288" s="253">
        <v>45196</v>
      </c>
      <c r="F1288" s="199" t="s">
        <v>8</v>
      </c>
      <c r="G1288" s="443">
        <f t="shared" si="88"/>
        <v>125</v>
      </c>
      <c r="H1288" s="439"/>
    </row>
    <row r="1289" spans="1:8" s="449" customFormat="1" ht="12.75" customHeight="1" x14ac:dyDescent="0.25">
      <c r="A1289" s="464"/>
      <c r="B1289" s="442" t="s">
        <v>1685</v>
      </c>
      <c r="C1289" s="318">
        <v>1</v>
      </c>
      <c r="D1289" s="443">
        <v>12.16</v>
      </c>
      <c r="E1289" s="253">
        <v>45197</v>
      </c>
      <c r="F1289" s="199" t="s">
        <v>8</v>
      </c>
      <c r="G1289" s="443">
        <f t="shared" si="88"/>
        <v>12.16</v>
      </c>
      <c r="H1289" s="439"/>
    </row>
    <row r="1290" spans="1:8" s="449" customFormat="1" ht="12.75" customHeight="1" x14ac:dyDescent="0.25">
      <c r="A1290" s="464"/>
      <c r="B1290" s="442" t="s">
        <v>1684</v>
      </c>
      <c r="C1290" s="318">
        <v>1</v>
      </c>
      <c r="D1290" s="443">
        <v>53.12</v>
      </c>
      <c r="E1290" s="253">
        <v>45197</v>
      </c>
      <c r="F1290" s="199" t="s">
        <v>8</v>
      </c>
      <c r="G1290" s="443">
        <f t="shared" si="88"/>
        <v>53.12</v>
      </c>
      <c r="H1290" s="439"/>
    </row>
    <row r="1291" spans="1:8" s="476" customFormat="1" ht="12.75" customHeight="1" x14ac:dyDescent="0.25">
      <c r="A1291" s="464"/>
      <c r="B1291" s="442" t="s">
        <v>1659</v>
      </c>
      <c r="C1291" s="318">
        <v>1</v>
      </c>
      <c r="D1291" s="443">
        <v>48</v>
      </c>
      <c r="E1291" s="253">
        <v>45199</v>
      </c>
      <c r="F1291" s="199" t="s">
        <v>8</v>
      </c>
      <c r="G1291" s="443">
        <f t="shared" si="88"/>
        <v>48</v>
      </c>
      <c r="H1291" s="439"/>
    </row>
    <row r="1292" spans="1:8" s="476" customFormat="1" ht="12.75" customHeight="1" x14ac:dyDescent="0.25">
      <c r="A1292" s="464"/>
      <c r="B1292" s="442" t="s">
        <v>1657</v>
      </c>
      <c r="C1292" s="318">
        <v>6</v>
      </c>
      <c r="D1292" s="443">
        <v>43</v>
      </c>
      <c r="E1292" s="253">
        <v>45199</v>
      </c>
      <c r="F1292" s="199" t="s">
        <v>8</v>
      </c>
      <c r="G1292" s="443">
        <f t="shared" si="88"/>
        <v>258</v>
      </c>
      <c r="H1292" s="439"/>
    </row>
    <row r="1293" spans="1:8" s="449" customFormat="1" ht="12.75" customHeight="1" x14ac:dyDescent="0.3">
      <c r="A1293" s="446" t="s">
        <v>1666</v>
      </c>
      <c r="B1293" s="446"/>
      <c r="C1293" s="446"/>
      <c r="D1293" s="339"/>
      <c r="E1293" s="446"/>
      <c r="F1293" s="446"/>
      <c r="G1293" s="446"/>
      <c r="H1293" s="340">
        <f>SUM(G1274:G1292)</f>
        <v>3862.31</v>
      </c>
    </row>
    <row r="1294" spans="1:8" s="227" customFormat="1" ht="12.75" customHeight="1" x14ac:dyDescent="0.25">
      <c r="A1294" s="464"/>
      <c r="B1294" s="442" t="s">
        <v>1569</v>
      </c>
      <c r="C1294" s="318">
        <v>1</v>
      </c>
      <c r="D1294" s="443">
        <v>43</v>
      </c>
      <c r="E1294" s="253">
        <v>45203</v>
      </c>
      <c r="F1294" s="199" t="s">
        <v>8</v>
      </c>
      <c r="G1294" s="443">
        <f t="shared" ref="G1294:G1312" si="89">(C1294*D1294)</f>
        <v>43</v>
      </c>
      <c r="H1294" s="439"/>
    </row>
    <row r="1295" spans="1:8" s="479" customFormat="1" ht="12.75" customHeight="1" x14ac:dyDescent="0.25">
      <c r="A1295" s="464"/>
      <c r="B1295" s="442" t="s">
        <v>466</v>
      </c>
      <c r="C1295" s="318">
        <v>5</v>
      </c>
      <c r="D1295" s="443">
        <v>130</v>
      </c>
      <c r="E1295" s="253">
        <v>45205</v>
      </c>
      <c r="F1295" s="199"/>
      <c r="G1295" s="443">
        <f t="shared" si="89"/>
        <v>650</v>
      </c>
      <c r="H1295" s="439"/>
    </row>
    <row r="1296" spans="1:8" s="476" customFormat="1" ht="12.75" customHeight="1" x14ac:dyDescent="0.25">
      <c r="A1296" s="464"/>
      <c r="B1296" s="442" t="s">
        <v>1693</v>
      </c>
      <c r="C1296" s="318">
        <v>2</v>
      </c>
      <c r="D1296" s="443">
        <v>332</v>
      </c>
      <c r="E1296" s="253">
        <v>45205</v>
      </c>
      <c r="F1296" s="199" t="s">
        <v>8</v>
      </c>
      <c r="G1296" s="443">
        <f t="shared" si="89"/>
        <v>664</v>
      </c>
      <c r="H1296" s="439"/>
    </row>
    <row r="1297" spans="1:10" s="476" customFormat="1" ht="12.75" customHeight="1" x14ac:dyDescent="0.25">
      <c r="A1297" s="464"/>
      <c r="B1297" s="442" t="s">
        <v>1691</v>
      </c>
      <c r="C1297" s="318">
        <v>1</v>
      </c>
      <c r="D1297" s="443">
        <v>168</v>
      </c>
      <c r="E1297" s="253">
        <v>45205</v>
      </c>
      <c r="F1297" s="199" t="s">
        <v>8</v>
      </c>
      <c r="G1297" s="443">
        <f t="shared" ref="G1297" si="90">(C1297*D1297)</f>
        <v>168</v>
      </c>
      <c r="H1297" s="439"/>
    </row>
    <row r="1298" spans="1:10" s="227" customFormat="1" ht="12.75" customHeight="1" x14ac:dyDescent="0.25">
      <c r="A1298" s="464"/>
      <c r="B1298" s="442" t="s">
        <v>1691</v>
      </c>
      <c r="C1298" s="318">
        <v>1</v>
      </c>
      <c r="D1298" s="443">
        <v>94</v>
      </c>
      <c r="E1298" s="253">
        <v>45206</v>
      </c>
      <c r="F1298" s="199" t="s">
        <v>8</v>
      </c>
      <c r="G1298" s="443">
        <f t="shared" si="89"/>
        <v>94</v>
      </c>
      <c r="H1298" s="439"/>
      <c r="J1298" s="331"/>
    </row>
    <row r="1299" spans="1:10" s="476" customFormat="1" ht="12.75" customHeight="1" x14ac:dyDescent="0.25">
      <c r="A1299" s="464"/>
      <c r="B1299" s="442" t="s">
        <v>1692</v>
      </c>
      <c r="C1299" s="318">
        <v>1</v>
      </c>
      <c r="D1299" s="443">
        <v>214</v>
      </c>
      <c r="E1299" s="253">
        <v>45206</v>
      </c>
      <c r="F1299" s="199" t="s">
        <v>8</v>
      </c>
      <c r="G1299" s="443">
        <f t="shared" si="89"/>
        <v>214</v>
      </c>
      <c r="H1299" s="439"/>
    </row>
    <row r="1300" spans="1:10" s="479" customFormat="1" ht="12.75" customHeight="1" x14ac:dyDescent="0.25">
      <c r="A1300" s="464"/>
      <c r="B1300" s="442" t="s">
        <v>1702</v>
      </c>
      <c r="C1300" s="318">
        <v>1</v>
      </c>
      <c r="D1300" s="443">
        <v>335</v>
      </c>
      <c r="E1300" s="253">
        <v>45210</v>
      </c>
      <c r="F1300" s="199" t="s">
        <v>8</v>
      </c>
      <c r="G1300" s="443">
        <f t="shared" si="89"/>
        <v>335</v>
      </c>
      <c r="H1300" s="439"/>
    </row>
    <row r="1301" spans="1:10" s="227" customFormat="1" ht="12.75" customHeight="1" x14ac:dyDescent="0.25">
      <c r="A1301" s="464"/>
      <c r="B1301" s="442" t="s">
        <v>1691</v>
      </c>
      <c r="C1301" s="318">
        <v>1</v>
      </c>
      <c r="D1301" s="443">
        <v>22.5</v>
      </c>
      <c r="E1301" s="253">
        <v>45210</v>
      </c>
      <c r="F1301" s="199" t="s">
        <v>8</v>
      </c>
      <c r="G1301" s="443">
        <f t="shared" si="89"/>
        <v>22.5</v>
      </c>
      <c r="H1301" s="439"/>
    </row>
    <row r="1302" spans="1:10" s="479" customFormat="1" ht="12.75" customHeight="1" x14ac:dyDescent="0.25">
      <c r="A1302" s="464"/>
      <c r="B1302" s="442" t="s">
        <v>1677</v>
      </c>
      <c r="C1302" s="318">
        <v>10</v>
      </c>
      <c r="D1302" s="443">
        <v>20</v>
      </c>
      <c r="E1302" s="253">
        <v>45210</v>
      </c>
      <c r="F1302" s="199"/>
      <c r="G1302" s="443">
        <f t="shared" si="89"/>
        <v>200</v>
      </c>
      <c r="H1302" s="439"/>
    </row>
    <row r="1303" spans="1:10" s="227" customFormat="1" ht="12.75" customHeight="1" x14ac:dyDescent="0.25">
      <c r="A1303" s="464"/>
      <c r="B1303" s="442" t="s">
        <v>1694</v>
      </c>
      <c r="C1303" s="318">
        <v>6</v>
      </c>
      <c r="D1303" s="443">
        <v>70</v>
      </c>
      <c r="E1303" s="253">
        <v>45213</v>
      </c>
      <c r="F1303" s="199" t="s">
        <v>8</v>
      </c>
      <c r="G1303" s="443">
        <f t="shared" si="89"/>
        <v>420</v>
      </c>
      <c r="H1303" s="439"/>
    </row>
    <row r="1304" spans="1:10" ht="12.75" customHeight="1" x14ac:dyDescent="0.25">
      <c r="A1304" s="464"/>
      <c r="B1304" s="442" t="s">
        <v>1695</v>
      </c>
      <c r="C1304" s="318">
        <v>4</v>
      </c>
      <c r="D1304" s="443">
        <v>84</v>
      </c>
      <c r="E1304" s="253">
        <v>45213</v>
      </c>
      <c r="F1304" s="199" t="s">
        <v>8</v>
      </c>
      <c r="G1304" s="443">
        <f t="shared" si="89"/>
        <v>336</v>
      </c>
      <c r="H1304" s="439"/>
    </row>
    <row r="1305" spans="1:10" ht="12.75" customHeight="1" x14ac:dyDescent="0.25">
      <c r="A1305" s="464"/>
      <c r="B1305" s="442" t="s">
        <v>1657</v>
      </c>
      <c r="C1305" s="318">
        <v>3</v>
      </c>
      <c r="D1305" s="443">
        <v>42</v>
      </c>
      <c r="E1305" s="253">
        <v>45213</v>
      </c>
      <c r="F1305" s="199" t="s">
        <v>8</v>
      </c>
      <c r="G1305" s="443">
        <f t="shared" si="89"/>
        <v>126</v>
      </c>
      <c r="H1305" s="439"/>
    </row>
    <row r="1306" spans="1:10" ht="12.75" customHeight="1" x14ac:dyDescent="0.25">
      <c r="A1306" s="464"/>
      <c r="B1306" s="442" t="s">
        <v>400</v>
      </c>
      <c r="C1306" s="318">
        <v>2</v>
      </c>
      <c r="D1306" s="443">
        <v>148</v>
      </c>
      <c r="E1306" s="253">
        <v>45213</v>
      </c>
      <c r="F1306" s="199" t="s">
        <v>8</v>
      </c>
      <c r="G1306" s="443">
        <f t="shared" si="89"/>
        <v>296</v>
      </c>
      <c r="H1306" s="439"/>
    </row>
    <row r="1307" spans="1:10" ht="12.75" customHeight="1" x14ac:dyDescent="0.25">
      <c r="A1307" s="464"/>
      <c r="B1307" s="442" t="s">
        <v>1677</v>
      </c>
      <c r="C1307" s="318">
        <v>10</v>
      </c>
      <c r="D1307" s="443">
        <v>20</v>
      </c>
      <c r="E1307" s="253">
        <v>45214</v>
      </c>
      <c r="F1307" s="199" t="s">
        <v>8</v>
      </c>
      <c r="G1307" s="443">
        <f t="shared" si="89"/>
        <v>200</v>
      </c>
      <c r="H1307" s="439"/>
    </row>
    <row r="1308" spans="1:10" s="476" customFormat="1" ht="12.75" customHeight="1" x14ac:dyDescent="0.25">
      <c r="A1308" s="464"/>
      <c r="B1308" s="442" t="s">
        <v>1700</v>
      </c>
      <c r="C1308" s="318">
        <v>2</v>
      </c>
      <c r="D1308" s="443">
        <v>850</v>
      </c>
      <c r="E1308" s="253">
        <v>45213</v>
      </c>
      <c r="F1308" s="199" t="s">
        <v>8</v>
      </c>
      <c r="G1308" s="443">
        <f t="shared" si="89"/>
        <v>1700</v>
      </c>
      <c r="H1308" s="439"/>
    </row>
    <row r="1309" spans="1:10" s="479" customFormat="1" ht="12.75" customHeight="1" x14ac:dyDescent="0.25">
      <c r="A1309" s="464"/>
      <c r="B1309" s="442" t="s">
        <v>1704</v>
      </c>
      <c r="C1309" s="318">
        <v>1</v>
      </c>
      <c r="D1309" s="443">
        <v>2100</v>
      </c>
      <c r="E1309" s="253">
        <v>45217</v>
      </c>
      <c r="F1309" s="199" t="s">
        <v>8</v>
      </c>
      <c r="G1309" s="443">
        <f t="shared" si="89"/>
        <v>2100</v>
      </c>
      <c r="H1309" s="439"/>
    </row>
    <row r="1310" spans="1:10" s="486" customFormat="1" ht="12.75" customHeight="1" x14ac:dyDescent="0.25">
      <c r="A1310" s="464"/>
      <c r="B1310" s="442" t="s">
        <v>1717</v>
      </c>
      <c r="C1310" s="318">
        <v>5</v>
      </c>
      <c r="D1310" s="443">
        <v>18</v>
      </c>
      <c r="E1310" s="253">
        <v>45220</v>
      </c>
      <c r="F1310" s="199" t="s">
        <v>8</v>
      </c>
      <c r="G1310" s="443">
        <f t="shared" si="89"/>
        <v>90</v>
      </c>
      <c r="H1310" s="439"/>
    </row>
    <row r="1311" spans="1:10" s="479" customFormat="1" ht="12.75" customHeight="1" x14ac:dyDescent="0.25">
      <c r="A1311" s="464"/>
      <c r="B1311" s="442" t="s">
        <v>1658</v>
      </c>
      <c r="C1311" s="318">
        <v>2</v>
      </c>
      <c r="D1311" s="443">
        <v>272</v>
      </c>
      <c r="E1311" s="253">
        <v>45222</v>
      </c>
      <c r="F1311" s="199" t="s">
        <v>8</v>
      </c>
      <c r="G1311" s="443">
        <f t="shared" si="89"/>
        <v>544</v>
      </c>
      <c r="H1311" s="439"/>
    </row>
    <row r="1312" spans="1:10" s="476" customFormat="1" ht="12.75" customHeight="1" x14ac:dyDescent="0.25">
      <c r="A1312" s="464"/>
      <c r="B1312" s="442" t="s">
        <v>1703</v>
      </c>
      <c r="C1312" s="318">
        <v>1</v>
      </c>
      <c r="D1312" s="443">
        <v>163</v>
      </c>
      <c r="E1312" s="253">
        <v>45230</v>
      </c>
      <c r="F1312" s="199" t="s">
        <v>8</v>
      </c>
      <c r="G1312" s="443">
        <f t="shared" si="89"/>
        <v>163</v>
      </c>
      <c r="H1312" s="439"/>
    </row>
    <row r="1313" spans="1:8" ht="12.75" customHeight="1" x14ac:dyDescent="0.3">
      <c r="A1313" s="474" t="s">
        <v>1690</v>
      </c>
      <c r="B1313" s="474"/>
      <c r="C1313" s="474"/>
      <c r="D1313" s="339"/>
      <c r="E1313" s="474"/>
      <c r="F1313" s="474"/>
      <c r="G1313" s="474"/>
      <c r="H1313" s="340">
        <f>SUM(G1294:G1312)</f>
        <v>8365.5</v>
      </c>
    </row>
    <row r="1314" spans="1:8" ht="12.75" customHeight="1" x14ac:dyDescent="0.25">
      <c r="A1314" s="464"/>
      <c r="B1314" s="442" t="s">
        <v>1492</v>
      </c>
      <c r="C1314" s="318">
        <v>2</v>
      </c>
      <c r="D1314" s="443">
        <v>34</v>
      </c>
      <c r="E1314" s="253">
        <v>45234</v>
      </c>
      <c r="F1314" s="199" t="s">
        <v>8</v>
      </c>
      <c r="G1314" s="443">
        <f t="shared" ref="G1314:G1329" si="91">(C1314*D1314)</f>
        <v>68</v>
      </c>
      <c r="H1314" s="439"/>
    </row>
    <row r="1315" spans="1:8" ht="12.75" customHeight="1" x14ac:dyDescent="0.25">
      <c r="A1315" s="464"/>
      <c r="B1315" s="442" t="s">
        <v>1556</v>
      </c>
      <c r="C1315" s="318">
        <v>1</v>
      </c>
      <c r="D1315" s="443">
        <v>400</v>
      </c>
      <c r="E1315" s="253">
        <v>45234</v>
      </c>
      <c r="F1315" s="199" t="s">
        <v>8</v>
      </c>
      <c r="G1315" s="443">
        <f t="shared" si="91"/>
        <v>400</v>
      </c>
      <c r="H1315" s="439"/>
    </row>
    <row r="1316" spans="1:8" ht="12.75" customHeight="1" x14ac:dyDescent="0.25">
      <c r="A1316" s="464"/>
      <c r="B1316" s="442" t="s">
        <v>1461</v>
      </c>
      <c r="C1316" s="318">
        <v>3</v>
      </c>
      <c r="D1316" s="443">
        <v>105</v>
      </c>
      <c r="E1316" s="253">
        <v>45234</v>
      </c>
      <c r="F1316" s="199" t="s">
        <v>8</v>
      </c>
      <c r="G1316" s="443">
        <f t="shared" si="91"/>
        <v>315</v>
      </c>
      <c r="H1316" s="439"/>
    </row>
    <row r="1317" spans="1:8" ht="12.75" customHeight="1" x14ac:dyDescent="0.25">
      <c r="A1317" s="464"/>
      <c r="B1317" s="442" t="s">
        <v>352</v>
      </c>
      <c r="C1317" s="318">
        <v>1</v>
      </c>
      <c r="D1317" s="443">
        <v>46</v>
      </c>
      <c r="E1317" s="253">
        <v>45236</v>
      </c>
      <c r="F1317" s="199" t="s">
        <v>8</v>
      </c>
      <c r="G1317" s="443">
        <f t="shared" si="91"/>
        <v>46</v>
      </c>
      <c r="H1317" s="439"/>
    </row>
    <row r="1318" spans="1:8" ht="12.75" customHeight="1" x14ac:dyDescent="0.25">
      <c r="A1318" s="464"/>
      <c r="B1318" s="442" t="s">
        <v>1708</v>
      </c>
      <c r="C1318" s="318">
        <v>2</v>
      </c>
      <c r="D1318" s="443">
        <v>45</v>
      </c>
      <c r="E1318" s="253">
        <v>45239</v>
      </c>
      <c r="F1318" s="199" t="s">
        <v>8</v>
      </c>
      <c r="G1318" s="443">
        <f t="shared" si="91"/>
        <v>90</v>
      </c>
      <c r="H1318" s="439"/>
    </row>
    <row r="1319" spans="1:8" ht="12.75" customHeight="1" x14ac:dyDescent="0.25">
      <c r="A1319" s="464"/>
      <c r="B1319" s="442" t="s">
        <v>1492</v>
      </c>
      <c r="C1319" s="318">
        <v>2</v>
      </c>
      <c r="D1319" s="443">
        <v>39.5</v>
      </c>
      <c r="E1319" s="253">
        <v>45239</v>
      </c>
      <c r="F1319" s="199" t="s">
        <v>8</v>
      </c>
      <c r="G1319" s="443">
        <f t="shared" si="91"/>
        <v>79</v>
      </c>
      <c r="H1319" s="439"/>
    </row>
    <row r="1320" spans="1:8" ht="12.75" customHeight="1" x14ac:dyDescent="0.25">
      <c r="A1320" s="464"/>
      <c r="B1320" s="442" t="s">
        <v>1709</v>
      </c>
      <c r="C1320" s="318">
        <v>1</v>
      </c>
      <c r="D1320" s="443">
        <v>29.6</v>
      </c>
      <c r="E1320" s="253">
        <v>45241</v>
      </c>
      <c r="F1320" s="199" t="s">
        <v>8</v>
      </c>
      <c r="G1320" s="443">
        <f t="shared" si="91"/>
        <v>29.6</v>
      </c>
      <c r="H1320" s="439"/>
    </row>
    <row r="1321" spans="1:8" ht="12.75" customHeight="1" x14ac:dyDescent="0.25">
      <c r="A1321" s="464"/>
      <c r="B1321" s="442" t="s">
        <v>1710</v>
      </c>
      <c r="C1321" s="318">
        <v>1</v>
      </c>
      <c r="D1321" s="443">
        <v>24.75</v>
      </c>
      <c r="E1321" s="253">
        <v>45241</v>
      </c>
      <c r="F1321" s="199" t="s">
        <v>8</v>
      </c>
      <c r="G1321" s="443">
        <f t="shared" si="91"/>
        <v>24.75</v>
      </c>
      <c r="H1321" s="439"/>
    </row>
    <row r="1322" spans="1:8" ht="12.75" customHeight="1" x14ac:dyDescent="0.25">
      <c r="A1322" s="464"/>
      <c r="B1322" s="442" t="s">
        <v>1711</v>
      </c>
      <c r="C1322" s="318">
        <v>1</v>
      </c>
      <c r="D1322" s="443">
        <v>14.5</v>
      </c>
      <c r="E1322" s="253">
        <v>45241</v>
      </c>
      <c r="F1322" s="199" t="s">
        <v>8</v>
      </c>
      <c r="G1322" s="443">
        <f t="shared" si="91"/>
        <v>14.5</v>
      </c>
      <c r="H1322" s="439"/>
    </row>
    <row r="1323" spans="1:8" ht="12.75" customHeight="1" x14ac:dyDescent="0.25">
      <c r="A1323" s="464"/>
      <c r="B1323" s="442" t="s">
        <v>1712</v>
      </c>
      <c r="C1323" s="318">
        <v>1</v>
      </c>
      <c r="D1323" s="443">
        <v>10.5</v>
      </c>
      <c r="E1323" s="253">
        <v>45241</v>
      </c>
      <c r="F1323" s="199" t="s">
        <v>8</v>
      </c>
      <c r="G1323" s="443">
        <f t="shared" si="91"/>
        <v>10.5</v>
      </c>
      <c r="H1323" s="439"/>
    </row>
    <row r="1324" spans="1:8" ht="12.75" customHeight="1" x14ac:dyDescent="0.25">
      <c r="A1324" s="464"/>
      <c r="B1324" s="442" t="s">
        <v>1713</v>
      </c>
      <c r="C1324" s="318">
        <v>1</v>
      </c>
      <c r="D1324" s="443">
        <v>213</v>
      </c>
      <c r="E1324" s="253">
        <v>45241</v>
      </c>
      <c r="F1324" s="199" t="s">
        <v>8</v>
      </c>
      <c r="G1324" s="443">
        <f t="shared" si="91"/>
        <v>213</v>
      </c>
      <c r="H1324" s="439"/>
    </row>
    <row r="1325" spans="1:8" s="487" customFormat="1" ht="12.75" customHeight="1" x14ac:dyDescent="0.25">
      <c r="A1325" s="464"/>
      <c r="B1325" s="442" t="s">
        <v>1724</v>
      </c>
      <c r="C1325" s="318">
        <v>1</v>
      </c>
      <c r="D1325" s="443">
        <v>60</v>
      </c>
      <c r="E1325" s="253">
        <v>45252</v>
      </c>
      <c r="F1325" s="199" t="s">
        <v>8</v>
      </c>
      <c r="G1325" s="443">
        <f t="shared" si="91"/>
        <v>60</v>
      </c>
      <c r="H1325" s="439"/>
    </row>
    <row r="1326" spans="1:8" s="489" customFormat="1" ht="12.75" customHeight="1" x14ac:dyDescent="0.25">
      <c r="A1326" s="464"/>
      <c r="B1326" s="442" t="s">
        <v>1602</v>
      </c>
      <c r="C1326" s="318">
        <v>1</v>
      </c>
      <c r="D1326" s="443">
        <v>154</v>
      </c>
      <c r="E1326" s="253">
        <v>45254</v>
      </c>
      <c r="F1326" s="199" t="s">
        <v>8</v>
      </c>
      <c r="G1326" s="443">
        <f t="shared" si="91"/>
        <v>154</v>
      </c>
      <c r="H1326" s="439"/>
    </row>
    <row r="1327" spans="1:8" ht="12.75" customHeight="1" x14ac:dyDescent="0.25">
      <c r="A1327" s="464"/>
      <c r="B1327" s="442" t="s">
        <v>1228</v>
      </c>
      <c r="C1327" s="318">
        <v>5</v>
      </c>
      <c r="D1327" s="443">
        <v>210</v>
      </c>
      <c r="E1327" s="253">
        <v>45255</v>
      </c>
      <c r="F1327" s="199" t="s">
        <v>8</v>
      </c>
      <c r="G1327" s="443">
        <f t="shared" si="91"/>
        <v>1050</v>
      </c>
      <c r="H1327" s="439"/>
    </row>
    <row r="1328" spans="1:8" ht="12.75" customHeight="1" x14ac:dyDescent="0.25">
      <c r="A1328" s="464"/>
      <c r="B1328" s="442" t="s">
        <v>503</v>
      </c>
      <c r="C1328" s="318">
        <v>5</v>
      </c>
      <c r="D1328" s="443">
        <v>150</v>
      </c>
      <c r="E1328" s="253">
        <v>45255</v>
      </c>
      <c r="F1328" s="199" t="s">
        <v>8</v>
      </c>
      <c r="G1328" s="443">
        <f t="shared" si="91"/>
        <v>750</v>
      </c>
      <c r="H1328" s="439"/>
    </row>
    <row r="1329" spans="1:8" ht="12.75" customHeight="1" x14ac:dyDescent="0.25">
      <c r="A1329" s="464"/>
      <c r="B1329" s="246" t="s">
        <v>1723</v>
      </c>
      <c r="C1329" s="318">
        <v>6</v>
      </c>
      <c r="D1329" s="443">
        <v>96.1</v>
      </c>
      <c r="E1329" s="253">
        <v>45260</v>
      </c>
      <c r="F1329" s="199" t="s">
        <v>8</v>
      </c>
      <c r="G1329" s="443">
        <f t="shared" si="91"/>
        <v>576.59999999999991</v>
      </c>
      <c r="H1329" s="439"/>
    </row>
    <row r="1330" spans="1:8" ht="12.75" customHeight="1" x14ac:dyDescent="0.3">
      <c r="A1330" s="485" t="s">
        <v>1701</v>
      </c>
      <c r="B1330" s="485"/>
      <c r="C1330" s="485"/>
      <c r="D1330" s="339"/>
      <c r="E1330" s="485"/>
      <c r="F1330" s="485"/>
      <c r="G1330" s="485"/>
      <c r="H1330" s="340">
        <f>SUM(G1314:G1329)</f>
        <v>3880.95</v>
      </c>
    </row>
    <row r="1331" spans="1:8" ht="12.75" customHeight="1" x14ac:dyDescent="0.25">
      <c r="A1331" s="464"/>
      <c r="B1331" s="246" t="s">
        <v>1726</v>
      </c>
      <c r="C1331" s="318">
        <v>1</v>
      </c>
      <c r="D1331" s="443">
        <v>150</v>
      </c>
      <c r="E1331" s="253">
        <v>45268</v>
      </c>
      <c r="F1331" s="199" t="s">
        <v>8</v>
      </c>
      <c r="G1331" s="443">
        <f t="shared" ref="G1331:G1332" si="92">(C1331*D1331)</f>
        <v>150</v>
      </c>
      <c r="H1331" s="439"/>
    </row>
    <row r="1332" spans="1:8" ht="12.75" customHeight="1" x14ac:dyDescent="0.25">
      <c r="A1332" s="464"/>
      <c r="B1332" s="442" t="s">
        <v>1727</v>
      </c>
      <c r="C1332" s="318">
        <v>1</v>
      </c>
      <c r="D1332" s="443">
        <v>170</v>
      </c>
      <c r="E1332" s="253">
        <v>45268</v>
      </c>
      <c r="F1332" s="199" t="s">
        <v>8</v>
      </c>
      <c r="G1332" s="443">
        <f t="shared" si="92"/>
        <v>170</v>
      </c>
      <c r="H1332" s="439"/>
    </row>
    <row r="1333" spans="1:8" ht="12.75" customHeight="1" x14ac:dyDescent="0.25">
      <c r="A1333" s="464"/>
      <c r="B1333" t="s">
        <v>1730</v>
      </c>
      <c r="C1333">
        <v>1</v>
      </c>
      <c r="D1333" s="312">
        <v>112</v>
      </c>
      <c r="E1333" s="253">
        <v>45268</v>
      </c>
      <c r="F1333" s="199" t="s">
        <v>8</v>
      </c>
      <c r="G1333" s="443">
        <f t="shared" ref="G1333" si="93">(C1333*D1333)</f>
        <v>112</v>
      </c>
      <c r="H1333" s="439"/>
    </row>
    <row r="1334" spans="1:8" ht="12.75" customHeight="1" x14ac:dyDescent="0.25">
      <c r="A1334" s="464"/>
      <c r="B1334" s="442" t="s">
        <v>1728</v>
      </c>
      <c r="C1334" s="318">
        <v>3</v>
      </c>
      <c r="D1334" s="443">
        <v>14.33</v>
      </c>
      <c r="E1334" s="253">
        <v>45269</v>
      </c>
      <c r="F1334" s="199" t="s">
        <v>8</v>
      </c>
      <c r="G1334" s="443">
        <f t="shared" ref="G1334:G1346" si="94">(C1334*D1334)</f>
        <v>42.99</v>
      </c>
      <c r="H1334" s="439"/>
    </row>
    <row r="1335" spans="1:8" ht="12.75" customHeight="1" x14ac:dyDescent="0.25">
      <c r="A1335" s="464"/>
      <c r="B1335" s="442" t="s">
        <v>1729</v>
      </c>
      <c r="C1335" s="318">
        <v>1</v>
      </c>
      <c r="D1335" s="443">
        <v>25</v>
      </c>
      <c r="E1335" s="253">
        <v>45269</v>
      </c>
      <c r="F1335" s="199" t="s">
        <v>8</v>
      </c>
      <c r="G1335" s="443">
        <f t="shared" si="94"/>
        <v>25</v>
      </c>
      <c r="H1335" s="439"/>
    </row>
    <row r="1336" spans="1:8" s="489" customFormat="1" ht="12.75" customHeight="1" x14ac:dyDescent="0.25">
      <c r="A1336" s="464"/>
      <c r="B1336" s="442" t="s">
        <v>1733</v>
      </c>
      <c r="C1336" s="318">
        <v>1</v>
      </c>
      <c r="D1336" s="443">
        <v>215</v>
      </c>
      <c r="E1336" s="253">
        <v>45275</v>
      </c>
      <c r="F1336" s="199" t="s">
        <v>8</v>
      </c>
      <c r="G1336" s="443">
        <f t="shared" si="94"/>
        <v>215</v>
      </c>
      <c r="H1336" s="439"/>
    </row>
    <row r="1337" spans="1:8" s="489" customFormat="1" ht="12.75" customHeight="1" x14ac:dyDescent="0.25">
      <c r="A1337" s="464"/>
      <c r="B1337" s="442" t="s">
        <v>1602</v>
      </c>
      <c r="C1337" s="318">
        <v>1</v>
      </c>
      <c r="D1337" s="443">
        <v>145</v>
      </c>
      <c r="E1337" s="253">
        <v>45275</v>
      </c>
      <c r="F1337" s="199" t="s">
        <v>8</v>
      </c>
      <c r="G1337" s="443">
        <f t="shared" si="94"/>
        <v>145</v>
      </c>
      <c r="H1337" s="439"/>
    </row>
    <row r="1338" spans="1:8" s="490" customFormat="1" ht="12.75" customHeight="1" x14ac:dyDescent="0.25">
      <c r="A1338" s="464"/>
      <c r="B1338" s="442" t="s">
        <v>1734</v>
      </c>
      <c r="C1338" s="318">
        <v>2</v>
      </c>
      <c r="D1338" s="443">
        <v>38</v>
      </c>
      <c r="E1338" s="253">
        <v>45283</v>
      </c>
      <c r="F1338" s="199" t="s">
        <v>8</v>
      </c>
      <c r="G1338" s="443">
        <f t="shared" si="94"/>
        <v>76</v>
      </c>
      <c r="H1338" s="439"/>
    </row>
    <row r="1339" spans="1:8" s="490" customFormat="1" ht="12.75" customHeight="1" x14ac:dyDescent="0.25">
      <c r="A1339" s="464"/>
      <c r="B1339" s="246" t="s">
        <v>1735</v>
      </c>
      <c r="C1339" s="318">
        <v>4</v>
      </c>
      <c r="D1339" s="443">
        <v>65</v>
      </c>
      <c r="E1339" s="253">
        <v>45283</v>
      </c>
      <c r="F1339" s="199" t="s">
        <v>8</v>
      </c>
      <c r="G1339" s="443">
        <f t="shared" si="94"/>
        <v>260</v>
      </c>
      <c r="H1339" s="439"/>
    </row>
    <row r="1340" spans="1:8" s="490" customFormat="1" ht="12.75" customHeight="1" x14ac:dyDescent="0.25">
      <c r="A1340" s="464"/>
      <c r="B1340" s="442" t="s">
        <v>1201</v>
      </c>
      <c r="C1340" s="318">
        <v>1</v>
      </c>
      <c r="D1340" s="443">
        <v>190</v>
      </c>
      <c r="E1340" s="253">
        <v>45283</v>
      </c>
      <c r="F1340" s="199" t="s">
        <v>8</v>
      </c>
      <c r="G1340" s="443">
        <f t="shared" si="94"/>
        <v>190</v>
      </c>
      <c r="H1340" s="439"/>
    </row>
    <row r="1341" spans="1:8" s="490" customFormat="1" ht="12.75" customHeight="1" x14ac:dyDescent="0.25">
      <c r="A1341" s="464"/>
      <c r="B1341" s="442" t="s">
        <v>466</v>
      </c>
      <c r="C1341" s="318">
        <v>4</v>
      </c>
      <c r="D1341" s="443">
        <v>140</v>
      </c>
      <c r="E1341" s="253">
        <v>45283</v>
      </c>
      <c r="F1341" s="199" t="s">
        <v>8</v>
      </c>
      <c r="G1341" s="443">
        <f t="shared" si="94"/>
        <v>560</v>
      </c>
      <c r="H1341" s="439"/>
    </row>
    <row r="1342" spans="1:8" s="490" customFormat="1" ht="12.75" customHeight="1" x14ac:dyDescent="0.25">
      <c r="A1342" s="464"/>
      <c r="B1342" s="442" t="s">
        <v>459</v>
      </c>
      <c r="C1342" s="318">
        <v>1</v>
      </c>
      <c r="D1342" s="443">
        <v>128</v>
      </c>
      <c r="E1342" s="253">
        <v>45283</v>
      </c>
      <c r="F1342" s="199" t="s">
        <v>8</v>
      </c>
      <c r="G1342" s="443">
        <f t="shared" si="94"/>
        <v>128</v>
      </c>
      <c r="H1342" s="439"/>
    </row>
    <row r="1343" spans="1:8" s="493" customFormat="1" ht="12.75" customHeight="1" x14ac:dyDescent="0.25">
      <c r="A1343" s="464"/>
      <c r="B1343" s="442" t="s">
        <v>1743</v>
      </c>
      <c r="C1343" s="318">
        <v>2</v>
      </c>
      <c r="D1343" s="443">
        <v>10.8</v>
      </c>
      <c r="E1343" s="253">
        <v>45286</v>
      </c>
      <c r="F1343" s="199" t="s">
        <v>8</v>
      </c>
      <c r="G1343" s="443">
        <f t="shared" si="94"/>
        <v>21.6</v>
      </c>
      <c r="H1343" s="439"/>
    </row>
    <row r="1344" spans="1:8" s="493" customFormat="1" ht="12.75" customHeight="1" x14ac:dyDescent="0.25">
      <c r="A1344" s="464"/>
      <c r="B1344" s="442" t="s">
        <v>503</v>
      </c>
      <c r="C1344" s="318">
        <v>1</v>
      </c>
      <c r="D1344" s="443">
        <v>147</v>
      </c>
      <c r="E1344" s="253">
        <v>45289</v>
      </c>
      <c r="F1344" s="199" t="s">
        <v>8</v>
      </c>
      <c r="G1344" s="443">
        <f t="shared" si="94"/>
        <v>147</v>
      </c>
      <c r="H1344" s="439"/>
    </row>
    <row r="1345" spans="1:8" s="493" customFormat="1" ht="12.75" customHeight="1" x14ac:dyDescent="0.25">
      <c r="A1345" s="464"/>
      <c r="B1345" s="442" t="s">
        <v>1741</v>
      </c>
      <c r="C1345" s="318">
        <v>4</v>
      </c>
      <c r="D1345" s="443">
        <v>130</v>
      </c>
      <c r="E1345" s="253">
        <v>45289</v>
      </c>
      <c r="F1345" s="199" t="s">
        <v>8</v>
      </c>
      <c r="G1345" s="443">
        <f t="shared" si="94"/>
        <v>520</v>
      </c>
      <c r="H1345" s="439"/>
    </row>
    <row r="1346" spans="1:8" s="490" customFormat="1" ht="12.75" customHeight="1" x14ac:dyDescent="0.25">
      <c r="A1346" s="464"/>
      <c r="B1346" s="442" t="s">
        <v>1742</v>
      </c>
      <c r="C1346" s="318">
        <v>2</v>
      </c>
      <c r="D1346" s="443">
        <v>68</v>
      </c>
      <c r="E1346" s="253">
        <v>45289</v>
      </c>
      <c r="F1346" s="199" t="s">
        <v>8</v>
      </c>
      <c r="G1346" s="443">
        <f t="shared" si="94"/>
        <v>136</v>
      </c>
      <c r="H1346" s="439"/>
    </row>
    <row r="1347" spans="1:8" ht="12.75" customHeight="1" x14ac:dyDescent="0.3">
      <c r="A1347" s="488" t="s">
        <v>1725</v>
      </c>
      <c r="B1347" s="488"/>
      <c r="C1347" s="488"/>
      <c r="D1347" s="339"/>
      <c r="E1347" s="488"/>
      <c r="F1347" s="488"/>
      <c r="G1347" s="488"/>
      <c r="H1347" s="340">
        <f>SUM(G1331:G1346)</f>
        <v>2898.5899999999997</v>
      </c>
    </row>
    <row r="1348" spans="1:8" ht="12.75" customHeight="1" x14ac:dyDescent="0.25">
      <c r="A1348" s="462"/>
      <c r="B1348" s="442" t="s">
        <v>1744</v>
      </c>
      <c r="C1348" s="318">
        <v>4</v>
      </c>
      <c r="D1348" s="443">
        <v>65</v>
      </c>
      <c r="E1348" s="253">
        <v>45297</v>
      </c>
      <c r="F1348" s="199" t="s">
        <v>8</v>
      </c>
      <c r="G1348" s="443">
        <f t="shared" ref="G1348:G1354" si="95">(C1348*D1348)</f>
        <v>260</v>
      </c>
      <c r="H1348" s="439"/>
    </row>
    <row r="1349" spans="1:8" ht="12.75" customHeight="1" x14ac:dyDescent="0.25">
      <c r="A1349" s="462"/>
      <c r="B1349" s="442" t="s">
        <v>1741</v>
      </c>
      <c r="C1349" s="318">
        <v>2</v>
      </c>
      <c r="D1349" s="443">
        <v>130</v>
      </c>
      <c r="E1349" s="253">
        <v>45297</v>
      </c>
      <c r="F1349" s="199" t="s">
        <v>8</v>
      </c>
      <c r="G1349" s="443">
        <f t="shared" si="95"/>
        <v>260</v>
      </c>
      <c r="H1349" s="439"/>
    </row>
    <row r="1350" spans="1:8" ht="12.75" customHeight="1" x14ac:dyDescent="0.25">
      <c r="A1350" s="462"/>
      <c r="B1350" s="442" t="s">
        <v>1602</v>
      </c>
      <c r="C1350" s="318">
        <v>2</v>
      </c>
      <c r="D1350" s="443">
        <v>68</v>
      </c>
      <c r="E1350" s="253">
        <v>45297</v>
      </c>
      <c r="F1350" s="199" t="s">
        <v>8</v>
      </c>
      <c r="G1350" s="443">
        <f t="shared" si="95"/>
        <v>136</v>
      </c>
      <c r="H1350" s="439"/>
    </row>
    <row r="1351" spans="1:8" ht="12.75" customHeight="1" x14ac:dyDescent="0.25">
      <c r="A1351" s="464"/>
      <c r="B1351" s="442" t="s">
        <v>1610</v>
      </c>
      <c r="C1351" s="318">
        <v>1</v>
      </c>
      <c r="D1351" s="443">
        <v>145</v>
      </c>
      <c r="E1351" s="253">
        <v>45297</v>
      </c>
      <c r="F1351" s="199" t="s">
        <v>8</v>
      </c>
      <c r="G1351" s="443">
        <f t="shared" si="95"/>
        <v>145</v>
      </c>
      <c r="H1351" s="190"/>
    </row>
    <row r="1352" spans="1:8" ht="12.75" customHeight="1" x14ac:dyDescent="0.25">
      <c r="A1352" s="464"/>
      <c r="B1352" s="442" t="s">
        <v>1745</v>
      </c>
      <c r="C1352" s="190">
        <v>1</v>
      </c>
      <c r="D1352" s="443">
        <v>310</v>
      </c>
      <c r="E1352" s="253">
        <v>45297</v>
      </c>
      <c r="F1352" s="199" t="s">
        <v>8</v>
      </c>
      <c r="G1352" s="443">
        <f t="shared" si="95"/>
        <v>310</v>
      </c>
      <c r="H1352" s="190"/>
    </row>
    <row r="1353" spans="1:8" ht="12.75" customHeight="1" x14ac:dyDescent="0.25">
      <c r="A1353" s="464"/>
      <c r="B1353" s="190" t="s">
        <v>1657</v>
      </c>
      <c r="C1353" s="190">
        <v>50</v>
      </c>
      <c r="D1353" s="252">
        <v>38</v>
      </c>
      <c r="E1353" s="253">
        <v>45306</v>
      </c>
      <c r="F1353" s="199" t="s">
        <v>8</v>
      </c>
      <c r="G1353" s="252">
        <f t="shared" si="95"/>
        <v>1900</v>
      </c>
      <c r="H1353" s="190"/>
    </row>
    <row r="1354" spans="1:8" ht="12.75" customHeight="1" x14ac:dyDescent="0.25">
      <c r="A1354" s="462"/>
      <c r="B1354" s="442" t="s">
        <v>1724</v>
      </c>
      <c r="C1354" s="318">
        <v>30</v>
      </c>
      <c r="D1354" s="443">
        <v>1.35</v>
      </c>
      <c r="E1354" s="253">
        <v>45306</v>
      </c>
      <c r="F1354" s="199" t="s">
        <v>8</v>
      </c>
      <c r="G1354" s="443">
        <f t="shared" si="95"/>
        <v>40.5</v>
      </c>
      <c r="H1354" s="190"/>
    </row>
    <row r="1355" spans="1:8" ht="12.75" customHeight="1" x14ac:dyDescent="0.3">
      <c r="A1355" s="492" t="s">
        <v>1748</v>
      </c>
      <c r="B1355" s="492"/>
      <c r="C1355" s="492"/>
      <c r="D1355" s="339"/>
      <c r="E1355" s="492"/>
      <c r="F1355" s="492"/>
      <c r="G1355" s="492"/>
      <c r="H1355" s="340">
        <f>SUM(G1348:G1354)</f>
        <v>3051.5</v>
      </c>
    </row>
    <row r="1356" spans="1:8" ht="12.75" customHeight="1" x14ac:dyDescent="0.25">
      <c r="A1356" s="462"/>
      <c r="B1356" s="442" t="s">
        <v>1744</v>
      </c>
      <c r="C1356" s="318">
        <v>8</v>
      </c>
      <c r="D1356" s="443">
        <v>65</v>
      </c>
      <c r="E1356" s="253">
        <v>45325</v>
      </c>
      <c r="F1356" s="199" t="s">
        <v>8</v>
      </c>
      <c r="G1356" s="443">
        <f t="shared" ref="G1356:G1363" si="96">(C1356*D1356)</f>
        <v>520</v>
      </c>
      <c r="H1356" s="439"/>
    </row>
    <row r="1357" spans="1:8" ht="12.75" customHeight="1" x14ac:dyDescent="0.25">
      <c r="A1357" s="462"/>
      <c r="B1357" s="442" t="s">
        <v>1741</v>
      </c>
      <c r="C1357" s="318">
        <v>2</v>
      </c>
      <c r="D1357" s="443">
        <v>128</v>
      </c>
      <c r="E1357" s="253">
        <v>45325</v>
      </c>
      <c r="F1357" s="199" t="s">
        <v>8</v>
      </c>
      <c r="G1357" s="443">
        <f t="shared" si="96"/>
        <v>256</v>
      </c>
      <c r="H1357" s="439"/>
    </row>
    <row r="1358" spans="1:8" ht="12.75" customHeight="1" x14ac:dyDescent="0.25">
      <c r="A1358" s="462"/>
      <c r="B1358" s="442" t="s">
        <v>1602</v>
      </c>
      <c r="C1358" s="318">
        <v>1</v>
      </c>
      <c r="D1358" s="443">
        <v>150</v>
      </c>
      <c r="E1358" s="253">
        <v>45325</v>
      </c>
      <c r="F1358" s="199" t="s">
        <v>8</v>
      </c>
      <c r="G1358" s="443">
        <f t="shared" si="96"/>
        <v>150</v>
      </c>
      <c r="H1358" s="439"/>
    </row>
    <row r="1359" spans="1:8" ht="12.75" customHeight="1" x14ac:dyDescent="0.25">
      <c r="A1359" s="464"/>
      <c r="B1359" s="442" t="s">
        <v>1763</v>
      </c>
      <c r="C1359" s="318">
        <v>1</v>
      </c>
      <c r="D1359" s="443">
        <v>560</v>
      </c>
      <c r="E1359" s="253">
        <v>45325</v>
      </c>
      <c r="F1359" s="199" t="s">
        <v>8</v>
      </c>
      <c r="G1359" s="443">
        <f t="shared" si="96"/>
        <v>560</v>
      </c>
      <c r="H1359" s="190"/>
    </row>
    <row r="1360" spans="1:8" ht="12.75" customHeight="1" x14ac:dyDescent="0.25">
      <c r="A1360" s="464"/>
      <c r="B1360" s="442" t="s">
        <v>1742</v>
      </c>
      <c r="C1360" s="190">
        <v>4</v>
      </c>
      <c r="D1360" s="443">
        <v>74</v>
      </c>
      <c r="E1360" s="253">
        <v>45325</v>
      </c>
      <c r="F1360" s="199" t="s">
        <v>8</v>
      </c>
      <c r="G1360" s="443">
        <f t="shared" si="96"/>
        <v>296</v>
      </c>
      <c r="H1360" s="190"/>
    </row>
    <row r="1361" spans="1:8" ht="12.75" customHeight="1" x14ac:dyDescent="0.25">
      <c r="A1361" s="464"/>
      <c r="B1361" s="190" t="s">
        <v>375</v>
      </c>
      <c r="C1361" s="190">
        <v>1</v>
      </c>
      <c r="D1361" s="252">
        <v>40</v>
      </c>
      <c r="E1361" s="253">
        <v>45325</v>
      </c>
      <c r="F1361" s="199" t="s">
        <v>8</v>
      </c>
      <c r="G1361" s="252">
        <f t="shared" si="96"/>
        <v>40</v>
      </c>
      <c r="H1361" s="190"/>
    </row>
    <row r="1362" spans="1:8" s="499" customFormat="1" ht="12.75" customHeight="1" x14ac:dyDescent="0.25">
      <c r="A1362" s="464"/>
      <c r="B1362" s="190" t="s">
        <v>1770</v>
      </c>
      <c r="C1362" s="190">
        <v>1</v>
      </c>
      <c r="D1362" s="252">
        <v>11.8</v>
      </c>
      <c r="E1362" s="253">
        <v>45336</v>
      </c>
      <c r="F1362" s="199" t="s">
        <v>8</v>
      </c>
      <c r="G1362" s="252">
        <f t="shared" si="96"/>
        <v>11.8</v>
      </c>
      <c r="H1362" s="190"/>
    </row>
    <row r="1363" spans="1:8" s="499" customFormat="1" ht="12.75" customHeight="1" x14ac:dyDescent="0.25">
      <c r="A1363" s="464"/>
      <c r="B1363" s="190" t="s">
        <v>1771</v>
      </c>
      <c r="C1363" s="190">
        <v>1</v>
      </c>
      <c r="D1363" s="252">
        <v>421.12</v>
      </c>
      <c r="E1363" s="253">
        <v>45336</v>
      </c>
      <c r="F1363" s="199" t="s">
        <v>8</v>
      </c>
      <c r="G1363" s="252">
        <f t="shared" si="96"/>
        <v>421.12</v>
      </c>
      <c r="H1363" s="190"/>
    </row>
    <row r="1364" spans="1:8" ht="12.75" customHeight="1" x14ac:dyDescent="0.3">
      <c r="A1364" s="495" t="s">
        <v>1751</v>
      </c>
      <c r="B1364" s="495"/>
      <c r="C1364" s="495"/>
      <c r="D1364" s="339"/>
      <c r="E1364" s="495"/>
      <c r="F1364" s="495"/>
      <c r="G1364" s="495"/>
      <c r="H1364" s="340">
        <f>SUM(G1356:G1363)</f>
        <v>2254.92</v>
      </c>
    </row>
    <row r="1365" spans="1:8" s="499" customFormat="1" ht="12.75" customHeight="1" x14ac:dyDescent="0.25">
      <c r="A1365" s="462"/>
      <c r="B1365" s="442" t="s">
        <v>1766</v>
      </c>
      <c r="C1365" s="318">
        <v>4</v>
      </c>
      <c r="D1365" s="443">
        <v>146</v>
      </c>
      <c r="E1365" s="253">
        <v>45360</v>
      </c>
      <c r="F1365" s="199" t="s">
        <v>8</v>
      </c>
      <c r="G1365" s="252">
        <f t="shared" ref="G1365:G1368" si="97">(C1365*D1365)</f>
        <v>584</v>
      </c>
      <c r="H1365" s="439"/>
    </row>
    <row r="1366" spans="1:8" ht="12.75" customHeight="1" x14ac:dyDescent="0.25">
      <c r="A1366" s="462"/>
      <c r="B1366" s="442" t="s">
        <v>1767</v>
      </c>
      <c r="C1366" s="318">
        <v>8</v>
      </c>
      <c r="D1366" s="443">
        <v>63</v>
      </c>
      <c r="E1366" s="253">
        <v>45360</v>
      </c>
      <c r="F1366" s="199" t="s">
        <v>8</v>
      </c>
      <c r="G1366" s="252">
        <f t="shared" si="97"/>
        <v>504</v>
      </c>
      <c r="H1366" s="439"/>
    </row>
    <row r="1367" spans="1:8" s="499" customFormat="1" ht="12.75" customHeight="1" x14ac:dyDescent="0.25">
      <c r="A1367" s="462"/>
      <c r="B1367" s="442" t="s">
        <v>1768</v>
      </c>
      <c r="C1367" s="318">
        <v>8</v>
      </c>
      <c r="D1367" s="443">
        <v>119</v>
      </c>
      <c r="E1367" s="253">
        <v>45360</v>
      </c>
      <c r="F1367" s="199" t="s">
        <v>8</v>
      </c>
      <c r="G1367" s="252">
        <f t="shared" si="97"/>
        <v>952</v>
      </c>
      <c r="H1367" s="439"/>
    </row>
    <row r="1368" spans="1:8" ht="12.75" customHeight="1" x14ac:dyDescent="0.25">
      <c r="A1368" s="464"/>
      <c r="B1368" s="442" t="s">
        <v>1765</v>
      </c>
      <c r="C1368" s="318">
        <v>1</v>
      </c>
      <c r="D1368" s="443">
        <v>180</v>
      </c>
      <c r="E1368" s="253">
        <v>45360</v>
      </c>
      <c r="F1368" s="199" t="s">
        <v>8</v>
      </c>
      <c r="G1368" s="252">
        <f t="shared" si="97"/>
        <v>180</v>
      </c>
      <c r="H1368" s="190"/>
    </row>
    <row r="1369" spans="1:8" ht="12.75" customHeight="1" x14ac:dyDescent="0.25">
      <c r="A1369" s="464"/>
      <c r="B1369" s="442" t="s">
        <v>1567</v>
      </c>
      <c r="C1369" s="190">
        <v>30</v>
      </c>
      <c r="D1369" s="443">
        <v>1</v>
      </c>
      <c r="E1369" s="253">
        <v>45360</v>
      </c>
      <c r="F1369" s="199" t="s">
        <v>8</v>
      </c>
      <c r="G1369" s="252">
        <f t="shared" ref="G1369" si="98">(C1369*D1369)</f>
        <v>30</v>
      </c>
      <c r="H1369" s="190"/>
    </row>
    <row r="1370" spans="1:8" ht="12.75" customHeight="1" x14ac:dyDescent="0.25">
      <c r="A1370" s="464"/>
      <c r="B1370" s="442" t="s">
        <v>1764</v>
      </c>
      <c r="C1370" s="190">
        <v>50</v>
      </c>
      <c r="D1370" s="252">
        <v>0.75</v>
      </c>
      <c r="E1370" s="253">
        <v>45360</v>
      </c>
      <c r="F1370" s="199" t="s">
        <v>8</v>
      </c>
      <c r="G1370" s="252">
        <f t="shared" ref="G1370:G1372" si="99">(C1370*D1370)</f>
        <v>37.5</v>
      </c>
      <c r="H1370" s="190"/>
    </row>
    <row r="1371" spans="1:8" ht="12.75" customHeight="1" x14ac:dyDescent="0.25">
      <c r="A1371" s="462"/>
      <c r="B1371" s="190" t="s">
        <v>1781</v>
      </c>
      <c r="C1371" s="190">
        <v>1</v>
      </c>
      <c r="D1371" s="252">
        <v>260</v>
      </c>
      <c r="E1371" s="253">
        <v>45367</v>
      </c>
      <c r="F1371" s="199" t="s">
        <v>8</v>
      </c>
      <c r="G1371" s="252">
        <f t="shared" si="99"/>
        <v>260</v>
      </c>
      <c r="H1371" s="190"/>
    </row>
    <row r="1372" spans="1:8" ht="12.75" customHeight="1" x14ac:dyDescent="0.25">
      <c r="A1372" s="462"/>
      <c r="B1372" s="190" t="s">
        <v>1782</v>
      </c>
      <c r="C1372" s="190">
        <v>1</v>
      </c>
      <c r="D1372" s="252">
        <v>175</v>
      </c>
      <c r="E1372" s="253">
        <v>45367</v>
      </c>
      <c r="F1372" s="199" t="s">
        <v>8</v>
      </c>
      <c r="G1372" s="252">
        <f t="shared" si="99"/>
        <v>175</v>
      </c>
      <c r="H1372" s="190"/>
    </row>
    <row r="1373" spans="1:8" ht="12.75" customHeight="1" x14ac:dyDescent="0.25">
      <c r="A1373" s="462"/>
      <c r="B1373" s="190" t="s">
        <v>400</v>
      </c>
      <c r="C1373" s="190">
        <v>2</v>
      </c>
      <c r="D1373" s="252">
        <v>140</v>
      </c>
      <c r="E1373" s="253">
        <v>45367</v>
      </c>
      <c r="F1373" s="199" t="s">
        <v>8</v>
      </c>
      <c r="G1373" s="252">
        <f>(C1373*D1373)</f>
        <v>280</v>
      </c>
      <c r="H1373" s="190"/>
    </row>
    <row r="1374" spans="1:8" s="509" customFormat="1" ht="12.75" customHeight="1" x14ac:dyDescent="0.25">
      <c r="A1374" s="462"/>
      <c r="B1374" s="190" t="s">
        <v>1790</v>
      </c>
      <c r="C1374" s="190">
        <v>2</v>
      </c>
      <c r="D1374" s="252">
        <v>240</v>
      </c>
      <c r="E1374" s="253">
        <v>45369</v>
      </c>
      <c r="F1374" s="199" t="s">
        <v>8</v>
      </c>
      <c r="G1374" s="252">
        <f>C1374*D1374</f>
        <v>480</v>
      </c>
      <c r="H1374" s="190"/>
    </row>
    <row r="1375" spans="1:8" s="531" customFormat="1" ht="12.75" customHeight="1" x14ac:dyDescent="0.25">
      <c r="A1375" s="462"/>
      <c r="B1375" s="425" t="s">
        <v>1789</v>
      </c>
      <c r="C1375" s="190">
        <v>1</v>
      </c>
      <c r="D1375" s="252">
        <v>261</v>
      </c>
      <c r="E1375" s="253">
        <v>45371</v>
      </c>
      <c r="F1375" s="199" t="s">
        <v>8</v>
      </c>
      <c r="G1375" s="252">
        <f>C1375*D1375</f>
        <v>261</v>
      </c>
      <c r="H1375" s="190"/>
    </row>
    <row r="1376" spans="1:8" ht="12.75" customHeight="1" x14ac:dyDescent="0.3">
      <c r="A1376" s="497" t="s">
        <v>1769</v>
      </c>
      <c r="B1376" s="497"/>
      <c r="C1376" s="497"/>
      <c r="D1376" s="339"/>
      <c r="E1376" s="497"/>
      <c r="F1376" s="497"/>
      <c r="G1376" s="497"/>
      <c r="H1376" s="340">
        <f>SUM(G1365:G1375)</f>
        <v>3743.5</v>
      </c>
    </row>
    <row r="1377" spans="1:8" ht="12.75" customHeight="1" x14ac:dyDescent="0.25">
      <c r="A1377" s="462"/>
      <c r="B1377" s="190" t="s">
        <v>1793</v>
      </c>
      <c r="C1377" s="190">
        <v>1</v>
      </c>
      <c r="D1377" s="252">
        <v>150</v>
      </c>
      <c r="E1377" s="253">
        <v>45392</v>
      </c>
      <c r="F1377" s="199" t="s">
        <v>8</v>
      </c>
      <c r="G1377" s="252">
        <f t="shared" ref="G1377" si="100">(C1377*D1377)</f>
        <v>150</v>
      </c>
      <c r="H1377" s="190"/>
    </row>
    <row r="1378" spans="1:8" ht="12.75" customHeight="1" x14ac:dyDescent="0.25">
      <c r="A1378" s="462"/>
      <c r="B1378" s="190" t="s">
        <v>1794</v>
      </c>
      <c r="C1378" s="190">
        <v>2</v>
      </c>
      <c r="D1378" s="252">
        <v>58</v>
      </c>
      <c r="E1378" s="253">
        <v>45402</v>
      </c>
      <c r="F1378" s="199" t="s">
        <v>8</v>
      </c>
      <c r="G1378" s="252">
        <f>(C1378*D1378)</f>
        <v>116</v>
      </c>
      <c r="H1378" s="190"/>
    </row>
    <row r="1379" spans="1:8" ht="12.75" customHeight="1" x14ac:dyDescent="0.25">
      <c r="A1379" s="462"/>
      <c r="B1379" s="190" t="s">
        <v>1795</v>
      </c>
      <c r="C1379" s="190">
        <v>2</v>
      </c>
      <c r="D1379" s="252">
        <v>50</v>
      </c>
      <c r="E1379" s="253">
        <v>45402</v>
      </c>
      <c r="F1379" s="199" t="s">
        <v>8</v>
      </c>
      <c r="G1379" s="252">
        <f>C1379*D1379</f>
        <v>100</v>
      </c>
      <c r="H1379" s="190"/>
    </row>
    <row r="1380" spans="1:8" ht="12.75" customHeight="1" x14ac:dyDescent="0.25">
      <c r="A1380" s="462"/>
      <c r="B1380" s="318" t="s">
        <v>503</v>
      </c>
      <c r="C1380" s="190">
        <v>3</v>
      </c>
      <c r="D1380" s="252">
        <v>140</v>
      </c>
      <c r="E1380" s="253">
        <v>45402</v>
      </c>
      <c r="F1380" s="199" t="s">
        <v>8</v>
      </c>
      <c r="G1380" s="252">
        <f>C1380*D1380</f>
        <v>420</v>
      </c>
      <c r="H1380" s="190"/>
    </row>
    <row r="1381" spans="1:8" ht="12.75" customHeight="1" x14ac:dyDescent="0.25">
      <c r="A1381" s="462"/>
      <c r="B1381" s="190" t="s">
        <v>1796</v>
      </c>
      <c r="C1381" s="190">
        <v>6</v>
      </c>
      <c r="D1381" s="252">
        <v>64</v>
      </c>
      <c r="E1381" s="253">
        <v>45402</v>
      </c>
      <c r="F1381" s="199" t="s">
        <v>8</v>
      </c>
      <c r="G1381" s="252">
        <f t="shared" ref="G1381:G1385" si="101">C1381*D1381</f>
        <v>384</v>
      </c>
      <c r="H1381" s="190"/>
    </row>
    <row r="1382" spans="1:8" ht="12.75" customHeight="1" x14ac:dyDescent="0.4">
      <c r="A1382" s="462"/>
      <c r="B1382" s="201" t="s">
        <v>1797</v>
      </c>
      <c r="C1382" s="190">
        <v>6</v>
      </c>
      <c r="D1382" s="252">
        <v>130</v>
      </c>
      <c r="E1382" s="253">
        <v>45402</v>
      </c>
      <c r="F1382" s="199" t="s">
        <v>8</v>
      </c>
      <c r="G1382" s="252">
        <f t="shared" si="101"/>
        <v>780</v>
      </c>
      <c r="H1382" s="190"/>
    </row>
    <row r="1383" spans="1:8" ht="12.75" customHeight="1" x14ac:dyDescent="0.25">
      <c r="A1383" s="462"/>
      <c r="B1383" s="201" t="s">
        <v>1766</v>
      </c>
      <c r="C1383" s="190">
        <v>2</v>
      </c>
      <c r="D1383" s="252">
        <v>160</v>
      </c>
      <c r="E1383" s="253">
        <v>45402</v>
      </c>
      <c r="F1383" s="199" t="s">
        <v>8</v>
      </c>
      <c r="G1383" s="252">
        <f t="shared" si="101"/>
        <v>320</v>
      </c>
      <c r="H1383" s="190"/>
    </row>
    <row r="1384" spans="1:8" ht="12.75" customHeight="1" x14ac:dyDescent="0.25">
      <c r="A1384" s="462"/>
      <c r="B1384" s="201" t="s">
        <v>1800</v>
      </c>
      <c r="C1384" s="190">
        <v>1</v>
      </c>
      <c r="D1384" s="252">
        <v>170.72</v>
      </c>
      <c r="E1384" s="253">
        <v>45409</v>
      </c>
      <c r="F1384" s="190"/>
      <c r="G1384" s="252">
        <f t="shared" si="101"/>
        <v>170.72</v>
      </c>
      <c r="H1384" s="190"/>
    </row>
    <row r="1385" spans="1:8" ht="12.75" customHeight="1" x14ac:dyDescent="0.25">
      <c r="A1385" s="462"/>
      <c r="B1385" s="201" t="s">
        <v>1801</v>
      </c>
      <c r="C1385" s="190">
        <v>1</v>
      </c>
      <c r="D1385" s="252">
        <v>41.5</v>
      </c>
      <c r="E1385" s="253">
        <v>45409</v>
      </c>
      <c r="F1385" s="190"/>
      <c r="G1385" s="252">
        <f t="shared" si="101"/>
        <v>41.5</v>
      </c>
      <c r="H1385" s="190"/>
    </row>
    <row r="1386" spans="1:8" ht="12.75" customHeight="1" x14ac:dyDescent="0.3">
      <c r="A1386" s="513" t="s">
        <v>1788</v>
      </c>
      <c r="B1386" s="513"/>
      <c r="C1386" s="513"/>
      <c r="D1386" s="339"/>
      <c r="E1386" s="513"/>
      <c r="F1386" s="513"/>
      <c r="G1386" s="513"/>
      <c r="H1386" s="340">
        <f>SUM(G1377:G1385)</f>
        <v>2482.2199999999998</v>
      </c>
    </row>
    <row r="1387" spans="1:8" ht="12.75" customHeight="1" x14ac:dyDescent="0.25">
      <c r="A1387" s="462"/>
      <c r="B1387" s="201" t="s">
        <v>1806</v>
      </c>
      <c r="C1387" s="190">
        <v>1</v>
      </c>
      <c r="D1387" s="252">
        <v>360</v>
      </c>
      <c r="E1387" s="253">
        <v>45414</v>
      </c>
      <c r="F1387" s="190"/>
      <c r="G1387" s="252">
        <f t="shared" ref="G1387:G1392" si="102">C1387*D1387</f>
        <v>360</v>
      </c>
      <c r="H1387" s="190"/>
    </row>
    <row r="1388" spans="1:8" s="524" customFormat="1" ht="12.75" customHeight="1" x14ac:dyDescent="0.25">
      <c r="A1388" s="462"/>
      <c r="B1388" s="201" t="s">
        <v>1826</v>
      </c>
      <c r="C1388" s="190">
        <v>700</v>
      </c>
      <c r="D1388" s="252">
        <v>3.2</v>
      </c>
      <c r="E1388" s="253">
        <v>45425</v>
      </c>
      <c r="F1388" s="190"/>
      <c r="G1388" s="252">
        <f t="shared" si="102"/>
        <v>2240</v>
      </c>
      <c r="H1388" s="190"/>
    </row>
    <row r="1389" spans="1:8" s="522" customFormat="1" ht="12.75" customHeight="1" x14ac:dyDescent="0.25">
      <c r="A1389" s="462"/>
      <c r="B1389" s="201" t="s">
        <v>1821</v>
      </c>
      <c r="C1389" s="190">
        <v>1</v>
      </c>
      <c r="D1389" s="252">
        <v>322</v>
      </c>
      <c r="E1389" s="253">
        <v>45426</v>
      </c>
      <c r="F1389" s="190"/>
      <c r="G1389" s="252">
        <f t="shared" si="102"/>
        <v>322</v>
      </c>
      <c r="H1389" s="190"/>
    </row>
    <row r="1390" spans="1:8" ht="12.75" customHeight="1" x14ac:dyDescent="0.25">
      <c r="A1390" s="462"/>
      <c r="B1390" s="201" t="s">
        <v>1807</v>
      </c>
      <c r="C1390" s="190">
        <v>2000</v>
      </c>
      <c r="D1390" s="252">
        <v>0.28000000000000003</v>
      </c>
      <c r="E1390" s="253">
        <v>45427</v>
      </c>
      <c r="F1390" s="190"/>
      <c r="G1390" s="252">
        <f t="shared" si="102"/>
        <v>560</v>
      </c>
      <c r="H1390" s="190"/>
    </row>
    <row r="1391" spans="1:8" ht="12.75" customHeight="1" x14ac:dyDescent="0.25">
      <c r="A1391" s="462"/>
      <c r="B1391" s="201" t="s">
        <v>1808</v>
      </c>
      <c r="C1391" s="190">
        <v>40</v>
      </c>
      <c r="D1391" s="252">
        <v>0.6</v>
      </c>
      <c r="E1391" s="253">
        <v>45427</v>
      </c>
      <c r="F1391" s="190"/>
      <c r="G1391" s="252">
        <f t="shared" si="102"/>
        <v>24</v>
      </c>
      <c r="H1391" s="190"/>
    </row>
    <row r="1392" spans="1:8" ht="12.75" customHeight="1" x14ac:dyDescent="0.25">
      <c r="A1392" s="462"/>
      <c r="B1392" s="201" t="s">
        <v>1809</v>
      </c>
      <c r="C1392" s="190">
        <v>1</v>
      </c>
      <c r="D1392" s="252">
        <v>22</v>
      </c>
      <c r="E1392" s="253">
        <v>45432</v>
      </c>
      <c r="F1392" s="190"/>
      <c r="G1392" s="252">
        <f t="shared" si="102"/>
        <v>22</v>
      </c>
      <c r="H1392" s="190"/>
    </row>
    <row r="1393" spans="1:8" ht="12.75" customHeight="1" x14ac:dyDescent="0.25">
      <c r="A1393" s="462"/>
      <c r="B1393" s="201" t="s">
        <v>1807</v>
      </c>
      <c r="C1393" s="190">
        <v>1000</v>
      </c>
      <c r="D1393" s="252">
        <v>0.28000000000000003</v>
      </c>
      <c r="E1393" s="253">
        <v>45437</v>
      </c>
      <c r="F1393" s="190"/>
      <c r="G1393" s="252">
        <f t="shared" ref="G1393:G1394" si="103">C1393*D1393</f>
        <v>280</v>
      </c>
      <c r="H1393" s="190"/>
    </row>
    <row r="1394" spans="1:8" ht="12.75" customHeight="1" x14ac:dyDescent="0.25">
      <c r="A1394" s="462"/>
      <c r="B1394" s="201" t="s">
        <v>1811</v>
      </c>
      <c r="C1394" s="190">
        <v>1</v>
      </c>
      <c r="D1394" s="252">
        <v>31.5</v>
      </c>
      <c r="E1394" s="253">
        <v>45437</v>
      </c>
      <c r="F1394" s="190"/>
      <c r="G1394" s="252">
        <f t="shared" si="103"/>
        <v>31.5</v>
      </c>
      <c r="H1394" s="190"/>
    </row>
    <row r="1395" spans="1:8" ht="12.75" customHeight="1" x14ac:dyDescent="0.3">
      <c r="A1395" s="520" t="s">
        <v>1803</v>
      </c>
      <c r="B1395" s="520"/>
      <c r="C1395" s="520"/>
      <c r="D1395" s="339"/>
      <c r="E1395" s="520"/>
      <c r="F1395" s="520"/>
      <c r="G1395" s="520"/>
      <c r="H1395" s="340">
        <f>SUM(G1387:G1394)</f>
        <v>3839.5</v>
      </c>
    </row>
    <row r="1396" spans="1:8" ht="12.75" customHeight="1" x14ac:dyDescent="0.25">
      <c r="A1396" s="462"/>
      <c r="B1396" s="523" t="s">
        <v>503</v>
      </c>
      <c r="C1396" s="318">
        <v>2</v>
      </c>
      <c r="D1396" s="252">
        <v>138</v>
      </c>
      <c r="E1396" s="253">
        <v>45444</v>
      </c>
      <c r="F1396" s="190"/>
      <c r="G1396" s="252">
        <f t="shared" ref="G1396:G1406" si="104">C1396*D1396</f>
        <v>276</v>
      </c>
      <c r="H1396" s="190"/>
    </row>
    <row r="1397" spans="1:8" ht="12.75" customHeight="1" x14ac:dyDescent="0.25">
      <c r="A1397" s="462"/>
      <c r="B1397" s="523" t="s">
        <v>1812</v>
      </c>
      <c r="C1397" s="318">
        <v>1</v>
      </c>
      <c r="D1397" s="252">
        <v>450</v>
      </c>
      <c r="E1397" s="253">
        <v>45444</v>
      </c>
      <c r="F1397" s="190"/>
      <c r="G1397" s="252">
        <f t="shared" si="104"/>
        <v>450</v>
      </c>
      <c r="H1397" s="190"/>
    </row>
    <row r="1398" spans="1:8" ht="12.75" customHeight="1" x14ac:dyDescent="0.25">
      <c r="A1398" s="462"/>
      <c r="B1398" s="523" t="s">
        <v>1813</v>
      </c>
      <c r="C1398" s="318">
        <v>1</v>
      </c>
      <c r="D1398" s="252">
        <v>560</v>
      </c>
      <c r="E1398" s="253">
        <v>45444</v>
      </c>
      <c r="F1398" s="190"/>
      <c r="G1398" s="252">
        <f t="shared" si="104"/>
        <v>560</v>
      </c>
      <c r="H1398" s="190"/>
    </row>
    <row r="1399" spans="1:8" ht="12.75" customHeight="1" x14ac:dyDescent="0.25">
      <c r="A1399" s="462"/>
      <c r="B1399" s="523" t="s">
        <v>1543</v>
      </c>
      <c r="C1399" s="318">
        <v>2</v>
      </c>
      <c r="D1399" s="252">
        <v>62</v>
      </c>
      <c r="E1399" s="253">
        <v>45444</v>
      </c>
      <c r="F1399" s="190"/>
      <c r="G1399" s="252">
        <f t="shared" si="104"/>
        <v>124</v>
      </c>
      <c r="H1399" s="190"/>
    </row>
    <row r="1400" spans="1:8" ht="12.75" customHeight="1" x14ac:dyDescent="0.25">
      <c r="A1400" s="462"/>
      <c r="B1400" s="523" t="s">
        <v>1814</v>
      </c>
      <c r="C1400" s="318">
        <v>4</v>
      </c>
      <c r="D1400" s="252">
        <v>98</v>
      </c>
      <c r="E1400" s="253">
        <v>45444</v>
      </c>
      <c r="F1400" s="190"/>
      <c r="G1400" s="252">
        <f t="shared" si="104"/>
        <v>392</v>
      </c>
      <c r="H1400" s="190"/>
    </row>
    <row r="1401" spans="1:8" ht="12.75" customHeight="1" x14ac:dyDescent="0.25">
      <c r="A1401" s="462"/>
      <c r="B1401" s="523" t="s">
        <v>400</v>
      </c>
      <c r="C1401" s="318">
        <v>2</v>
      </c>
      <c r="D1401" s="252">
        <v>145</v>
      </c>
      <c r="E1401" s="253">
        <v>45444</v>
      </c>
      <c r="F1401" s="190"/>
      <c r="G1401" s="252">
        <f t="shared" si="104"/>
        <v>290</v>
      </c>
      <c r="H1401" s="190"/>
    </row>
    <row r="1402" spans="1:8" ht="12.75" customHeight="1" x14ac:dyDescent="0.25">
      <c r="A1402" s="462"/>
      <c r="B1402" s="190" t="s">
        <v>1434</v>
      </c>
      <c r="C1402" s="190">
        <v>1000</v>
      </c>
      <c r="D1402" s="252">
        <v>2.2999999999999998</v>
      </c>
      <c r="E1402" s="253">
        <v>45448</v>
      </c>
      <c r="F1402" s="190"/>
      <c r="G1402" s="252">
        <f t="shared" si="104"/>
        <v>2300</v>
      </c>
      <c r="H1402" s="190"/>
    </row>
    <row r="1403" spans="1:8" ht="12.75" customHeight="1" x14ac:dyDescent="0.25">
      <c r="A1403" s="462"/>
      <c r="B1403" s="190" t="s">
        <v>1827</v>
      </c>
      <c r="C1403" s="190">
        <v>1</v>
      </c>
      <c r="D1403" s="252">
        <v>64.650000000000006</v>
      </c>
      <c r="E1403" s="253">
        <v>45458</v>
      </c>
      <c r="F1403" s="190"/>
      <c r="G1403" s="252">
        <f t="shared" si="104"/>
        <v>64.650000000000006</v>
      </c>
      <c r="H1403" s="190"/>
    </row>
    <row r="1404" spans="1:8" ht="12.75" customHeight="1" x14ac:dyDescent="0.25">
      <c r="A1404" s="462"/>
      <c r="B1404" s="190" t="s">
        <v>1374</v>
      </c>
      <c r="C1404" s="190">
        <v>1.5</v>
      </c>
      <c r="D1404" s="252">
        <v>21.85</v>
      </c>
      <c r="E1404" s="253">
        <v>45458</v>
      </c>
      <c r="F1404" s="190"/>
      <c r="G1404" s="252">
        <f t="shared" si="104"/>
        <v>32.775000000000006</v>
      </c>
      <c r="H1404" s="190"/>
    </row>
    <row r="1405" spans="1:8" ht="12.75" customHeight="1" x14ac:dyDescent="0.25">
      <c r="A1405" s="462"/>
      <c r="B1405" s="190" t="s">
        <v>1369</v>
      </c>
      <c r="C1405" s="190">
        <v>2</v>
      </c>
      <c r="D1405" s="252">
        <v>11.5</v>
      </c>
      <c r="E1405" s="253">
        <v>45458</v>
      </c>
      <c r="F1405" s="190"/>
      <c r="G1405" s="252">
        <f t="shared" si="104"/>
        <v>23</v>
      </c>
      <c r="H1405" s="190"/>
    </row>
    <row r="1406" spans="1:8" s="527" customFormat="1" ht="12.75" customHeight="1" x14ac:dyDescent="0.25">
      <c r="A1406" s="462"/>
      <c r="B1406" s="523" t="s">
        <v>1828</v>
      </c>
      <c r="C1406" s="318">
        <v>1</v>
      </c>
      <c r="D1406" s="252">
        <v>53.5</v>
      </c>
      <c r="E1406" s="253">
        <v>45472</v>
      </c>
      <c r="F1406" s="190"/>
      <c r="G1406" s="252">
        <f t="shared" si="104"/>
        <v>53.5</v>
      </c>
      <c r="H1406" s="190"/>
    </row>
    <row r="1407" spans="1:8" ht="12.75" customHeight="1" x14ac:dyDescent="0.3">
      <c r="A1407" s="521" t="s">
        <v>1815</v>
      </c>
      <c r="B1407" s="521"/>
      <c r="C1407" s="521"/>
      <c r="D1407" s="339"/>
      <c r="E1407" s="521"/>
      <c r="F1407" s="521"/>
      <c r="G1407" s="521"/>
      <c r="H1407" s="340">
        <f>SUM(G1396:G1406)</f>
        <v>4565.9249999999993</v>
      </c>
    </row>
    <row r="1408" spans="1:8" ht="12.75" customHeight="1" x14ac:dyDescent="0.25">
      <c r="A1408" s="462"/>
      <c r="B1408" s="523" t="s">
        <v>1830</v>
      </c>
      <c r="C1408" s="318">
        <v>1</v>
      </c>
      <c r="D1408" s="252">
        <v>110</v>
      </c>
      <c r="E1408" s="253">
        <v>45486</v>
      </c>
      <c r="F1408" s="190"/>
      <c r="G1408" s="252">
        <f t="shared" ref="G1408:G1411" si="105">C1408*D1408</f>
        <v>110</v>
      </c>
      <c r="H1408" s="190"/>
    </row>
    <row r="1409" spans="1:8" ht="12.75" customHeight="1" x14ac:dyDescent="0.25">
      <c r="A1409" s="462"/>
      <c r="B1409" s="523" t="s">
        <v>1831</v>
      </c>
      <c r="C1409" s="318">
        <v>1</v>
      </c>
      <c r="D1409" s="252">
        <v>60</v>
      </c>
      <c r="E1409" s="253">
        <v>45486</v>
      </c>
      <c r="F1409" s="190"/>
      <c r="G1409" s="252">
        <f t="shared" si="105"/>
        <v>60</v>
      </c>
      <c r="H1409" s="190"/>
    </row>
    <row r="1410" spans="1:8" ht="12.75" customHeight="1" x14ac:dyDescent="0.25">
      <c r="A1410" s="462"/>
      <c r="B1410" s="523" t="s">
        <v>1832</v>
      </c>
      <c r="C1410" s="318">
        <v>1</v>
      </c>
      <c r="D1410" s="252">
        <v>120</v>
      </c>
      <c r="E1410" s="253">
        <v>45486</v>
      </c>
      <c r="F1410" s="190"/>
      <c r="G1410" s="252">
        <f t="shared" si="105"/>
        <v>120</v>
      </c>
      <c r="H1410" s="190"/>
    </row>
    <row r="1411" spans="1:8" ht="12.75" customHeight="1" x14ac:dyDescent="0.25">
      <c r="A1411" s="462"/>
      <c r="B1411" s="523" t="s">
        <v>1829</v>
      </c>
      <c r="C1411" s="318">
        <v>2</v>
      </c>
      <c r="D1411" s="252">
        <v>62</v>
      </c>
      <c r="E1411" s="253">
        <v>45486</v>
      </c>
      <c r="F1411" s="190"/>
      <c r="G1411" s="252">
        <f t="shared" si="105"/>
        <v>124</v>
      </c>
      <c r="H1411" s="190"/>
    </row>
    <row r="1412" spans="1:8" s="527" customFormat="1" ht="12.75" customHeight="1" x14ac:dyDescent="0.25">
      <c r="A1412" s="463"/>
      <c r="B1412" s="360" t="s">
        <v>1841</v>
      </c>
      <c r="C1412" s="380">
        <v>1</v>
      </c>
      <c r="D1412" s="381">
        <v>1652.83</v>
      </c>
      <c r="E1412" s="382">
        <v>45127</v>
      </c>
      <c r="F1412" s="383" t="s">
        <v>8</v>
      </c>
      <c r="G1412" s="384">
        <f t="shared" ref="G1412" si="106">(C1412*D1412)</f>
        <v>1652.83</v>
      </c>
      <c r="H1412" s="380"/>
    </row>
    <row r="1413" spans="1:8" ht="12.75" customHeight="1" x14ac:dyDescent="0.3">
      <c r="A1413" s="526" t="s">
        <v>1833</v>
      </c>
      <c r="B1413" s="526"/>
      <c r="C1413" s="526"/>
      <c r="D1413" s="339"/>
      <c r="E1413" s="526"/>
      <c r="F1413" s="526"/>
      <c r="G1413" s="526"/>
      <c r="H1413" s="340">
        <f>SUM(G1408:G1412)</f>
        <v>2066.83</v>
      </c>
    </row>
    <row r="1414" spans="1:8" ht="12.75" customHeight="1" x14ac:dyDescent="0.25">
      <c r="A1414" s="462"/>
      <c r="B1414" s="523" t="s">
        <v>1835</v>
      </c>
      <c r="C1414" s="318">
        <v>5</v>
      </c>
      <c r="D1414" s="252">
        <v>68</v>
      </c>
      <c r="E1414" s="253">
        <v>45507</v>
      </c>
      <c r="F1414" s="190"/>
      <c r="G1414" s="252">
        <f t="shared" ref="G1414:G1427" si="107">C1414*D1414</f>
        <v>340</v>
      </c>
      <c r="H1414" s="190"/>
    </row>
    <row r="1415" spans="1:8" ht="12.75" customHeight="1" x14ac:dyDescent="0.25">
      <c r="A1415" s="462"/>
      <c r="B1415" s="523" t="s">
        <v>1814</v>
      </c>
      <c r="C1415" s="318">
        <v>5</v>
      </c>
      <c r="D1415" s="252">
        <v>115</v>
      </c>
      <c r="E1415" s="253">
        <v>45507</v>
      </c>
      <c r="F1415" s="190"/>
      <c r="G1415" s="252">
        <f t="shared" si="107"/>
        <v>575</v>
      </c>
      <c r="H1415" s="190"/>
    </row>
    <row r="1416" spans="1:8" ht="12.75" customHeight="1" x14ac:dyDescent="0.25">
      <c r="A1416" s="462"/>
      <c r="B1416" s="523" t="s">
        <v>1845</v>
      </c>
      <c r="C1416" s="318">
        <v>1</v>
      </c>
      <c r="D1416" s="443">
        <v>23.24</v>
      </c>
      <c r="E1416" s="253">
        <v>45519</v>
      </c>
      <c r="F1416" s="190"/>
      <c r="G1416" s="252">
        <f t="shared" si="107"/>
        <v>23.24</v>
      </c>
      <c r="H1416" s="190"/>
    </row>
    <row r="1417" spans="1:8" ht="12.75" customHeight="1" x14ac:dyDescent="0.25">
      <c r="A1417" s="462"/>
      <c r="B1417" s="523" t="s">
        <v>1846</v>
      </c>
      <c r="C1417" s="318">
        <v>2</v>
      </c>
      <c r="D1417" s="443">
        <v>41.23</v>
      </c>
      <c r="E1417" s="253">
        <v>45521</v>
      </c>
      <c r="F1417" s="190"/>
      <c r="G1417" s="252">
        <f t="shared" si="107"/>
        <v>82.46</v>
      </c>
      <c r="H1417" s="190"/>
    </row>
    <row r="1418" spans="1:8" ht="12.75" customHeight="1" x14ac:dyDescent="0.25">
      <c r="A1418" s="462"/>
      <c r="B1418" s="523" t="s">
        <v>1542</v>
      </c>
      <c r="C1418" s="318">
        <v>1</v>
      </c>
      <c r="D1418" s="443">
        <v>65.430000000000007</v>
      </c>
      <c r="E1418" s="253">
        <v>45521</v>
      </c>
      <c r="F1418" s="190"/>
      <c r="G1418" s="252">
        <f t="shared" si="107"/>
        <v>65.430000000000007</v>
      </c>
      <c r="H1418" s="190"/>
    </row>
    <row r="1419" spans="1:8" s="531" customFormat="1" ht="12.75" customHeight="1" x14ac:dyDescent="0.25">
      <c r="A1419" s="462"/>
      <c r="B1419" s="523" t="s">
        <v>1847</v>
      </c>
      <c r="C1419" s="318">
        <v>1</v>
      </c>
      <c r="D1419" s="443">
        <v>162</v>
      </c>
      <c r="E1419" s="253">
        <v>45521</v>
      </c>
      <c r="F1419" s="190"/>
      <c r="G1419" s="252">
        <f t="shared" si="107"/>
        <v>162</v>
      </c>
      <c r="H1419" s="190"/>
    </row>
    <row r="1420" spans="1:8" s="531" customFormat="1" ht="12.75" customHeight="1" x14ac:dyDescent="0.25">
      <c r="A1420" s="462"/>
      <c r="B1420" s="523" t="s">
        <v>1866</v>
      </c>
      <c r="C1420" s="318">
        <v>1</v>
      </c>
      <c r="D1420" s="443">
        <v>100</v>
      </c>
      <c r="E1420" s="253">
        <v>45527</v>
      </c>
      <c r="F1420" s="190"/>
      <c r="G1420" s="252">
        <f t="shared" si="107"/>
        <v>100</v>
      </c>
      <c r="H1420" s="190"/>
    </row>
    <row r="1421" spans="1:8" ht="12.75" customHeight="1" x14ac:dyDescent="0.25">
      <c r="A1421" s="462"/>
      <c r="B1421" s="523" t="s">
        <v>1848</v>
      </c>
      <c r="C1421" s="190">
        <v>1</v>
      </c>
      <c r="D1421" s="252">
        <v>62</v>
      </c>
      <c r="E1421" s="253">
        <v>45528</v>
      </c>
      <c r="F1421" s="190"/>
      <c r="G1421" s="252">
        <f t="shared" si="107"/>
        <v>62</v>
      </c>
      <c r="H1421" s="190"/>
    </row>
    <row r="1422" spans="1:8" ht="12.75" customHeight="1" x14ac:dyDescent="0.25">
      <c r="A1422" s="462"/>
      <c r="B1422" s="523" t="s">
        <v>1849</v>
      </c>
      <c r="C1422" s="190">
        <v>2</v>
      </c>
      <c r="D1422" s="252">
        <v>9.75</v>
      </c>
      <c r="E1422" s="253">
        <v>45528</v>
      </c>
      <c r="F1422" s="190"/>
      <c r="G1422" s="252">
        <f t="shared" si="107"/>
        <v>19.5</v>
      </c>
      <c r="H1422" s="190"/>
    </row>
    <row r="1423" spans="1:8" ht="12.75" customHeight="1" x14ac:dyDescent="0.25">
      <c r="A1423" s="462"/>
      <c r="B1423" s="523" t="s">
        <v>1861</v>
      </c>
      <c r="C1423" s="318">
        <v>1</v>
      </c>
      <c r="D1423" s="443">
        <v>8600</v>
      </c>
      <c r="E1423" s="253">
        <v>45528</v>
      </c>
      <c r="G1423" s="443">
        <f t="shared" si="107"/>
        <v>8600</v>
      </c>
      <c r="H1423" s="190"/>
    </row>
    <row r="1424" spans="1:8" ht="12.75" customHeight="1" x14ac:dyDescent="0.25">
      <c r="A1424" s="462"/>
      <c r="B1424" s="523" t="s">
        <v>1430</v>
      </c>
      <c r="C1424" s="318">
        <v>10</v>
      </c>
      <c r="D1424" s="443">
        <v>1.35</v>
      </c>
      <c r="E1424" s="253">
        <v>45528</v>
      </c>
      <c r="G1424" s="443">
        <f t="shared" si="107"/>
        <v>13.5</v>
      </c>
      <c r="H1424" s="190"/>
    </row>
    <row r="1425" spans="1:8" s="531" customFormat="1" ht="12.75" customHeight="1" x14ac:dyDescent="0.25">
      <c r="A1425" s="462"/>
      <c r="B1425" s="523" t="s">
        <v>1862</v>
      </c>
      <c r="C1425" s="318">
        <v>7</v>
      </c>
      <c r="D1425" s="443">
        <v>46</v>
      </c>
      <c r="E1425" s="253">
        <v>45528</v>
      </c>
      <c r="G1425" s="443">
        <f t="shared" si="107"/>
        <v>322</v>
      </c>
      <c r="H1425" s="190"/>
    </row>
    <row r="1426" spans="1:8" s="531" customFormat="1" ht="12.75" customHeight="1" x14ac:dyDescent="0.25">
      <c r="A1426" s="462"/>
      <c r="B1426" s="523" t="s">
        <v>1863</v>
      </c>
      <c r="C1426" s="318">
        <v>2</v>
      </c>
      <c r="D1426" s="443">
        <v>35</v>
      </c>
      <c r="E1426" s="253">
        <v>45528</v>
      </c>
      <c r="G1426" s="443">
        <f t="shared" si="107"/>
        <v>70</v>
      </c>
      <c r="H1426" s="190"/>
    </row>
    <row r="1427" spans="1:8" s="540" customFormat="1" ht="12.75" customHeight="1" x14ac:dyDescent="0.25">
      <c r="A1427" s="462"/>
      <c r="B1427" s="523" t="s">
        <v>1869</v>
      </c>
      <c r="C1427" s="318">
        <v>1</v>
      </c>
      <c r="D1427" s="443">
        <v>149.55000000000001</v>
      </c>
      <c r="E1427" s="253">
        <v>45529</v>
      </c>
      <c r="G1427" s="443">
        <f t="shared" si="107"/>
        <v>149.55000000000001</v>
      </c>
      <c r="H1427" s="190"/>
    </row>
    <row r="1428" spans="1:8" ht="12.75" customHeight="1" x14ac:dyDescent="0.3">
      <c r="A1428" s="526" t="s">
        <v>1834</v>
      </c>
      <c r="B1428" s="526"/>
      <c r="C1428" s="526"/>
      <c r="D1428" s="339"/>
      <c r="E1428" s="339"/>
      <c r="F1428" s="526"/>
      <c r="G1428" s="526"/>
      <c r="H1428" s="340">
        <f>SUM(G1414:G1427)</f>
        <v>10584.68</v>
      </c>
    </row>
    <row r="1429" spans="1:8" ht="12.75" customHeight="1" x14ac:dyDescent="0.25">
      <c r="A1429" s="462"/>
      <c r="B1429" s="523" t="s">
        <v>1872</v>
      </c>
      <c r="C1429" s="318">
        <v>700</v>
      </c>
      <c r="D1429" s="443">
        <v>1</v>
      </c>
      <c r="E1429" s="253">
        <v>45562</v>
      </c>
      <c r="F1429" s="543"/>
      <c r="G1429" s="443">
        <f t="shared" ref="G1429" si="108">C1429*D1429</f>
        <v>700</v>
      </c>
      <c r="H1429" s="190"/>
    </row>
    <row r="1430" spans="1:8" ht="12.75" customHeight="1" x14ac:dyDescent="0.25">
      <c r="A1430" s="462"/>
      <c r="B1430" s="523"/>
      <c r="C1430" s="318"/>
      <c r="D1430" s="443"/>
      <c r="E1430" s="253"/>
      <c r="F1430" s="543"/>
      <c r="G1430" s="443"/>
      <c r="H1430" s="190"/>
    </row>
    <row r="1431" spans="1:8" ht="12.75" customHeight="1" x14ac:dyDescent="0.25">
      <c r="A1431" s="462"/>
      <c r="B1431" s="523"/>
      <c r="C1431" s="318"/>
      <c r="D1431" s="443"/>
      <c r="E1431" s="253"/>
      <c r="F1431" s="543"/>
      <c r="G1431" s="443"/>
      <c r="H1431" s="190"/>
    </row>
    <row r="1432" spans="1:8" ht="12.75" customHeight="1" x14ac:dyDescent="0.3">
      <c r="A1432" s="542" t="s">
        <v>1844</v>
      </c>
      <c r="B1432" s="542"/>
      <c r="C1432" s="542"/>
      <c r="D1432" s="339"/>
      <c r="E1432" s="339"/>
      <c r="F1432" s="542"/>
      <c r="G1432" s="542"/>
      <c r="H1432" s="340">
        <f>SUM(G1429:G1431)</f>
        <v>700</v>
      </c>
    </row>
    <row r="1433" spans="1:8" ht="12.75" customHeight="1" x14ac:dyDescent="0.25">
      <c r="A1433" s="462"/>
      <c r="B1433" s="523" t="s">
        <v>1875</v>
      </c>
      <c r="C1433" s="318">
        <v>1</v>
      </c>
      <c r="D1433" s="443">
        <v>259</v>
      </c>
      <c r="E1433" s="253">
        <v>45572</v>
      </c>
      <c r="F1433" s="543"/>
      <c r="G1433" s="443">
        <f t="shared" ref="G1433" si="109">C1433*D1433</f>
        <v>259</v>
      </c>
      <c r="H1433" s="190"/>
    </row>
    <row r="1434" spans="1:8" ht="12.75" customHeight="1" x14ac:dyDescent="0.25">
      <c r="A1434" s="462"/>
      <c r="B1434" s="523"/>
      <c r="C1434" s="318"/>
      <c r="D1434" s="443"/>
      <c r="E1434" s="253"/>
      <c r="F1434" s="543"/>
      <c r="G1434" s="443"/>
      <c r="H1434" s="190"/>
    </row>
    <row r="1435" spans="1:8" ht="12.75" customHeight="1" x14ac:dyDescent="0.25">
      <c r="A1435" s="462"/>
      <c r="B1435" s="523"/>
      <c r="C1435" s="318"/>
      <c r="D1435" s="443"/>
      <c r="E1435" s="253"/>
      <c r="F1435" s="543"/>
      <c r="G1435" s="443"/>
      <c r="H1435" s="190"/>
    </row>
    <row r="1436" spans="1:8" ht="12.75" customHeight="1" x14ac:dyDescent="0.3">
      <c r="A1436" s="542" t="s">
        <v>1870</v>
      </c>
      <c r="B1436" s="542"/>
      <c r="C1436" s="542"/>
      <c r="D1436" s="339"/>
      <c r="E1436" s="339"/>
      <c r="F1436" s="542"/>
      <c r="G1436" s="542"/>
      <c r="H1436" s="340">
        <f>SUM(G1433:G1435)</f>
        <v>259</v>
      </c>
    </row>
    <row r="1437" spans="1:8" ht="12.75" customHeight="1" x14ac:dyDescent="0.25">
      <c r="A1437" s="462"/>
      <c r="B1437" s="523"/>
      <c r="C1437" s="318"/>
      <c r="D1437" s="443"/>
      <c r="E1437" s="253"/>
      <c r="F1437" s="543"/>
      <c r="G1437" s="443"/>
      <c r="H1437" s="190"/>
    </row>
    <row r="1438" spans="1:8" ht="12.75" customHeight="1" x14ac:dyDescent="0.25">
      <c r="A1438" s="462"/>
      <c r="B1438" s="523"/>
      <c r="C1438" s="318"/>
      <c r="D1438" s="443"/>
      <c r="E1438" s="253"/>
      <c r="F1438" s="543"/>
      <c r="G1438" s="443"/>
      <c r="H1438" s="190"/>
    </row>
    <row r="1439" spans="1:8" ht="12.75" customHeight="1" x14ac:dyDescent="0.25">
      <c r="A1439" s="462"/>
      <c r="B1439" s="523"/>
      <c r="C1439" s="318"/>
      <c r="D1439" s="443"/>
      <c r="E1439" s="253"/>
      <c r="F1439" s="543"/>
      <c r="G1439" s="443"/>
      <c r="H1439" s="190"/>
    </row>
    <row r="1440" spans="1:8" ht="12.75" customHeight="1" x14ac:dyDescent="0.3">
      <c r="A1440" s="542" t="s">
        <v>1871</v>
      </c>
      <c r="B1440" s="542"/>
      <c r="C1440" s="542"/>
      <c r="D1440" s="339"/>
      <c r="E1440" s="339"/>
      <c r="F1440" s="542"/>
      <c r="G1440" s="542"/>
      <c r="H1440" s="340">
        <f>SUM(G1437:G1439)</f>
        <v>0</v>
      </c>
    </row>
    <row r="1441" spans="1:8" ht="12.75" customHeight="1" x14ac:dyDescent="0.25">
      <c r="A1441" s="462"/>
      <c r="B1441" s="523" t="s">
        <v>1888</v>
      </c>
      <c r="C1441" s="318">
        <v>1</v>
      </c>
      <c r="D1441" s="443">
        <v>50</v>
      </c>
      <c r="E1441" s="253">
        <v>45637</v>
      </c>
      <c r="F1441" s="546"/>
      <c r="G1441" s="443">
        <f t="shared" ref="G1441:G1442" si="110">C1441*D1441</f>
        <v>50</v>
      </c>
      <c r="H1441" s="190"/>
    </row>
    <row r="1442" spans="1:8" ht="12.75" customHeight="1" x14ac:dyDescent="0.25">
      <c r="A1442" s="462"/>
      <c r="B1442" s="523" t="s">
        <v>1889</v>
      </c>
      <c r="C1442" s="318">
        <v>1</v>
      </c>
      <c r="D1442" s="443">
        <v>2678.03</v>
      </c>
      <c r="E1442" s="253">
        <v>45644</v>
      </c>
      <c r="F1442" s="546"/>
      <c r="G1442" s="443">
        <f t="shared" si="110"/>
        <v>2678.03</v>
      </c>
      <c r="H1442" s="190"/>
    </row>
    <row r="1443" spans="1:8" ht="12.75" customHeight="1" x14ac:dyDescent="0.25">
      <c r="A1443" s="462"/>
      <c r="B1443" s="523"/>
      <c r="C1443" s="318"/>
      <c r="D1443" s="443"/>
      <c r="E1443" s="253"/>
      <c r="F1443" s="546"/>
      <c r="G1443" s="443"/>
      <c r="H1443" s="190"/>
    </row>
    <row r="1444" spans="1:8" ht="12.75" customHeight="1" x14ac:dyDescent="0.3">
      <c r="A1444" s="544" t="s">
        <v>1885</v>
      </c>
      <c r="B1444" s="544"/>
      <c r="C1444" s="544"/>
      <c r="D1444" s="339"/>
      <c r="E1444" s="339"/>
      <c r="F1444" s="544"/>
      <c r="G1444" s="544"/>
      <c r="H1444" s="340">
        <f>SUM(G1441:G1443)</f>
        <v>2728.03</v>
      </c>
    </row>
    <row r="1445" spans="1:8" ht="12.75" customHeight="1" x14ac:dyDescent="0.3">
      <c r="A1445" s="466" t="s">
        <v>552</v>
      </c>
      <c r="B1445" s="466"/>
      <c r="C1445" s="466"/>
      <c r="D1445" s="466"/>
      <c r="E1445" s="470"/>
      <c r="F1445" s="510"/>
      <c r="G1445" s="466"/>
      <c r="H1445" s="511">
        <f>SUM(H222:H1444)</f>
        <v>413435.29499999993</v>
      </c>
    </row>
    <row r="1446" spans="1:8" ht="12.75" customHeight="1" x14ac:dyDescent="0.3">
      <c r="A1446" s="467" t="s">
        <v>1673</v>
      </c>
      <c r="B1446" s="468"/>
      <c r="C1446" s="468"/>
      <c r="D1446" s="468"/>
      <c r="E1446" s="468"/>
      <c r="F1446" s="468"/>
      <c r="G1446" s="471">
        <f>SUM(G3:G1445)</f>
        <v>450951.74499999988</v>
      </c>
      <c r="H1446" s="469"/>
    </row>
    <row r="1447" spans="1:8" ht="12.75" customHeight="1" x14ac:dyDescent="0.25">
      <c r="E1447" s="142"/>
    </row>
    <row r="1448" spans="1:8" ht="12.75" customHeight="1" x14ac:dyDescent="0.25">
      <c r="E1448" s="142"/>
    </row>
    <row r="1449" spans="1:8" ht="12.75" customHeight="1" x14ac:dyDescent="0.25">
      <c r="E1449" s="142"/>
    </row>
    <row r="1450" spans="1:8" ht="12.75" customHeight="1" x14ac:dyDescent="0.25">
      <c r="E1450" s="142"/>
    </row>
    <row r="1451" spans="1:8" ht="12.75" customHeight="1" x14ac:dyDescent="0.25">
      <c r="E1451" s="142"/>
    </row>
    <row r="1452" spans="1:8" ht="12.75" customHeight="1" x14ac:dyDescent="0.25">
      <c r="E1452" s="142"/>
    </row>
    <row r="1453" spans="1:8" ht="12.75" customHeight="1" x14ac:dyDescent="0.25">
      <c r="E1453" s="142"/>
    </row>
    <row r="1454" spans="1:8" ht="12.75" customHeight="1" x14ac:dyDescent="0.25">
      <c r="E1454" s="142"/>
    </row>
    <row r="1455" spans="1:8" ht="12.75" customHeight="1" x14ac:dyDescent="0.25">
      <c r="E1455" s="142"/>
    </row>
    <row r="1456" spans="1:8" ht="12.75" customHeight="1" x14ac:dyDescent="0.25">
      <c r="E1456" s="142"/>
    </row>
    <row r="1457" spans="5:5" ht="12.75" customHeight="1" x14ac:dyDescent="0.25">
      <c r="E1457" s="142"/>
    </row>
    <row r="1458" spans="5:5" ht="12.75" customHeight="1" x14ac:dyDescent="0.25">
      <c r="E1458" s="142"/>
    </row>
    <row r="1459" spans="5:5" ht="12.75" customHeight="1" x14ac:dyDescent="0.25">
      <c r="E1459" s="142"/>
    </row>
    <row r="1460" spans="5:5" ht="12.75" customHeight="1" x14ac:dyDescent="0.25">
      <c r="E1460" s="142"/>
    </row>
    <row r="1461" spans="5:5" ht="12.75" customHeight="1" x14ac:dyDescent="0.25">
      <c r="E1461" s="142"/>
    </row>
    <row r="1462" spans="5:5" ht="12.75" customHeight="1" x14ac:dyDescent="0.25">
      <c r="E1462" s="142"/>
    </row>
    <row r="1463" spans="5:5" ht="12.75" customHeight="1" x14ac:dyDescent="0.25">
      <c r="E1463" s="142"/>
    </row>
    <row r="1464" spans="5:5" ht="12.75" customHeight="1" x14ac:dyDescent="0.25">
      <c r="E1464" s="142"/>
    </row>
    <row r="1465" spans="5:5" ht="12.75" customHeight="1" x14ac:dyDescent="0.25">
      <c r="E1465" s="142"/>
    </row>
    <row r="1466" spans="5:5" ht="12.75" customHeight="1" x14ac:dyDescent="0.25">
      <c r="E1466" s="142"/>
    </row>
    <row r="1467" spans="5:5" ht="12.75" customHeight="1" x14ac:dyDescent="0.25">
      <c r="E1467" s="142"/>
    </row>
    <row r="1468" spans="5:5" ht="12.75" customHeight="1" x14ac:dyDescent="0.25">
      <c r="E1468" s="142"/>
    </row>
    <row r="1469" spans="5:5" ht="12.75" customHeight="1" x14ac:dyDescent="0.25">
      <c r="E1469" s="142"/>
    </row>
    <row r="1470" spans="5:5" ht="12.75" customHeight="1" x14ac:dyDescent="0.25">
      <c r="E1470" s="142"/>
    </row>
    <row r="1471" spans="5:5" ht="12.75" customHeight="1" x14ac:dyDescent="0.25">
      <c r="E1471" s="142"/>
    </row>
    <row r="1472" spans="5:5" ht="12.75" customHeight="1" x14ac:dyDescent="0.25">
      <c r="E1472" s="142"/>
    </row>
    <row r="1473" spans="5:5" ht="12.75" customHeight="1" x14ac:dyDescent="0.25">
      <c r="E1473" s="142"/>
    </row>
    <row r="1474" spans="5:5" ht="12.75" customHeight="1" x14ac:dyDescent="0.25">
      <c r="E1474" s="142"/>
    </row>
    <row r="1475" spans="5:5" ht="12.75" customHeight="1" x14ac:dyDescent="0.25">
      <c r="E1475" s="142"/>
    </row>
    <row r="1476" spans="5:5" ht="12.75" customHeight="1" x14ac:dyDescent="0.25">
      <c r="E1476" s="142"/>
    </row>
    <row r="1477" spans="5:5" ht="12.75" customHeight="1" x14ac:dyDescent="0.25">
      <c r="E1477" s="142"/>
    </row>
    <row r="1478" spans="5:5" ht="12.75" customHeight="1" x14ac:dyDescent="0.25">
      <c r="E1478" s="142"/>
    </row>
    <row r="1479" spans="5:5" ht="12.75" customHeight="1" x14ac:dyDescent="0.25">
      <c r="E1479" s="142"/>
    </row>
    <row r="1480" spans="5:5" ht="12.75" customHeight="1" x14ac:dyDescent="0.25">
      <c r="E1480" s="142"/>
    </row>
    <row r="1481" spans="5:5" ht="12.75" customHeight="1" x14ac:dyDescent="0.25">
      <c r="E1481" s="142"/>
    </row>
    <row r="1482" spans="5:5" ht="12.75" customHeight="1" x14ac:dyDescent="0.25">
      <c r="E1482" s="142"/>
    </row>
    <row r="1483" spans="5:5" ht="12.75" customHeight="1" x14ac:dyDescent="0.25">
      <c r="E1483" s="142"/>
    </row>
    <row r="1484" spans="5:5" ht="12.75" customHeight="1" x14ac:dyDescent="0.25">
      <c r="E1484" s="142"/>
    </row>
    <row r="1485" spans="5:5" ht="12.75" customHeight="1" x14ac:dyDescent="0.25">
      <c r="E1485" s="142"/>
    </row>
    <row r="1486" spans="5:5" ht="12.75" customHeight="1" x14ac:dyDescent="0.25">
      <c r="E1486" s="142"/>
    </row>
    <row r="1487" spans="5:5" ht="12.75" customHeight="1" x14ac:dyDescent="0.25">
      <c r="E1487" s="142"/>
    </row>
    <row r="1488" spans="5:5" ht="12.75" customHeight="1" x14ac:dyDescent="0.25">
      <c r="E1488" s="142"/>
    </row>
    <row r="1489" spans="5:5" ht="12.75" customHeight="1" x14ac:dyDescent="0.25">
      <c r="E1489" s="142"/>
    </row>
    <row r="1490" spans="5:5" ht="12.75" customHeight="1" x14ac:dyDescent="0.25">
      <c r="E1490" s="142"/>
    </row>
    <row r="1491" spans="5:5" ht="12.75" customHeight="1" x14ac:dyDescent="0.25">
      <c r="E1491" s="142"/>
    </row>
    <row r="1492" spans="5:5" ht="12.75" customHeight="1" x14ac:dyDescent="0.25">
      <c r="E1492" s="142"/>
    </row>
    <row r="1493" spans="5:5" ht="12.75" customHeight="1" x14ac:dyDescent="0.25">
      <c r="E1493" s="142"/>
    </row>
    <row r="1494" spans="5:5" ht="12.75" customHeight="1" x14ac:dyDescent="0.25">
      <c r="E1494" s="142"/>
    </row>
    <row r="1495" spans="5:5" ht="12.75" customHeight="1" x14ac:dyDescent="0.25">
      <c r="E1495" s="142"/>
    </row>
    <row r="1496" spans="5:5" ht="12.75" customHeight="1" x14ac:dyDescent="0.25">
      <c r="E1496" s="142"/>
    </row>
    <row r="1497" spans="5:5" ht="12.75" customHeight="1" x14ac:dyDescent="0.25">
      <c r="E1497" s="142"/>
    </row>
    <row r="1498" spans="5:5" ht="12.75" customHeight="1" x14ac:dyDescent="0.25">
      <c r="E1498" s="142"/>
    </row>
    <row r="1499" spans="5:5" ht="12.75" customHeight="1" x14ac:dyDescent="0.25">
      <c r="E1499" s="142"/>
    </row>
    <row r="1500" spans="5:5" ht="12.75" customHeight="1" x14ac:dyDescent="0.25">
      <c r="E1500" s="142"/>
    </row>
    <row r="1501" spans="5:5" ht="12.75" customHeight="1" x14ac:dyDescent="0.25">
      <c r="E1501" s="142"/>
    </row>
    <row r="1502" spans="5:5" ht="12.75" customHeight="1" x14ac:dyDescent="0.25">
      <c r="E1502" s="142"/>
    </row>
    <row r="1503" spans="5:5" ht="12.75" customHeight="1" x14ac:dyDescent="0.25">
      <c r="E1503" s="142"/>
    </row>
    <row r="1504" spans="5:5" ht="12.75" customHeight="1" x14ac:dyDescent="0.25">
      <c r="E1504" s="142"/>
    </row>
    <row r="1505" spans="5:5" ht="12.75" customHeight="1" x14ac:dyDescent="0.25">
      <c r="E1505" s="142"/>
    </row>
    <row r="1506" spans="5:5" ht="12.75" customHeight="1" x14ac:dyDescent="0.25">
      <c r="E1506" s="142"/>
    </row>
    <row r="1507" spans="5:5" ht="12.75" customHeight="1" x14ac:dyDescent="0.25">
      <c r="E1507" s="142"/>
    </row>
    <row r="1508" spans="5:5" ht="12.75" customHeight="1" x14ac:dyDescent="0.25">
      <c r="E1508" s="142"/>
    </row>
    <row r="1509" spans="5:5" ht="12.75" customHeight="1" x14ac:dyDescent="0.25">
      <c r="E1509" s="142"/>
    </row>
    <row r="1510" spans="5:5" ht="12.75" customHeight="1" x14ac:dyDescent="0.25">
      <c r="E1510" s="142"/>
    </row>
    <row r="1511" spans="5:5" ht="12.75" customHeight="1" x14ac:dyDescent="0.25">
      <c r="E1511" s="142"/>
    </row>
    <row r="1512" spans="5:5" ht="12.75" customHeight="1" x14ac:dyDescent="0.25">
      <c r="E1512" s="142"/>
    </row>
    <row r="1513" spans="5:5" ht="12.75" customHeight="1" x14ac:dyDescent="0.25">
      <c r="E1513" s="142"/>
    </row>
    <row r="1514" spans="5:5" ht="12.75" customHeight="1" x14ac:dyDescent="0.25">
      <c r="E1514" s="142"/>
    </row>
    <row r="1515" spans="5:5" ht="12.75" customHeight="1" x14ac:dyDescent="0.25">
      <c r="E1515" s="142"/>
    </row>
    <row r="1516" spans="5:5" ht="12.75" customHeight="1" x14ac:dyDescent="0.25">
      <c r="E1516" s="142"/>
    </row>
    <row r="1517" spans="5:5" ht="12.75" customHeight="1" x14ac:dyDescent="0.25">
      <c r="E1517" s="142"/>
    </row>
    <row r="1518" spans="5:5" ht="12.75" customHeight="1" x14ac:dyDescent="0.25">
      <c r="E1518" s="142"/>
    </row>
    <row r="1519" spans="5:5" ht="12.75" customHeight="1" x14ac:dyDescent="0.25">
      <c r="E1519" s="142"/>
    </row>
    <row r="1520" spans="5:5" ht="12.75" customHeight="1" x14ac:dyDescent="0.25">
      <c r="E1520" s="142"/>
    </row>
    <row r="1521" spans="5:5" ht="12.75" customHeight="1" x14ac:dyDescent="0.25">
      <c r="E1521" s="142"/>
    </row>
    <row r="1522" spans="5:5" ht="12.75" customHeight="1" x14ac:dyDescent="0.25">
      <c r="E1522" s="142"/>
    </row>
    <row r="1523" spans="5:5" ht="12.75" customHeight="1" x14ac:dyDescent="0.25">
      <c r="E1523" s="142"/>
    </row>
    <row r="1524" spans="5:5" ht="12.75" customHeight="1" x14ac:dyDescent="0.25">
      <c r="E1524" s="142"/>
    </row>
    <row r="1525" spans="5:5" ht="12.75" customHeight="1" x14ac:dyDescent="0.25">
      <c r="E1525" s="142"/>
    </row>
    <row r="1526" spans="5:5" ht="12.75" customHeight="1" x14ac:dyDescent="0.25">
      <c r="E1526" s="142"/>
    </row>
    <row r="1527" spans="5:5" ht="12.75" customHeight="1" x14ac:dyDescent="0.25">
      <c r="E1527" s="142"/>
    </row>
    <row r="1528" spans="5:5" ht="12.75" customHeight="1" x14ac:dyDescent="0.25"/>
    <row r="1529" spans="5:5" ht="12.75" customHeight="1" x14ac:dyDescent="0.25"/>
    <row r="1530" spans="5:5" ht="12.75" customHeight="1" x14ac:dyDescent="0.25"/>
    <row r="1531" spans="5:5" ht="12.75" customHeight="1" x14ac:dyDescent="0.25"/>
    <row r="1532" spans="5:5" ht="12.75" customHeight="1" x14ac:dyDescent="0.25"/>
  </sheetData>
  <mergeCells count="2">
    <mergeCell ref="J282:K282"/>
    <mergeCell ref="A1:H1"/>
  </mergeCells>
  <phoneticPr fontId="17" type="noConversion"/>
  <pageMargins left="0.7" right="0.7" top="0.75" bottom="0.75" header="0" footer="0"/>
  <pageSetup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9CC00"/>
  </sheetPr>
  <dimension ref="A1:Z1043"/>
  <sheetViews>
    <sheetView zoomScale="115" zoomScaleNormal="115" workbookViewId="0">
      <pane ySplit="3" topLeftCell="A365" activePane="bottomLeft" state="frozen"/>
      <selection activeCell="B1" sqref="B1"/>
      <selection pane="bottomLeft" activeCell="A376" sqref="A376:XFD376"/>
    </sheetView>
  </sheetViews>
  <sheetFormatPr defaultColWidth="14.453125" defaultRowHeight="15" customHeight="1" x14ac:dyDescent="0.25"/>
  <cols>
    <col min="1" max="1" width="26.08984375" customWidth="1"/>
    <col min="2" max="2" width="22.6328125" customWidth="1"/>
    <col min="3" max="3" width="11.54296875" customWidth="1"/>
    <col min="4" max="4" width="17.90625" customWidth="1"/>
    <col min="5" max="5" width="10.36328125" customWidth="1"/>
    <col min="6" max="6" width="8.6328125" hidden="1" customWidth="1"/>
    <col min="7" max="7" width="14.08984375" bestFit="1" customWidth="1"/>
    <col min="8" max="8" width="14.54296875" customWidth="1"/>
    <col min="9" max="9" width="12.36328125" customWidth="1"/>
    <col min="10" max="11" width="8" customWidth="1"/>
    <col min="12" max="12" width="9.36328125" bestFit="1" customWidth="1"/>
    <col min="13" max="26" width="8" customWidth="1"/>
  </cols>
  <sheetData>
    <row r="1" spans="1:8" ht="12.75" customHeight="1" x14ac:dyDescent="0.3">
      <c r="A1" s="624" t="s">
        <v>684</v>
      </c>
      <c r="B1" s="625"/>
      <c r="C1" s="625"/>
      <c r="D1" s="625"/>
      <c r="E1" s="625"/>
      <c r="F1" s="625"/>
      <c r="G1" s="625"/>
      <c r="H1" s="626"/>
    </row>
    <row r="2" spans="1:8" ht="12.75" customHeight="1" x14ac:dyDescent="0.3">
      <c r="A2" s="624" t="s">
        <v>685</v>
      </c>
      <c r="B2" s="625"/>
      <c r="C2" s="625"/>
      <c r="D2" s="625"/>
      <c r="E2" s="625"/>
      <c r="F2" s="625"/>
      <c r="G2" s="625"/>
      <c r="H2" s="626"/>
    </row>
    <row r="3" spans="1:8" ht="12.75" customHeight="1" x14ac:dyDescent="0.3">
      <c r="A3" s="143" t="s">
        <v>1</v>
      </c>
      <c r="B3" s="143" t="s">
        <v>112</v>
      </c>
      <c r="C3" s="143" t="s">
        <v>113</v>
      </c>
      <c r="D3" s="143" t="s">
        <v>114</v>
      </c>
      <c r="E3" s="144" t="s">
        <v>4</v>
      </c>
      <c r="F3" s="143" t="s">
        <v>5</v>
      </c>
      <c r="G3" s="143" t="s">
        <v>115</v>
      </c>
      <c r="H3" s="143" t="s">
        <v>116</v>
      </c>
    </row>
    <row r="4" spans="1:8" ht="12.75" customHeight="1" x14ac:dyDescent="0.25">
      <c r="A4" s="3"/>
      <c r="B4" s="3" t="s">
        <v>686</v>
      </c>
      <c r="C4" s="145">
        <v>1</v>
      </c>
      <c r="D4" s="146">
        <v>120</v>
      </c>
      <c r="E4" s="147">
        <v>41495</v>
      </c>
      <c r="F4" s="148" t="s">
        <v>10</v>
      </c>
      <c r="G4" s="146">
        <f>(C4*D4)</f>
        <v>120</v>
      </c>
      <c r="H4" s="146"/>
    </row>
    <row r="5" spans="1:8" ht="12.75" customHeight="1" x14ac:dyDescent="0.3">
      <c r="A5" s="22" t="s">
        <v>9</v>
      </c>
      <c r="B5" s="22"/>
      <c r="C5" s="22"/>
      <c r="D5" s="22"/>
      <c r="E5" s="22"/>
      <c r="F5" s="22"/>
      <c r="G5" s="22"/>
      <c r="H5" s="149">
        <f>SUM(G4)</f>
        <v>120</v>
      </c>
    </row>
    <row r="6" spans="1:8" ht="12.75" customHeight="1" x14ac:dyDescent="0.25">
      <c r="A6" s="3"/>
      <c r="B6" s="3" t="s">
        <v>687</v>
      </c>
      <c r="C6" s="150">
        <v>1</v>
      </c>
      <c r="D6" s="5">
        <v>280</v>
      </c>
      <c r="E6" s="6">
        <v>41801</v>
      </c>
      <c r="F6" s="148" t="s">
        <v>8</v>
      </c>
      <c r="G6" s="5">
        <f>(C6*D6)</f>
        <v>280</v>
      </c>
      <c r="H6" s="5"/>
    </row>
    <row r="7" spans="1:8" ht="12.75" customHeight="1" x14ac:dyDescent="0.3">
      <c r="A7" s="22" t="s">
        <v>19</v>
      </c>
      <c r="B7" s="22"/>
      <c r="C7" s="22"/>
      <c r="D7" s="22"/>
      <c r="E7" s="22"/>
      <c r="F7" s="22"/>
      <c r="G7" s="22"/>
      <c r="H7" s="149">
        <f>SUM(G6)</f>
        <v>280</v>
      </c>
    </row>
    <row r="8" spans="1:8" ht="12.75" customHeight="1" x14ac:dyDescent="0.25">
      <c r="A8" s="3"/>
      <c r="B8" s="3" t="s">
        <v>688</v>
      </c>
      <c r="C8" s="150">
        <v>1</v>
      </c>
      <c r="D8" s="5">
        <v>50</v>
      </c>
      <c r="E8" s="6">
        <v>42188</v>
      </c>
      <c r="F8" s="3" t="s">
        <v>10</v>
      </c>
      <c r="G8" s="5">
        <f>(C8*D8)</f>
        <v>50</v>
      </c>
      <c r="H8" s="5"/>
    </row>
    <row r="9" spans="1:8" ht="12.75" customHeight="1" x14ac:dyDescent="0.3">
      <c r="A9" s="22" t="s">
        <v>34</v>
      </c>
      <c r="B9" s="22"/>
      <c r="C9" s="22"/>
      <c r="D9" s="22"/>
      <c r="E9" s="22"/>
      <c r="F9" s="22"/>
      <c r="G9" s="22"/>
      <c r="H9" s="149">
        <f>SUM(G8)</f>
        <v>50</v>
      </c>
    </row>
    <row r="10" spans="1:8" ht="12.75" customHeight="1" x14ac:dyDescent="0.25">
      <c r="A10" s="3"/>
      <c r="B10" s="3" t="s">
        <v>689</v>
      </c>
      <c r="C10" s="150">
        <v>1</v>
      </c>
      <c r="D10" s="5">
        <v>750</v>
      </c>
      <c r="E10" s="69">
        <v>42413</v>
      </c>
      <c r="F10" s="3" t="s">
        <v>10</v>
      </c>
      <c r="G10" s="5">
        <f>(C10*D10)</f>
        <v>750</v>
      </c>
      <c r="H10" s="5"/>
    </row>
    <row r="11" spans="1:8" ht="12.75" customHeight="1" x14ac:dyDescent="0.25">
      <c r="A11" s="3"/>
      <c r="B11" s="3" t="s">
        <v>690</v>
      </c>
      <c r="C11" s="150">
        <v>1</v>
      </c>
      <c r="D11" s="5">
        <v>60</v>
      </c>
      <c r="E11" s="10" t="s">
        <v>691</v>
      </c>
      <c r="F11" s="3" t="s">
        <v>10</v>
      </c>
      <c r="G11" s="5">
        <f>(C11*D11)</f>
        <v>60</v>
      </c>
      <c r="H11" s="5"/>
    </row>
    <row r="12" spans="1:8" ht="12.75" customHeight="1" x14ac:dyDescent="0.3">
      <c r="A12" s="22" t="s">
        <v>41</v>
      </c>
      <c r="B12" s="22"/>
      <c r="C12" s="22"/>
      <c r="D12" s="22"/>
      <c r="E12" s="22"/>
      <c r="F12" s="22"/>
      <c r="G12" s="22"/>
      <c r="H12" s="149">
        <f>SUM(G10:G11)</f>
        <v>810</v>
      </c>
    </row>
    <row r="13" spans="1:8" ht="12.75" customHeight="1" x14ac:dyDescent="0.25">
      <c r="A13" s="3"/>
      <c r="B13" s="3" t="s">
        <v>692</v>
      </c>
      <c r="C13" s="150">
        <v>1</v>
      </c>
      <c r="D13" s="5">
        <v>20</v>
      </c>
      <c r="E13" s="6">
        <v>42462</v>
      </c>
      <c r="F13" s="3" t="s">
        <v>8</v>
      </c>
      <c r="G13" s="5">
        <f>(C13*D13)</f>
        <v>20</v>
      </c>
      <c r="H13" s="3"/>
    </row>
    <row r="14" spans="1:8" ht="12.75" customHeight="1" x14ac:dyDescent="0.3">
      <c r="A14" s="22" t="s">
        <v>43</v>
      </c>
      <c r="B14" s="22"/>
      <c r="C14" s="22"/>
      <c r="D14" s="22"/>
      <c r="E14" s="22"/>
      <c r="F14" s="22"/>
      <c r="G14" s="22"/>
      <c r="H14" s="149">
        <f>SUM(G13)</f>
        <v>20</v>
      </c>
    </row>
    <row r="15" spans="1:8" ht="12.75" customHeight="1" x14ac:dyDescent="0.25">
      <c r="A15" s="3"/>
      <c r="B15" s="3" t="s">
        <v>689</v>
      </c>
      <c r="C15" s="150">
        <v>1</v>
      </c>
      <c r="D15" s="5">
        <v>300</v>
      </c>
      <c r="E15" s="6">
        <v>42462</v>
      </c>
      <c r="F15" s="3" t="s">
        <v>8</v>
      </c>
      <c r="G15" s="5">
        <f>(C15*D15)</f>
        <v>300</v>
      </c>
      <c r="H15" s="3"/>
    </row>
    <row r="16" spans="1:8" ht="12.75" customHeight="1" x14ac:dyDescent="0.3">
      <c r="A16" s="22" t="s">
        <v>48</v>
      </c>
      <c r="B16" s="22"/>
      <c r="C16" s="22"/>
      <c r="D16" s="22"/>
      <c r="E16" s="22"/>
      <c r="F16" s="22"/>
      <c r="G16" s="22"/>
      <c r="H16" s="149">
        <f>SUM(G15)</f>
        <v>300</v>
      </c>
    </row>
    <row r="17" spans="1:8" ht="12.75" customHeight="1" x14ac:dyDescent="0.25">
      <c r="A17" s="3"/>
      <c r="B17" s="3" t="s">
        <v>689</v>
      </c>
      <c r="C17" s="150">
        <v>1</v>
      </c>
      <c r="D17" s="5">
        <v>400</v>
      </c>
      <c r="E17" s="6">
        <v>42697</v>
      </c>
      <c r="F17" s="3" t="s">
        <v>8</v>
      </c>
      <c r="G17" s="5">
        <f>(C17*D17)</f>
        <v>400</v>
      </c>
      <c r="H17" s="3"/>
    </row>
    <row r="18" spans="1:8" ht="12.75" customHeight="1" x14ac:dyDescent="0.3">
      <c r="A18" s="22" t="s">
        <v>51</v>
      </c>
      <c r="B18" s="22"/>
      <c r="C18" s="22"/>
      <c r="D18" s="22"/>
      <c r="E18" s="22"/>
      <c r="F18" s="22"/>
      <c r="G18" s="22"/>
      <c r="H18" s="149">
        <f>SUM(G17)</f>
        <v>400</v>
      </c>
    </row>
    <row r="19" spans="1:8" ht="12.75" customHeight="1" x14ac:dyDescent="0.3">
      <c r="A19" s="139" t="s">
        <v>693</v>
      </c>
      <c r="B19" s="140"/>
      <c r="C19" s="140"/>
      <c r="D19" s="140"/>
      <c r="E19" s="140"/>
      <c r="F19" s="140"/>
      <c r="G19" s="57"/>
      <c r="H19" s="53">
        <f>SUM(H4:H18)</f>
        <v>1980</v>
      </c>
    </row>
    <row r="20" spans="1:8" ht="12.75" customHeight="1" x14ac:dyDescent="0.3">
      <c r="A20" s="151" t="s">
        <v>694</v>
      </c>
      <c r="B20" s="152"/>
      <c r="C20" s="152"/>
      <c r="D20" s="152"/>
      <c r="E20" s="152"/>
      <c r="F20" s="152"/>
      <c r="G20" s="152"/>
      <c r="H20" s="153"/>
    </row>
    <row r="21" spans="1:8" ht="12.75" customHeight="1" x14ac:dyDescent="0.3">
      <c r="A21" s="143" t="s">
        <v>1</v>
      </c>
      <c r="B21" s="143" t="s">
        <v>112</v>
      </c>
      <c r="C21" s="143" t="s">
        <v>113</v>
      </c>
      <c r="D21" s="143" t="s">
        <v>114</v>
      </c>
      <c r="E21" s="144" t="s">
        <v>4</v>
      </c>
      <c r="F21" s="143" t="s">
        <v>5</v>
      </c>
      <c r="G21" s="143" t="s">
        <v>695</v>
      </c>
      <c r="H21" s="143" t="s">
        <v>116</v>
      </c>
    </row>
    <row r="22" spans="1:8" ht="12.75" customHeight="1" x14ac:dyDescent="0.25">
      <c r="A22" s="3"/>
      <c r="B22" s="3" t="s">
        <v>696</v>
      </c>
      <c r="C22" s="150">
        <v>1</v>
      </c>
      <c r="D22" s="5">
        <v>90</v>
      </c>
      <c r="E22" s="69">
        <v>41962</v>
      </c>
      <c r="F22" s="3" t="s">
        <v>8</v>
      </c>
      <c r="G22" s="5">
        <f>(C22*D22)</f>
        <v>90</v>
      </c>
      <c r="H22" s="5"/>
    </row>
    <row r="23" spans="1:8" ht="12.75" customHeight="1" x14ac:dyDescent="0.3">
      <c r="A23" s="22" t="s">
        <v>24</v>
      </c>
      <c r="B23" s="22"/>
      <c r="C23" s="22"/>
      <c r="D23" s="22"/>
      <c r="E23" s="22"/>
      <c r="F23" s="22"/>
      <c r="G23" s="22"/>
      <c r="H23" s="149">
        <f>SUM(G22)</f>
        <v>90</v>
      </c>
    </row>
    <row r="24" spans="1:8" ht="12.75" customHeight="1" x14ac:dyDescent="0.25">
      <c r="A24" s="3"/>
      <c r="B24" s="3" t="s">
        <v>697</v>
      </c>
      <c r="C24" s="150">
        <v>0.5</v>
      </c>
      <c r="D24" s="5">
        <v>100</v>
      </c>
      <c r="E24" s="69">
        <v>42199</v>
      </c>
      <c r="F24" s="3" t="s">
        <v>10</v>
      </c>
      <c r="G24" s="5">
        <f>(C24*D24)</f>
        <v>50</v>
      </c>
      <c r="H24" s="5"/>
    </row>
    <row r="25" spans="1:8" ht="12.75" customHeight="1" x14ac:dyDescent="0.25">
      <c r="A25" s="3"/>
      <c r="B25" s="3" t="s">
        <v>698</v>
      </c>
      <c r="C25" s="150">
        <v>1.75</v>
      </c>
      <c r="D25" s="5">
        <v>120</v>
      </c>
      <c r="E25" s="69">
        <v>42199</v>
      </c>
      <c r="F25" s="3" t="s">
        <v>10</v>
      </c>
      <c r="G25" s="5">
        <f>(C25*D25)</f>
        <v>210</v>
      </c>
      <c r="H25" s="5"/>
    </row>
    <row r="26" spans="1:8" ht="12.75" customHeight="1" x14ac:dyDescent="0.3">
      <c r="A26" s="22" t="s">
        <v>34</v>
      </c>
      <c r="B26" s="22"/>
      <c r="C26" s="22"/>
      <c r="D26" s="22"/>
      <c r="E26" s="22"/>
      <c r="F26" s="22"/>
      <c r="G26" s="22"/>
      <c r="H26" s="149">
        <f>SUM(G24:G25)</f>
        <v>260</v>
      </c>
    </row>
    <row r="27" spans="1:8" ht="12.75" customHeight="1" x14ac:dyDescent="0.3">
      <c r="A27" s="139" t="s">
        <v>699</v>
      </c>
      <c r="B27" s="140"/>
      <c r="C27" s="140"/>
      <c r="D27" s="140"/>
      <c r="E27" s="140"/>
      <c r="F27" s="140"/>
      <c r="G27" s="57"/>
      <c r="H27" s="53">
        <f>SUM(H22:H26)</f>
        <v>350</v>
      </c>
    </row>
    <row r="28" spans="1:8" ht="12.75" customHeight="1" x14ac:dyDescent="0.3">
      <c r="A28" s="151" t="s">
        <v>700</v>
      </c>
      <c r="B28" s="152"/>
      <c r="C28" s="152"/>
      <c r="D28" s="152"/>
      <c r="E28" s="152"/>
      <c r="F28" s="152"/>
      <c r="G28" s="152"/>
      <c r="H28" s="153"/>
    </row>
    <row r="29" spans="1:8" ht="12.75" customHeight="1" x14ac:dyDescent="0.3">
      <c r="A29" s="143" t="s">
        <v>1</v>
      </c>
      <c r="B29" s="143" t="s">
        <v>112</v>
      </c>
      <c r="C29" s="143" t="s">
        <v>113</v>
      </c>
      <c r="D29" s="143" t="s">
        <v>114</v>
      </c>
      <c r="E29" s="144" t="s">
        <v>4</v>
      </c>
      <c r="F29" s="143" t="s">
        <v>5</v>
      </c>
      <c r="G29" s="143" t="s">
        <v>695</v>
      </c>
      <c r="H29" s="143" t="s">
        <v>116</v>
      </c>
    </row>
    <row r="30" spans="1:8" ht="12.75" customHeight="1" x14ac:dyDescent="0.25">
      <c r="A30" s="3"/>
      <c r="B30" s="3" t="s">
        <v>701</v>
      </c>
      <c r="C30" s="150">
        <v>1</v>
      </c>
      <c r="D30" s="5">
        <v>640</v>
      </c>
      <c r="E30" s="69">
        <v>42343</v>
      </c>
      <c r="F30" s="3" t="s">
        <v>8</v>
      </c>
      <c r="G30" s="5">
        <f>C30*D30</f>
        <v>640</v>
      </c>
      <c r="H30" s="5"/>
    </row>
    <row r="31" spans="1:8" ht="12.75" customHeight="1" x14ac:dyDescent="0.3">
      <c r="A31" s="22" t="s">
        <v>39</v>
      </c>
      <c r="B31" s="22"/>
      <c r="C31" s="22"/>
      <c r="D31" s="22"/>
      <c r="E31" s="22"/>
      <c r="F31" s="22"/>
      <c r="G31" s="22"/>
      <c r="H31" s="149">
        <f>SUM(G30)</f>
        <v>640</v>
      </c>
    </row>
    <row r="32" spans="1:8" ht="12.75" customHeight="1" x14ac:dyDescent="0.25">
      <c r="A32" s="3"/>
      <c r="B32" s="3" t="s">
        <v>701</v>
      </c>
      <c r="C32" s="150">
        <v>1</v>
      </c>
      <c r="D32" s="5">
        <v>620</v>
      </c>
      <c r="E32" s="69">
        <v>42548</v>
      </c>
      <c r="F32" s="3" t="s">
        <v>8</v>
      </c>
      <c r="G32" s="5">
        <f>C32*D32</f>
        <v>620</v>
      </c>
      <c r="H32" s="5"/>
    </row>
    <row r="33" spans="1:26" ht="12.75" customHeight="1" x14ac:dyDescent="0.3">
      <c r="A33" s="22" t="s">
        <v>45</v>
      </c>
      <c r="B33" s="22"/>
      <c r="C33" s="22"/>
      <c r="D33" s="22"/>
      <c r="E33" s="22"/>
      <c r="F33" s="22"/>
      <c r="G33" s="22"/>
      <c r="H33" s="55">
        <f>SUM(G32)</f>
        <v>620</v>
      </c>
    </row>
    <row r="34" spans="1:26" ht="12.75" customHeight="1" x14ac:dyDescent="0.3">
      <c r="A34" s="139" t="s">
        <v>702</v>
      </c>
      <c r="B34" s="140"/>
      <c r="C34" s="140"/>
      <c r="D34" s="140"/>
      <c r="E34" s="140"/>
      <c r="F34" s="140"/>
      <c r="G34" s="57"/>
      <c r="H34" s="53">
        <f>SUM(H30:H33)</f>
        <v>1260</v>
      </c>
    </row>
    <row r="35" spans="1:26" ht="12.75" customHeight="1" x14ac:dyDescent="0.3">
      <c r="A35" s="151" t="s">
        <v>703</v>
      </c>
      <c r="B35" s="152"/>
      <c r="C35" s="152"/>
      <c r="D35" s="152"/>
      <c r="E35" s="152"/>
      <c r="F35" s="152"/>
      <c r="G35" s="152"/>
      <c r="H35" s="153"/>
    </row>
    <row r="36" spans="1:26" ht="12.75" customHeight="1" x14ac:dyDescent="0.3">
      <c r="A36" s="143" t="s">
        <v>1</v>
      </c>
      <c r="B36" s="143" t="s">
        <v>112</v>
      </c>
      <c r="C36" s="143" t="s">
        <v>113</v>
      </c>
      <c r="D36" s="143" t="s">
        <v>114</v>
      </c>
      <c r="E36" s="144" t="s">
        <v>4</v>
      </c>
      <c r="F36" s="143" t="s">
        <v>5</v>
      </c>
      <c r="G36" s="143" t="s">
        <v>695</v>
      </c>
      <c r="H36" s="143" t="s">
        <v>116</v>
      </c>
    </row>
    <row r="37" spans="1:26" ht="12.75" customHeight="1" x14ac:dyDescent="0.25">
      <c r="A37" s="3"/>
      <c r="B37" s="3" t="s">
        <v>701</v>
      </c>
      <c r="C37" s="150">
        <v>1</v>
      </c>
      <c r="D37" s="5">
        <v>620</v>
      </c>
      <c r="E37" s="69">
        <v>42731</v>
      </c>
      <c r="F37" s="3" t="s">
        <v>8</v>
      </c>
      <c r="G37" s="5">
        <f>C37*D37</f>
        <v>620</v>
      </c>
      <c r="H37" s="5"/>
    </row>
    <row r="38" spans="1:26" ht="12.75" customHeight="1" x14ac:dyDescent="0.3">
      <c r="A38" s="22" t="s">
        <v>45</v>
      </c>
      <c r="B38" s="22"/>
      <c r="C38" s="22"/>
      <c r="D38" s="22"/>
      <c r="E38" s="22"/>
      <c r="F38" s="22"/>
      <c r="G38" s="22"/>
      <c r="H38" s="149">
        <f>SUM(G37)</f>
        <v>620</v>
      </c>
    </row>
    <row r="39" spans="1:26" ht="12.75" customHeight="1" x14ac:dyDescent="0.3">
      <c r="A39" s="139" t="s">
        <v>704</v>
      </c>
      <c r="B39" s="140"/>
      <c r="C39" s="140"/>
      <c r="D39" s="140"/>
      <c r="E39" s="140"/>
      <c r="F39" s="140"/>
      <c r="G39" s="57"/>
      <c r="H39" s="53">
        <f>SUM(H37:H38)</f>
        <v>620</v>
      </c>
    </row>
    <row r="40" spans="1:26" ht="12.75" customHeight="1" x14ac:dyDescent="0.3">
      <c r="A40" s="151" t="s">
        <v>705</v>
      </c>
      <c r="B40" s="152"/>
      <c r="C40" s="152"/>
      <c r="D40" s="152"/>
      <c r="E40" s="152"/>
      <c r="F40" s="152"/>
      <c r="G40" s="152"/>
      <c r="H40" s="153"/>
    </row>
    <row r="41" spans="1:26" ht="12.75" customHeight="1" x14ac:dyDescent="0.3">
      <c r="A41" s="143" t="s">
        <v>1</v>
      </c>
      <c r="B41" s="143" t="s">
        <v>112</v>
      </c>
      <c r="C41" s="143" t="s">
        <v>113</v>
      </c>
      <c r="D41" s="143" t="s">
        <v>114</v>
      </c>
      <c r="E41" s="144" t="s">
        <v>4</v>
      </c>
      <c r="F41" s="143" t="s">
        <v>5</v>
      </c>
      <c r="G41" s="143" t="s">
        <v>695</v>
      </c>
      <c r="H41" s="143" t="s">
        <v>116</v>
      </c>
    </row>
    <row r="42" spans="1:26" ht="12.75" customHeight="1" x14ac:dyDescent="0.25">
      <c r="A42" s="20"/>
      <c r="B42" s="3" t="s">
        <v>706</v>
      </c>
      <c r="C42" s="145">
        <v>1</v>
      </c>
      <c r="D42" s="146">
        <v>479.7</v>
      </c>
      <c r="E42" s="147">
        <v>41532</v>
      </c>
      <c r="F42" s="148" t="s">
        <v>10</v>
      </c>
      <c r="G42" s="146">
        <f>(C42*D42)</f>
        <v>479.7</v>
      </c>
      <c r="H42" s="146"/>
    </row>
    <row r="43" spans="1:26" ht="12.75" customHeight="1" x14ac:dyDescent="0.3">
      <c r="A43" s="22" t="s">
        <v>9</v>
      </c>
      <c r="B43" s="22"/>
      <c r="C43" s="22"/>
      <c r="D43" s="22"/>
      <c r="E43" s="22"/>
      <c r="F43" s="22"/>
      <c r="G43" s="22"/>
      <c r="H43" s="149">
        <f>SUM(G42)</f>
        <v>479.7</v>
      </c>
    </row>
    <row r="44" spans="1:26" ht="12.75" customHeight="1" x14ac:dyDescent="0.25">
      <c r="A44" s="3"/>
      <c r="B44" s="3" t="s">
        <v>707</v>
      </c>
      <c r="C44" s="150">
        <v>1</v>
      </c>
      <c r="D44" s="5">
        <v>20</v>
      </c>
      <c r="E44" s="6">
        <v>41522</v>
      </c>
      <c r="F44" s="148" t="s">
        <v>10</v>
      </c>
      <c r="G44" s="5">
        <f>(C44*D44)</f>
        <v>20</v>
      </c>
      <c r="H44" s="5"/>
      <c r="I44" s="154"/>
      <c r="J44" s="20"/>
      <c r="K44" s="154"/>
      <c r="L44" s="154"/>
      <c r="M44" s="154"/>
      <c r="N44" s="154"/>
      <c r="O44" s="154"/>
      <c r="P44" s="154"/>
      <c r="Q44" s="154"/>
      <c r="R44" s="154"/>
      <c r="S44" s="154"/>
      <c r="T44" s="154"/>
      <c r="U44" s="154"/>
      <c r="V44" s="154"/>
      <c r="W44" s="154"/>
      <c r="X44" s="154"/>
      <c r="Y44" s="154"/>
      <c r="Z44" s="154"/>
    </row>
    <row r="45" spans="1:26" ht="12.75" customHeight="1" x14ac:dyDescent="0.25">
      <c r="A45" s="3"/>
      <c r="B45" s="3" t="s">
        <v>708</v>
      </c>
      <c r="C45" s="150">
        <f>1011-218.8</f>
        <v>792.2</v>
      </c>
      <c r="D45" s="5">
        <v>1.7</v>
      </c>
      <c r="E45" s="6">
        <v>41547</v>
      </c>
      <c r="F45" s="148" t="s">
        <v>8</v>
      </c>
      <c r="G45" s="5">
        <f>(C45*D45)</f>
        <v>1346.74</v>
      </c>
      <c r="H45" s="5"/>
      <c r="I45" s="49"/>
    </row>
    <row r="46" spans="1:26" ht="12.75" customHeight="1" x14ac:dyDescent="0.3">
      <c r="A46" s="22" t="s">
        <v>9</v>
      </c>
      <c r="B46" s="22"/>
      <c r="C46" s="22"/>
      <c r="D46" s="22"/>
      <c r="E46" s="22"/>
      <c r="F46" s="22"/>
      <c r="G46" s="22"/>
      <c r="H46" s="149">
        <f>SUM(G44:G45)</f>
        <v>1366.74</v>
      </c>
    </row>
    <row r="47" spans="1:26" ht="12.75" customHeight="1" x14ac:dyDescent="0.25">
      <c r="A47" s="3"/>
      <c r="B47" s="3" t="s">
        <v>709</v>
      </c>
      <c r="C47" s="150">
        <v>1</v>
      </c>
      <c r="D47" s="5">
        <v>80</v>
      </c>
      <c r="E47" s="6">
        <v>41548</v>
      </c>
      <c r="F47" s="148" t="s">
        <v>8</v>
      </c>
      <c r="G47" s="5">
        <f>(C47*D47)</f>
        <v>80</v>
      </c>
      <c r="H47" s="5"/>
    </row>
    <row r="48" spans="1:26" ht="12.75" customHeight="1" x14ac:dyDescent="0.25">
      <c r="A48" s="3"/>
      <c r="B48" s="3" t="s">
        <v>710</v>
      </c>
      <c r="C48" s="150">
        <v>33.33</v>
      </c>
      <c r="D48" s="5">
        <v>95</v>
      </c>
      <c r="E48" s="6">
        <v>41556</v>
      </c>
      <c r="F48" s="148" t="s">
        <v>8</v>
      </c>
      <c r="G48" s="5">
        <f>(C48*D48)</f>
        <v>3166.35</v>
      </c>
      <c r="H48" s="5"/>
    </row>
    <row r="49" spans="1:8" ht="12.75" customHeight="1" x14ac:dyDescent="0.3">
      <c r="A49" s="22" t="s">
        <v>11</v>
      </c>
      <c r="B49" s="22"/>
      <c r="C49" s="22"/>
      <c r="D49" s="22"/>
      <c r="E49" s="22"/>
      <c r="F49" s="22"/>
      <c r="G49" s="22"/>
      <c r="H49" s="149">
        <f>SUM(G47:G48)</f>
        <v>3246.35</v>
      </c>
    </row>
    <row r="50" spans="1:8" ht="12.75" customHeight="1" x14ac:dyDescent="0.25">
      <c r="A50" s="3"/>
      <c r="B50" s="3" t="s">
        <v>711</v>
      </c>
      <c r="C50" s="150">
        <v>1</v>
      </c>
      <c r="D50" s="5">
        <v>70</v>
      </c>
      <c r="E50" s="6">
        <v>41590</v>
      </c>
      <c r="F50" s="148" t="s">
        <v>8</v>
      </c>
      <c r="G50" s="5">
        <f>(C50*D50)</f>
        <v>70</v>
      </c>
      <c r="H50" s="5"/>
    </row>
    <row r="51" spans="1:8" ht="12.75" customHeight="1" x14ac:dyDescent="0.25">
      <c r="A51" s="3"/>
      <c r="B51" s="3" t="s">
        <v>712</v>
      </c>
      <c r="C51" s="150">
        <v>1</v>
      </c>
      <c r="D51" s="5">
        <v>180</v>
      </c>
      <c r="E51" s="6">
        <v>41607</v>
      </c>
      <c r="F51" s="148" t="s">
        <v>8</v>
      </c>
      <c r="G51" s="5">
        <f>(C51*D51)</f>
        <v>180</v>
      </c>
      <c r="H51" s="5"/>
    </row>
    <row r="52" spans="1:8" ht="12.75" customHeight="1" x14ac:dyDescent="0.3">
      <c r="A52" s="22" t="s">
        <v>12</v>
      </c>
      <c r="B52" s="22"/>
      <c r="C52" s="22"/>
      <c r="D52" s="22"/>
      <c r="E52" s="22"/>
      <c r="F52" s="22"/>
      <c r="G52" s="22"/>
      <c r="H52" s="149">
        <f>SUM(G50:G51)</f>
        <v>250</v>
      </c>
    </row>
    <row r="53" spans="1:8" ht="12.75" customHeight="1" x14ac:dyDescent="0.25">
      <c r="A53" s="3"/>
      <c r="B53" s="3" t="s">
        <v>713</v>
      </c>
      <c r="C53" s="150">
        <v>8.6999999999999993</v>
      </c>
      <c r="D53" s="5">
        <v>90</v>
      </c>
      <c r="E53" s="6">
        <v>41683</v>
      </c>
      <c r="F53" s="148" t="s">
        <v>10</v>
      </c>
      <c r="G53" s="5">
        <f>(C53*D53)</f>
        <v>782.99999999999989</v>
      </c>
      <c r="H53" s="5"/>
    </row>
    <row r="54" spans="1:8" ht="12.75" customHeight="1" x14ac:dyDescent="0.3">
      <c r="A54" s="22" t="s">
        <v>15</v>
      </c>
      <c r="B54" s="22"/>
      <c r="C54" s="22"/>
      <c r="D54" s="22"/>
      <c r="E54" s="22"/>
      <c r="F54" s="22"/>
      <c r="G54" s="22"/>
      <c r="H54" s="149">
        <f>SUM(G53)</f>
        <v>782.99999999999989</v>
      </c>
    </row>
    <row r="55" spans="1:8" ht="12.75" customHeight="1" x14ac:dyDescent="0.25">
      <c r="A55" s="3"/>
      <c r="B55" s="3" t="s">
        <v>714</v>
      </c>
      <c r="C55" s="145">
        <v>1</v>
      </c>
      <c r="D55" s="146">
        <v>80</v>
      </c>
      <c r="E55" s="147">
        <v>41729</v>
      </c>
      <c r="F55" s="148" t="s">
        <v>10</v>
      </c>
      <c r="G55" s="146">
        <f>(C55*D55)</f>
        <v>80</v>
      </c>
      <c r="H55" s="146"/>
    </row>
    <row r="56" spans="1:8" ht="12.75" customHeight="1" x14ac:dyDescent="0.3">
      <c r="A56" s="22" t="s">
        <v>244</v>
      </c>
      <c r="B56" s="22"/>
      <c r="C56" s="22"/>
      <c r="D56" s="22"/>
      <c r="E56" s="22"/>
      <c r="F56" s="22"/>
      <c r="G56" s="22"/>
      <c r="H56" s="149">
        <f>SUM(G55)</f>
        <v>80</v>
      </c>
    </row>
    <row r="57" spans="1:8" ht="12.75" customHeight="1" x14ac:dyDescent="0.25">
      <c r="A57" s="3"/>
      <c r="B57" s="3" t="s">
        <v>715</v>
      </c>
      <c r="C57" s="150">
        <v>8.3000000000000007</v>
      </c>
      <c r="D57" s="5">
        <v>90</v>
      </c>
      <c r="E57" s="6">
        <v>41800</v>
      </c>
      <c r="F57" s="148" t="s">
        <v>10</v>
      </c>
      <c r="G57" s="5">
        <f>(C57*D57)</f>
        <v>747.00000000000011</v>
      </c>
      <c r="H57" s="5"/>
    </row>
    <row r="58" spans="1:8" ht="12.75" customHeight="1" x14ac:dyDescent="0.3">
      <c r="A58" s="22" t="s">
        <v>19</v>
      </c>
      <c r="B58" s="22"/>
      <c r="C58" s="22"/>
      <c r="D58" s="22"/>
      <c r="E58" s="22"/>
      <c r="F58" s="22"/>
      <c r="G58" s="22"/>
      <c r="H58" s="149">
        <f>SUM(G57)</f>
        <v>747.00000000000011</v>
      </c>
    </row>
    <row r="59" spans="1:8" ht="12.75" customHeight="1" x14ac:dyDescent="0.25">
      <c r="A59" s="3"/>
      <c r="B59" s="3" t="s">
        <v>716</v>
      </c>
      <c r="C59" s="145">
        <v>1</v>
      </c>
      <c r="D59" s="5">
        <v>200</v>
      </c>
      <c r="E59" s="6">
        <v>41852</v>
      </c>
      <c r="F59" s="148" t="s">
        <v>8</v>
      </c>
      <c r="G59" s="5">
        <f>(C59*D59)</f>
        <v>200</v>
      </c>
      <c r="H59" s="5"/>
    </row>
    <row r="60" spans="1:8" ht="12.75" customHeight="1" x14ac:dyDescent="0.25">
      <c r="A60" s="3"/>
      <c r="B60" s="3" t="s">
        <v>716</v>
      </c>
      <c r="C60" s="145">
        <v>1</v>
      </c>
      <c r="D60" s="5">
        <v>60</v>
      </c>
      <c r="E60" s="6">
        <v>41866</v>
      </c>
      <c r="F60" s="3" t="s">
        <v>8</v>
      </c>
      <c r="G60" s="5">
        <v>80</v>
      </c>
      <c r="H60" s="5"/>
    </row>
    <row r="61" spans="1:8" ht="12.75" customHeight="1" x14ac:dyDescent="0.3">
      <c r="A61" s="22" t="s">
        <v>21</v>
      </c>
      <c r="B61" s="22"/>
      <c r="C61" s="22"/>
      <c r="D61" s="22"/>
      <c r="E61" s="22"/>
      <c r="F61" s="22"/>
      <c r="G61" s="22"/>
      <c r="H61" s="149">
        <f>SUM(G59:G60)</f>
        <v>280</v>
      </c>
    </row>
    <row r="62" spans="1:8" ht="12.75" customHeight="1" x14ac:dyDescent="0.25">
      <c r="A62" s="3"/>
      <c r="B62" s="3" t="s">
        <v>716</v>
      </c>
      <c r="C62" s="145">
        <v>1</v>
      </c>
      <c r="D62" s="5">
        <v>150</v>
      </c>
      <c r="E62" s="6">
        <v>41894</v>
      </c>
      <c r="F62" s="148" t="s">
        <v>8</v>
      </c>
      <c r="G62" s="5">
        <f>(C62*D62)</f>
        <v>150</v>
      </c>
      <c r="H62" s="5"/>
    </row>
    <row r="63" spans="1:8" ht="12.75" customHeight="1" x14ac:dyDescent="0.3">
      <c r="A63" s="22" t="s">
        <v>22</v>
      </c>
      <c r="B63" s="22"/>
      <c r="C63" s="22"/>
      <c r="D63" s="22"/>
      <c r="E63" s="22"/>
      <c r="F63" s="22"/>
      <c r="G63" s="22"/>
      <c r="H63" s="149">
        <f>SUM(G62)</f>
        <v>150</v>
      </c>
    </row>
    <row r="64" spans="1:8" ht="12.75" customHeight="1" x14ac:dyDescent="0.25">
      <c r="A64" s="3"/>
      <c r="B64" s="3" t="s">
        <v>717</v>
      </c>
      <c r="C64" s="150">
        <v>4.8</v>
      </c>
      <c r="D64" s="5">
        <v>90</v>
      </c>
      <c r="E64" s="6">
        <v>41990</v>
      </c>
      <c r="F64" s="3" t="s">
        <v>8</v>
      </c>
      <c r="G64" s="5">
        <f>(C64*D64)</f>
        <v>432</v>
      </c>
      <c r="H64" s="5"/>
    </row>
    <row r="65" spans="1:8" ht="12.75" customHeight="1" x14ac:dyDescent="0.3">
      <c r="A65" s="22" t="s">
        <v>25</v>
      </c>
      <c r="B65" s="22"/>
      <c r="C65" s="22"/>
      <c r="D65" s="22"/>
      <c r="E65" s="22"/>
      <c r="F65" s="22"/>
      <c r="G65" s="22"/>
      <c r="H65" s="149">
        <f>SUM(G64)</f>
        <v>432</v>
      </c>
    </row>
    <row r="66" spans="1:8" ht="12.75" customHeight="1" x14ac:dyDescent="0.25">
      <c r="A66" s="3"/>
      <c r="B66" s="3" t="s">
        <v>718</v>
      </c>
      <c r="C66" s="150">
        <v>1</v>
      </c>
      <c r="D66" s="5">
        <v>30</v>
      </c>
      <c r="E66" s="6">
        <v>42331</v>
      </c>
      <c r="F66" s="3" t="s">
        <v>8</v>
      </c>
      <c r="G66" s="5">
        <f>(C66*D66)</f>
        <v>30</v>
      </c>
      <c r="H66" s="3"/>
    </row>
    <row r="67" spans="1:8" ht="12.75" customHeight="1" x14ac:dyDescent="0.25">
      <c r="A67" s="3"/>
      <c r="B67" s="3" t="s">
        <v>719</v>
      </c>
      <c r="C67" s="150">
        <v>1</v>
      </c>
      <c r="D67" s="5">
        <v>30</v>
      </c>
      <c r="E67" s="6">
        <v>42338</v>
      </c>
      <c r="F67" s="3" t="s">
        <v>8</v>
      </c>
      <c r="G67" s="5">
        <v>30</v>
      </c>
      <c r="H67" s="3"/>
    </row>
    <row r="68" spans="1:8" ht="12.75" customHeight="1" x14ac:dyDescent="0.3">
      <c r="A68" s="44" t="s">
        <v>38</v>
      </c>
      <c r="B68" s="45"/>
      <c r="C68" s="45"/>
      <c r="D68" s="45"/>
      <c r="E68" s="45"/>
      <c r="F68" s="45"/>
      <c r="G68" s="46"/>
      <c r="H68" s="149">
        <f>SUM(G66:G67)</f>
        <v>60</v>
      </c>
    </row>
    <row r="69" spans="1:8" ht="12.75" customHeight="1" x14ac:dyDescent="0.25">
      <c r="A69" s="3"/>
      <c r="B69" s="3" t="s">
        <v>720</v>
      </c>
      <c r="C69" s="150">
        <v>7</v>
      </c>
      <c r="D69" s="5">
        <v>50</v>
      </c>
      <c r="E69" s="6">
        <v>42491</v>
      </c>
      <c r="F69" s="3" t="s">
        <v>8</v>
      </c>
      <c r="G69" s="5">
        <f>(C69*D69)</f>
        <v>350</v>
      </c>
      <c r="H69" s="3"/>
    </row>
    <row r="70" spans="1:8" ht="12.75" customHeight="1" x14ac:dyDescent="0.25">
      <c r="A70" s="3"/>
      <c r="B70" s="3" t="s">
        <v>721</v>
      </c>
      <c r="C70" s="150">
        <v>1</v>
      </c>
      <c r="D70" s="5">
        <v>50</v>
      </c>
      <c r="E70" s="6">
        <v>42521</v>
      </c>
      <c r="F70" s="3" t="s">
        <v>8</v>
      </c>
      <c r="G70" s="5">
        <f>(C70*D70)</f>
        <v>50</v>
      </c>
      <c r="H70" s="3"/>
    </row>
    <row r="71" spans="1:8" ht="12.75" customHeight="1" x14ac:dyDescent="0.3">
      <c r="A71" s="22" t="s">
        <v>44</v>
      </c>
      <c r="B71" s="22"/>
      <c r="C71" s="22"/>
      <c r="D71" s="22"/>
      <c r="E71" s="22"/>
      <c r="F71" s="22"/>
      <c r="G71" s="22"/>
      <c r="H71" s="149">
        <f>SUM(G69:G70)</f>
        <v>400</v>
      </c>
    </row>
    <row r="72" spans="1:8" ht="12.75" customHeight="1" x14ac:dyDescent="0.25">
      <c r="A72" s="3"/>
      <c r="B72" s="3" t="s">
        <v>722</v>
      </c>
      <c r="C72" s="150">
        <v>1</v>
      </c>
      <c r="D72" s="5">
        <v>50</v>
      </c>
      <c r="E72" s="6">
        <v>42570</v>
      </c>
      <c r="F72" s="3" t="s">
        <v>8</v>
      </c>
      <c r="G72" s="5">
        <f>(C72*D72)</f>
        <v>50</v>
      </c>
      <c r="H72" s="3"/>
    </row>
    <row r="73" spans="1:8" ht="12.75" customHeight="1" x14ac:dyDescent="0.3">
      <c r="A73" s="22" t="s">
        <v>47</v>
      </c>
      <c r="B73" s="22"/>
      <c r="C73" s="22"/>
      <c r="D73" s="22"/>
      <c r="E73" s="22"/>
      <c r="F73" s="22"/>
      <c r="G73" s="22"/>
      <c r="H73" s="149">
        <f>SUM(G72)</f>
        <v>50</v>
      </c>
    </row>
    <row r="74" spans="1:8" ht="12.75" customHeight="1" x14ac:dyDescent="0.25">
      <c r="A74" s="3"/>
      <c r="B74" s="3" t="s">
        <v>723</v>
      </c>
      <c r="C74" s="150">
        <v>1</v>
      </c>
      <c r="D74" s="5">
        <v>50</v>
      </c>
      <c r="E74" s="6">
        <v>42600</v>
      </c>
      <c r="F74" s="3" t="s">
        <v>8</v>
      </c>
      <c r="G74" s="5">
        <f>(C74*D74)</f>
        <v>50</v>
      </c>
      <c r="H74" s="3"/>
    </row>
    <row r="75" spans="1:8" ht="12.75" customHeight="1" x14ac:dyDescent="0.3">
      <c r="A75" s="22" t="s">
        <v>48</v>
      </c>
      <c r="B75" s="22"/>
      <c r="C75" s="22"/>
      <c r="D75" s="22"/>
      <c r="E75" s="22"/>
      <c r="F75" s="22"/>
      <c r="G75" s="22"/>
      <c r="H75" s="149">
        <f>SUM(G73:G74)</f>
        <v>50</v>
      </c>
    </row>
    <row r="76" spans="1:8" ht="12.75" customHeight="1" x14ac:dyDescent="0.25">
      <c r="A76" s="3"/>
      <c r="B76" s="3" t="s">
        <v>724</v>
      </c>
      <c r="C76" s="150">
        <v>1</v>
      </c>
      <c r="D76" s="5">
        <v>50</v>
      </c>
      <c r="E76" s="6">
        <v>42615</v>
      </c>
      <c r="F76" s="3" t="s">
        <v>8</v>
      </c>
      <c r="G76" s="5">
        <f>(C76*D76)</f>
        <v>50</v>
      </c>
      <c r="H76" s="3"/>
    </row>
    <row r="77" spans="1:8" ht="12.75" customHeight="1" x14ac:dyDescent="0.3">
      <c r="A77" s="22" t="s">
        <v>49</v>
      </c>
      <c r="B77" s="22"/>
      <c r="C77" s="22"/>
      <c r="D77" s="22"/>
      <c r="E77" s="22"/>
      <c r="F77" s="22"/>
      <c r="G77" s="22"/>
      <c r="H77" s="149">
        <f>SUM(G75:G76)</f>
        <v>50</v>
      </c>
    </row>
    <row r="78" spans="1:8" ht="12.75" customHeight="1" x14ac:dyDescent="0.25">
      <c r="A78" s="3"/>
      <c r="B78" s="3" t="s">
        <v>725</v>
      </c>
      <c r="C78" s="150">
        <v>1</v>
      </c>
      <c r="D78" s="5">
        <v>50</v>
      </c>
      <c r="E78" s="6">
        <v>42615</v>
      </c>
      <c r="F78" s="3" t="s">
        <v>8</v>
      </c>
      <c r="G78" s="5">
        <f>(C78*D78)</f>
        <v>50</v>
      </c>
      <c r="H78" s="3"/>
    </row>
    <row r="79" spans="1:8" ht="12.75" customHeight="1" x14ac:dyDescent="0.3">
      <c r="A79" s="22" t="s">
        <v>50</v>
      </c>
      <c r="B79" s="22"/>
      <c r="C79" s="22"/>
      <c r="D79" s="22"/>
      <c r="E79" s="22"/>
      <c r="F79" s="22"/>
      <c r="G79" s="22"/>
      <c r="H79" s="149">
        <f>SUM(G77:G78)</f>
        <v>50</v>
      </c>
    </row>
    <row r="80" spans="1:8" ht="12.75" customHeight="1" x14ac:dyDescent="0.25">
      <c r="A80" s="3"/>
      <c r="B80" s="3" t="s">
        <v>726</v>
      </c>
      <c r="C80" s="150">
        <v>1</v>
      </c>
      <c r="D80" s="5">
        <v>50</v>
      </c>
      <c r="E80" s="6">
        <v>42683</v>
      </c>
      <c r="F80" s="3" t="s">
        <v>8</v>
      </c>
      <c r="G80" s="5">
        <f>(C80*D80)</f>
        <v>50</v>
      </c>
      <c r="H80" s="3"/>
    </row>
    <row r="81" spans="1:8" ht="12.75" customHeight="1" x14ac:dyDescent="0.3">
      <c r="A81" s="22" t="s">
        <v>51</v>
      </c>
      <c r="B81" s="22"/>
      <c r="C81" s="22"/>
      <c r="D81" s="22"/>
      <c r="E81" s="22"/>
      <c r="F81" s="22"/>
      <c r="G81" s="22"/>
      <c r="H81" s="149">
        <f>SUM(G79:G80)</f>
        <v>50</v>
      </c>
    </row>
    <row r="82" spans="1:8" ht="12.75" customHeight="1" x14ac:dyDescent="0.25">
      <c r="A82" s="3"/>
      <c r="B82" s="3" t="s">
        <v>727</v>
      </c>
      <c r="C82" s="150">
        <v>2</v>
      </c>
      <c r="D82" s="5">
        <v>50</v>
      </c>
      <c r="E82" s="6">
        <v>42747</v>
      </c>
      <c r="F82" s="3" t="s">
        <v>8</v>
      </c>
      <c r="G82" s="5">
        <f>(C82*D82)</f>
        <v>100</v>
      </c>
      <c r="H82" s="3"/>
    </row>
    <row r="83" spans="1:8" ht="12.75" customHeight="1" x14ac:dyDescent="0.3">
      <c r="A83" s="22" t="s">
        <v>53</v>
      </c>
      <c r="B83" s="22"/>
      <c r="C83" s="22"/>
      <c r="D83" s="22"/>
      <c r="E83" s="22"/>
      <c r="F83" s="22"/>
      <c r="G83" s="22"/>
      <c r="H83" s="149">
        <f>SUM(G82)</f>
        <v>100</v>
      </c>
    </row>
    <row r="84" spans="1:8" ht="12.75" customHeight="1" x14ac:dyDescent="0.25">
      <c r="A84" s="3"/>
      <c r="B84" s="3" t="s">
        <v>728</v>
      </c>
      <c r="C84" s="150">
        <v>1</v>
      </c>
      <c r="D84" s="5">
        <v>70</v>
      </c>
      <c r="E84" s="6">
        <v>42786</v>
      </c>
      <c r="F84" s="3" t="s">
        <v>8</v>
      </c>
      <c r="G84" s="5">
        <f>(C84*D84)</f>
        <v>70</v>
      </c>
      <c r="H84" s="3"/>
    </row>
    <row r="85" spans="1:8" ht="12.75" customHeight="1" x14ac:dyDescent="0.3">
      <c r="A85" s="22" t="s">
        <v>54</v>
      </c>
      <c r="B85" s="22"/>
      <c r="C85" s="22"/>
      <c r="D85" s="22"/>
      <c r="E85" s="22"/>
      <c r="F85" s="22"/>
      <c r="G85" s="22"/>
      <c r="H85" s="149">
        <f>SUM(G84)</f>
        <v>70</v>
      </c>
    </row>
    <row r="86" spans="1:8" ht="12.75" customHeight="1" x14ac:dyDescent="0.25">
      <c r="A86" s="3"/>
      <c r="B86" s="3" t="s">
        <v>729</v>
      </c>
      <c r="C86" s="150">
        <v>1</v>
      </c>
      <c r="D86" s="5">
        <v>70</v>
      </c>
      <c r="E86" s="6">
        <v>42786</v>
      </c>
      <c r="F86" s="3" t="s">
        <v>8</v>
      </c>
      <c r="G86" s="5">
        <f>(C86*D86)</f>
        <v>70</v>
      </c>
      <c r="H86" s="3"/>
    </row>
    <row r="87" spans="1:8" ht="12.75" customHeight="1" x14ac:dyDescent="0.3">
      <c r="A87" s="22" t="s">
        <v>55</v>
      </c>
      <c r="B87" s="22"/>
      <c r="C87" s="22"/>
      <c r="D87" s="22"/>
      <c r="E87" s="22"/>
      <c r="F87" s="22"/>
      <c r="G87" s="22"/>
      <c r="H87" s="149">
        <f>SUM(G86)</f>
        <v>70</v>
      </c>
    </row>
    <row r="88" spans="1:8" ht="12.75" customHeight="1" x14ac:dyDescent="0.25">
      <c r="A88" s="3"/>
      <c r="B88" s="3" t="s">
        <v>730</v>
      </c>
      <c r="C88" s="150">
        <v>1</v>
      </c>
      <c r="D88" s="5">
        <v>70</v>
      </c>
      <c r="E88" s="6">
        <v>42842</v>
      </c>
      <c r="F88" s="3" t="s">
        <v>8</v>
      </c>
      <c r="G88" s="5">
        <f>(C88*D88)</f>
        <v>70</v>
      </c>
      <c r="H88" s="3"/>
    </row>
    <row r="89" spans="1:8" ht="12.75" customHeight="1" x14ac:dyDescent="0.3">
      <c r="A89" s="22" t="s">
        <v>57</v>
      </c>
      <c r="B89" s="22"/>
      <c r="C89" s="22"/>
      <c r="D89" s="22"/>
      <c r="E89" s="22"/>
      <c r="F89" s="22"/>
      <c r="G89" s="22"/>
      <c r="H89" s="149">
        <f>SUM(G88)</f>
        <v>70</v>
      </c>
    </row>
    <row r="90" spans="1:8" ht="12.75" customHeight="1" x14ac:dyDescent="0.25">
      <c r="A90" s="3"/>
      <c r="B90" s="3" t="s">
        <v>731</v>
      </c>
      <c r="C90" s="150">
        <v>1</v>
      </c>
      <c r="D90" s="5">
        <v>70</v>
      </c>
      <c r="E90" s="6">
        <v>42872</v>
      </c>
      <c r="F90" s="3" t="s">
        <v>8</v>
      </c>
      <c r="G90" s="5">
        <f>(C90*D90)</f>
        <v>70</v>
      </c>
      <c r="H90" s="3"/>
    </row>
    <row r="91" spans="1:8" ht="12.75" customHeight="1" x14ac:dyDescent="0.3">
      <c r="A91" s="22" t="s">
        <v>58</v>
      </c>
      <c r="B91" s="22"/>
      <c r="C91" s="22"/>
      <c r="D91" s="22"/>
      <c r="E91" s="22"/>
      <c r="F91" s="22"/>
      <c r="G91" s="22"/>
      <c r="H91" s="149">
        <f>SUM(G90)</f>
        <v>70</v>
      </c>
    </row>
    <row r="92" spans="1:8" ht="12.75" customHeight="1" x14ac:dyDescent="0.25">
      <c r="A92" s="3"/>
      <c r="B92" s="3" t="s">
        <v>732</v>
      </c>
      <c r="C92" s="150">
        <v>1</v>
      </c>
      <c r="D92" s="5">
        <v>70</v>
      </c>
      <c r="E92" s="6" t="s">
        <v>733</v>
      </c>
      <c r="F92" s="3" t="s">
        <v>8</v>
      </c>
      <c r="G92" s="5">
        <f>(C92*D92)</f>
        <v>70</v>
      </c>
      <c r="H92" s="3"/>
    </row>
    <row r="93" spans="1:8" ht="12.75" customHeight="1" x14ac:dyDescent="0.25">
      <c r="A93" s="3"/>
      <c r="B93" s="3" t="s">
        <v>734</v>
      </c>
      <c r="C93" s="150">
        <v>1</v>
      </c>
      <c r="D93" s="5">
        <v>230</v>
      </c>
      <c r="E93" s="6">
        <v>42908</v>
      </c>
      <c r="F93" s="3" t="s">
        <v>8</v>
      </c>
      <c r="G93" s="5">
        <f>(C93*D93)</f>
        <v>230</v>
      </c>
      <c r="H93" s="3"/>
    </row>
    <row r="94" spans="1:8" ht="12.75" customHeight="1" x14ac:dyDescent="0.25">
      <c r="A94" s="3"/>
      <c r="B94" s="3" t="s">
        <v>735</v>
      </c>
      <c r="C94" s="150">
        <v>1</v>
      </c>
      <c r="D94" s="5">
        <v>40</v>
      </c>
      <c r="E94" s="6">
        <v>42893</v>
      </c>
      <c r="F94" s="3" t="s">
        <v>8</v>
      </c>
      <c r="G94" s="5">
        <v>40</v>
      </c>
      <c r="H94" s="3"/>
    </row>
    <row r="95" spans="1:8" ht="12.75" customHeight="1" x14ac:dyDescent="0.3">
      <c r="A95" s="22" t="s">
        <v>59</v>
      </c>
      <c r="B95" s="22"/>
      <c r="C95" s="22"/>
      <c r="D95" s="22"/>
      <c r="E95" s="22"/>
      <c r="F95" s="22"/>
      <c r="G95" s="22"/>
      <c r="H95" s="149">
        <f>SUM(G92:G94)</f>
        <v>340</v>
      </c>
    </row>
    <row r="96" spans="1:8" ht="12.75" customHeight="1" x14ac:dyDescent="0.25">
      <c r="A96" s="3"/>
      <c r="B96" s="3" t="s">
        <v>736</v>
      </c>
      <c r="C96" s="150">
        <v>1</v>
      </c>
      <c r="D96" s="5">
        <v>130</v>
      </c>
      <c r="E96" s="6">
        <v>42938</v>
      </c>
      <c r="F96" s="3" t="s">
        <v>8</v>
      </c>
      <c r="G96" s="5">
        <f>(C96*D96)</f>
        <v>130</v>
      </c>
      <c r="H96" s="3"/>
    </row>
    <row r="97" spans="1:8" ht="12.75" customHeight="1" x14ac:dyDescent="0.3">
      <c r="A97" s="22" t="s">
        <v>60</v>
      </c>
      <c r="B97" s="22"/>
      <c r="C97" s="22"/>
      <c r="D97" s="22"/>
      <c r="E97" s="22"/>
      <c r="F97" s="22"/>
      <c r="G97" s="22"/>
      <c r="H97" s="149">
        <f>SUM(G96)</f>
        <v>130</v>
      </c>
    </row>
    <row r="98" spans="1:8" ht="12.75" customHeight="1" x14ac:dyDescent="0.25">
      <c r="A98" s="3"/>
      <c r="B98" s="3" t="s">
        <v>737</v>
      </c>
      <c r="C98" s="150">
        <v>1</v>
      </c>
      <c r="D98" s="5">
        <v>70</v>
      </c>
      <c r="E98" s="6">
        <v>42948</v>
      </c>
      <c r="F98" s="3" t="s">
        <v>8</v>
      </c>
      <c r="G98" s="5">
        <f>(C98*D98)</f>
        <v>70</v>
      </c>
      <c r="H98" s="3"/>
    </row>
    <row r="99" spans="1:8" ht="12.75" customHeight="1" x14ac:dyDescent="0.25">
      <c r="A99" s="3"/>
      <c r="B99" s="3" t="s">
        <v>738</v>
      </c>
      <c r="C99" s="150">
        <v>1</v>
      </c>
      <c r="D99" s="5">
        <v>70</v>
      </c>
      <c r="E99" s="6">
        <v>42949</v>
      </c>
      <c r="F99" s="3" t="s">
        <v>8</v>
      </c>
      <c r="G99" s="5">
        <f>(C99*D99)</f>
        <v>70</v>
      </c>
      <c r="H99" s="3"/>
    </row>
    <row r="100" spans="1:8" ht="12.75" customHeight="1" x14ac:dyDescent="0.25">
      <c r="A100" s="3"/>
      <c r="B100" s="3" t="s">
        <v>739</v>
      </c>
      <c r="C100" s="150">
        <v>1</v>
      </c>
      <c r="D100" s="5">
        <v>890</v>
      </c>
      <c r="E100" s="6">
        <v>42973</v>
      </c>
      <c r="F100" s="3" t="s">
        <v>8</v>
      </c>
      <c r="G100" s="5">
        <f>(C100*D100)</f>
        <v>890</v>
      </c>
      <c r="H100" s="3"/>
    </row>
    <row r="101" spans="1:8" ht="12.75" customHeight="1" x14ac:dyDescent="0.3">
      <c r="A101" s="22" t="s">
        <v>61</v>
      </c>
      <c r="B101" s="22"/>
      <c r="C101" s="22"/>
      <c r="D101" s="22"/>
      <c r="E101" s="22"/>
      <c r="F101" s="22"/>
      <c r="G101" s="22"/>
      <c r="H101" s="149">
        <f>SUM(G98:G100)</f>
        <v>1030</v>
      </c>
    </row>
    <row r="102" spans="1:8" ht="12.75" customHeight="1" x14ac:dyDescent="0.25">
      <c r="B102" s="3" t="s">
        <v>739</v>
      </c>
      <c r="C102" s="150">
        <v>1</v>
      </c>
      <c r="D102" s="5">
        <v>300</v>
      </c>
      <c r="E102" s="6">
        <v>42980</v>
      </c>
      <c r="F102" s="3" t="s">
        <v>8</v>
      </c>
      <c r="G102" s="5">
        <f>(C102*D102)</f>
        <v>300</v>
      </c>
      <c r="H102" s="3"/>
    </row>
    <row r="103" spans="1:8" ht="12.75" customHeight="1" x14ac:dyDescent="0.25">
      <c r="B103" s="3" t="s">
        <v>740</v>
      </c>
      <c r="C103" s="150">
        <v>1</v>
      </c>
      <c r="D103" s="5">
        <v>70</v>
      </c>
      <c r="E103" s="6">
        <v>43003</v>
      </c>
      <c r="F103" s="3" t="s">
        <v>8</v>
      </c>
      <c r="G103" s="5">
        <f>(C103*D103)</f>
        <v>70</v>
      </c>
      <c r="H103" s="3"/>
    </row>
    <row r="104" spans="1:8" ht="12.75" customHeight="1" x14ac:dyDescent="0.25">
      <c r="B104" s="3" t="s">
        <v>741</v>
      </c>
      <c r="C104" s="150">
        <v>1</v>
      </c>
      <c r="D104" s="5">
        <v>70</v>
      </c>
      <c r="E104" s="6">
        <v>43003</v>
      </c>
      <c r="F104" s="3" t="s">
        <v>8</v>
      </c>
      <c r="G104" s="5">
        <f>(C104*D104)</f>
        <v>70</v>
      </c>
      <c r="H104" s="3"/>
    </row>
    <row r="105" spans="1:8" ht="12.75" customHeight="1" x14ac:dyDescent="0.3">
      <c r="A105" s="22" t="s">
        <v>62</v>
      </c>
      <c r="B105" s="22"/>
      <c r="C105" s="22"/>
      <c r="D105" s="22"/>
      <c r="E105" s="22"/>
      <c r="F105" s="22"/>
      <c r="G105" s="22"/>
      <c r="H105" s="149">
        <f>SUM(G102:G104)</f>
        <v>440</v>
      </c>
    </row>
    <row r="106" spans="1:8" ht="12.75" customHeight="1" x14ac:dyDescent="0.25">
      <c r="A106" s="3"/>
      <c r="B106" s="3" t="s">
        <v>742</v>
      </c>
      <c r="C106" s="150">
        <v>1</v>
      </c>
      <c r="D106" s="5">
        <v>170</v>
      </c>
      <c r="E106" s="6">
        <v>43027</v>
      </c>
      <c r="F106" s="3" t="s">
        <v>8</v>
      </c>
      <c r="G106" s="5">
        <f>(C106*D106)</f>
        <v>170</v>
      </c>
      <c r="H106" s="3"/>
    </row>
    <row r="107" spans="1:8" ht="12.75" customHeight="1" x14ac:dyDescent="0.3">
      <c r="A107" s="22" t="s">
        <v>63</v>
      </c>
      <c r="B107" s="22"/>
      <c r="C107" s="22"/>
      <c r="D107" s="22"/>
      <c r="E107" s="22"/>
      <c r="F107" s="22"/>
      <c r="G107" s="22"/>
      <c r="H107" s="149">
        <f>SUM(G106)</f>
        <v>170</v>
      </c>
    </row>
    <row r="108" spans="1:8" ht="12.75" customHeight="1" x14ac:dyDescent="0.25">
      <c r="A108" s="3"/>
      <c r="B108" s="3" t="s">
        <v>743</v>
      </c>
      <c r="C108" s="150">
        <v>1</v>
      </c>
      <c r="D108" s="5">
        <v>70</v>
      </c>
      <c r="E108" s="6">
        <v>43046</v>
      </c>
      <c r="F108" s="3" t="s">
        <v>8</v>
      </c>
      <c r="G108" s="5">
        <f>(C108*D108)</f>
        <v>70</v>
      </c>
      <c r="H108" s="3"/>
    </row>
    <row r="109" spans="1:8" ht="12.75" customHeight="1" x14ac:dyDescent="0.25">
      <c r="A109" s="3"/>
      <c r="B109" s="3" t="s">
        <v>744</v>
      </c>
      <c r="C109" s="150">
        <v>1</v>
      </c>
      <c r="D109" s="5">
        <v>75</v>
      </c>
      <c r="E109" s="6">
        <v>43063</v>
      </c>
      <c r="F109" s="3" t="s">
        <v>8</v>
      </c>
      <c r="G109" s="5">
        <f>(C109*D109)</f>
        <v>75</v>
      </c>
      <c r="H109" s="3"/>
    </row>
    <row r="110" spans="1:8" ht="12.75" customHeight="1" x14ac:dyDescent="0.25">
      <c r="A110" s="3"/>
      <c r="B110" s="3" t="s">
        <v>744</v>
      </c>
      <c r="C110" s="150">
        <v>1</v>
      </c>
      <c r="D110" s="5">
        <v>58</v>
      </c>
      <c r="E110" s="6">
        <v>43069</v>
      </c>
      <c r="F110" s="3" t="s">
        <v>8</v>
      </c>
      <c r="G110" s="5">
        <f>(C110*D110)</f>
        <v>58</v>
      </c>
      <c r="H110" s="3"/>
    </row>
    <row r="111" spans="1:8" ht="12.75" customHeight="1" x14ac:dyDescent="0.3">
      <c r="A111" s="22" t="s">
        <v>64</v>
      </c>
      <c r="B111" s="22"/>
      <c r="C111" s="22"/>
      <c r="D111" s="22"/>
      <c r="E111" s="22"/>
      <c r="F111" s="22"/>
      <c r="G111" s="22"/>
      <c r="H111" s="149">
        <f>SUM(G108:G110)</f>
        <v>203</v>
      </c>
    </row>
    <row r="112" spans="1:8" ht="12.75" customHeight="1" x14ac:dyDescent="0.25">
      <c r="A112" s="3"/>
      <c r="B112" s="3" t="s">
        <v>745</v>
      </c>
      <c r="C112" s="150">
        <v>1</v>
      </c>
      <c r="D112" s="5">
        <v>70</v>
      </c>
      <c r="E112" s="6">
        <v>43076</v>
      </c>
      <c r="F112" s="3" t="s">
        <v>8</v>
      </c>
      <c r="G112" s="5">
        <f>(C112*D112)</f>
        <v>70</v>
      </c>
      <c r="H112" s="3"/>
    </row>
    <row r="113" spans="1:8" ht="12.75" customHeight="1" x14ac:dyDescent="0.3">
      <c r="A113" s="22" t="s">
        <v>65</v>
      </c>
      <c r="B113" s="22"/>
      <c r="C113" s="22"/>
      <c r="D113" s="22"/>
      <c r="E113" s="22"/>
      <c r="F113" s="22"/>
      <c r="G113" s="22"/>
      <c r="H113" s="149">
        <f>SUM(G112)</f>
        <v>70</v>
      </c>
    </row>
    <row r="114" spans="1:8" ht="12.75" customHeight="1" x14ac:dyDescent="0.25">
      <c r="A114" s="3"/>
      <c r="B114" s="3" t="s">
        <v>746</v>
      </c>
      <c r="C114" s="150">
        <v>1</v>
      </c>
      <c r="D114" s="5">
        <v>70</v>
      </c>
      <c r="E114" s="6">
        <v>43108</v>
      </c>
      <c r="F114" s="3" t="s">
        <v>8</v>
      </c>
      <c r="G114" s="5">
        <f>(C114*D114)</f>
        <v>70</v>
      </c>
      <c r="H114" s="3"/>
    </row>
    <row r="115" spans="1:8" ht="12.75" customHeight="1" x14ac:dyDescent="0.3">
      <c r="A115" s="22" t="s">
        <v>65</v>
      </c>
      <c r="B115" s="22"/>
      <c r="C115" s="22"/>
      <c r="D115" s="22"/>
      <c r="E115" s="22"/>
      <c r="F115" s="22"/>
      <c r="G115" s="22"/>
      <c r="H115" s="149">
        <f>SUM(G114)</f>
        <v>70</v>
      </c>
    </row>
    <row r="116" spans="1:8" ht="12.75" customHeight="1" x14ac:dyDescent="0.25">
      <c r="A116" s="3"/>
      <c r="B116" s="3" t="s">
        <v>747</v>
      </c>
      <c r="C116" s="150">
        <v>1</v>
      </c>
      <c r="D116" s="5">
        <v>70</v>
      </c>
      <c r="E116" s="6">
        <v>43138</v>
      </c>
      <c r="F116" s="3" t="s">
        <v>8</v>
      </c>
      <c r="G116" s="5">
        <f>(C116*D116)</f>
        <v>70</v>
      </c>
      <c r="H116" s="3"/>
    </row>
    <row r="117" spans="1:8" ht="12.75" customHeight="1" x14ac:dyDescent="0.3">
      <c r="A117" s="22" t="s">
        <v>748</v>
      </c>
      <c r="B117" s="22"/>
      <c r="C117" s="22"/>
      <c r="D117" s="22"/>
      <c r="E117" s="22"/>
      <c r="F117" s="22"/>
      <c r="G117" s="22"/>
      <c r="H117" s="149">
        <f>SUM(G116)</f>
        <v>70</v>
      </c>
    </row>
    <row r="118" spans="1:8" ht="12.75" customHeight="1" x14ac:dyDescent="0.25">
      <c r="A118" s="3"/>
      <c r="B118" s="3" t="s">
        <v>749</v>
      </c>
      <c r="C118" s="150">
        <v>4.5</v>
      </c>
      <c r="D118" s="5">
        <v>80</v>
      </c>
      <c r="E118" s="6">
        <v>43176</v>
      </c>
      <c r="F118" s="3" t="s">
        <v>8</v>
      </c>
      <c r="G118" s="5">
        <f>(C118*D118)-10</f>
        <v>350</v>
      </c>
      <c r="H118" s="3"/>
    </row>
    <row r="119" spans="1:8" ht="12.75" customHeight="1" x14ac:dyDescent="0.25">
      <c r="A119" s="3"/>
      <c r="B119" s="3" t="s">
        <v>750</v>
      </c>
      <c r="C119" s="150">
        <v>1</v>
      </c>
      <c r="D119" s="5">
        <v>70</v>
      </c>
      <c r="E119" s="6">
        <v>43187</v>
      </c>
      <c r="F119" s="3" t="s">
        <v>8</v>
      </c>
      <c r="G119" s="5">
        <f>(C119*D119)</f>
        <v>70</v>
      </c>
      <c r="H119" s="3"/>
    </row>
    <row r="120" spans="1:8" ht="12.75" customHeight="1" x14ac:dyDescent="0.3">
      <c r="A120" s="22" t="s">
        <v>751</v>
      </c>
      <c r="B120" s="22"/>
      <c r="C120" s="22"/>
      <c r="D120" s="22"/>
      <c r="E120" s="22"/>
      <c r="F120" s="22"/>
      <c r="G120" s="22"/>
      <c r="H120" s="149">
        <f>SUM(G118:G119)</f>
        <v>420</v>
      </c>
    </row>
    <row r="121" spans="1:8" ht="12.75" customHeight="1" x14ac:dyDescent="0.25">
      <c r="A121" s="3"/>
      <c r="B121" s="3" t="s">
        <v>752</v>
      </c>
      <c r="C121" s="150">
        <v>2</v>
      </c>
      <c r="D121" s="5">
        <v>70</v>
      </c>
      <c r="E121" s="6">
        <v>43217</v>
      </c>
      <c r="F121" s="3" t="s">
        <v>8</v>
      </c>
      <c r="G121" s="5">
        <f>(C121*D121)</f>
        <v>140</v>
      </c>
      <c r="H121" s="3"/>
    </row>
    <row r="122" spans="1:8" ht="12.75" customHeight="1" x14ac:dyDescent="0.3">
      <c r="A122" s="22" t="s">
        <v>753</v>
      </c>
      <c r="B122" s="22"/>
      <c r="C122" s="22"/>
      <c r="D122" s="22"/>
      <c r="E122" s="22"/>
      <c r="F122" s="22"/>
      <c r="G122" s="22"/>
      <c r="H122" s="149">
        <f>SUM(G120:G121)</f>
        <v>140</v>
      </c>
    </row>
    <row r="123" spans="1:8" ht="12.75" customHeight="1" x14ac:dyDescent="0.25">
      <c r="A123" s="3"/>
      <c r="B123" s="3" t="s">
        <v>754</v>
      </c>
      <c r="C123" s="150">
        <v>2</v>
      </c>
      <c r="D123" s="5">
        <v>70</v>
      </c>
      <c r="E123" s="6">
        <v>43258</v>
      </c>
      <c r="F123" s="3" t="s">
        <v>8</v>
      </c>
      <c r="G123" s="5">
        <f>(C123*D123)</f>
        <v>140</v>
      </c>
      <c r="H123" s="3"/>
    </row>
    <row r="124" spans="1:8" ht="12.75" customHeight="1" x14ac:dyDescent="0.3">
      <c r="A124" s="22" t="s">
        <v>755</v>
      </c>
      <c r="B124" s="22"/>
      <c r="C124" s="22"/>
      <c r="D124" s="22"/>
      <c r="E124" s="22"/>
      <c r="F124" s="22"/>
      <c r="G124" s="22"/>
      <c r="H124" s="149">
        <f>SUM(G123)</f>
        <v>140</v>
      </c>
    </row>
    <row r="125" spans="1:8" ht="12.75" customHeight="1" x14ac:dyDescent="0.25">
      <c r="A125" s="3"/>
      <c r="B125" s="3" t="s">
        <v>756</v>
      </c>
      <c r="C125" s="150">
        <v>2</v>
      </c>
      <c r="D125" s="5">
        <v>70</v>
      </c>
      <c r="E125" s="6">
        <v>43288</v>
      </c>
      <c r="F125" s="3" t="s">
        <v>8</v>
      </c>
      <c r="G125" s="5">
        <f>(C125*D125)</f>
        <v>140</v>
      </c>
      <c r="H125" s="3"/>
    </row>
    <row r="126" spans="1:8" ht="12.75" customHeight="1" x14ac:dyDescent="0.3">
      <c r="A126" s="22" t="s">
        <v>757</v>
      </c>
      <c r="B126" s="22"/>
      <c r="C126" s="22"/>
      <c r="D126" s="22"/>
      <c r="E126" s="22"/>
      <c r="F126" s="22"/>
      <c r="G126" s="22"/>
      <c r="H126" s="149">
        <f>SUM(G125)</f>
        <v>140</v>
      </c>
    </row>
    <row r="127" spans="1:8" ht="12.75" customHeight="1" x14ac:dyDescent="0.25">
      <c r="A127" s="3"/>
      <c r="B127" s="3" t="s">
        <v>758</v>
      </c>
      <c r="C127" s="150">
        <v>2</v>
      </c>
      <c r="D127" s="5">
        <v>70</v>
      </c>
      <c r="E127" s="6">
        <v>43332</v>
      </c>
      <c r="F127" s="3" t="s">
        <v>8</v>
      </c>
      <c r="G127" s="5">
        <f>(C127*D127)</f>
        <v>140</v>
      </c>
      <c r="H127" s="3"/>
    </row>
    <row r="128" spans="1:8" ht="12.75" customHeight="1" x14ac:dyDescent="0.3">
      <c r="A128" s="22" t="s">
        <v>759</v>
      </c>
      <c r="B128" s="22"/>
      <c r="C128" s="22"/>
      <c r="D128" s="22"/>
      <c r="E128" s="22"/>
      <c r="F128" s="22"/>
      <c r="G128" s="22"/>
      <c r="H128" s="149">
        <f>SUM(G127)</f>
        <v>140</v>
      </c>
    </row>
    <row r="129" spans="1:8" ht="12.75" customHeight="1" x14ac:dyDescent="0.25">
      <c r="A129" s="3"/>
      <c r="B129" s="3" t="s">
        <v>760</v>
      </c>
      <c r="C129" s="150">
        <v>2</v>
      </c>
      <c r="D129" s="5">
        <v>70</v>
      </c>
      <c r="E129" s="6">
        <v>43355</v>
      </c>
      <c r="F129" s="3" t="s">
        <v>8</v>
      </c>
      <c r="G129" s="5">
        <f>(C129*D129)</f>
        <v>140</v>
      </c>
      <c r="H129" s="3"/>
    </row>
    <row r="130" spans="1:8" ht="12.75" customHeight="1" x14ac:dyDescent="0.3">
      <c r="A130" s="22" t="s">
        <v>761</v>
      </c>
      <c r="B130" s="22"/>
      <c r="C130" s="22"/>
      <c r="D130" s="22"/>
      <c r="E130" s="22"/>
      <c r="F130" s="22"/>
      <c r="G130" s="22"/>
      <c r="H130" s="149">
        <f>SUM(G129)</f>
        <v>140</v>
      </c>
    </row>
    <row r="131" spans="1:8" ht="12.75" customHeight="1" x14ac:dyDescent="0.25">
      <c r="A131" s="3"/>
      <c r="B131" s="3"/>
      <c r="C131" s="150">
        <v>2</v>
      </c>
      <c r="D131" s="5"/>
      <c r="E131" s="6"/>
      <c r="F131" s="3" t="s">
        <v>8</v>
      </c>
      <c r="G131" s="5">
        <f>(C131*D131)</f>
        <v>0</v>
      </c>
      <c r="H131" s="3"/>
    </row>
    <row r="132" spans="1:8" ht="12.75" customHeight="1" x14ac:dyDescent="0.3">
      <c r="A132" s="22" t="s">
        <v>762</v>
      </c>
      <c r="B132" s="22"/>
      <c r="C132" s="22"/>
      <c r="D132" s="22"/>
      <c r="E132" s="22"/>
      <c r="F132" s="22"/>
      <c r="G132" s="22"/>
      <c r="H132" s="149">
        <f>SUM(G131)</f>
        <v>0</v>
      </c>
    </row>
    <row r="133" spans="1:8" ht="12.75" customHeight="1" x14ac:dyDescent="0.25">
      <c r="A133" s="3"/>
      <c r="B133" s="3"/>
      <c r="C133" s="150">
        <v>2</v>
      </c>
      <c r="D133" s="5"/>
      <c r="E133" s="6"/>
      <c r="F133" s="3" t="s">
        <v>8</v>
      </c>
      <c r="G133" s="5">
        <f>(C133*D133)</f>
        <v>0</v>
      </c>
      <c r="H133" s="3"/>
    </row>
    <row r="134" spans="1:8" ht="12.75" customHeight="1" x14ac:dyDescent="0.3">
      <c r="A134" s="22" t="s">
        <v>763</v>
      </c>
      <c r="B134" s="22"/>
      <c r="C134" s="22"/>
      <c r="D134" s="22"/>
      <c r="E134" s="22"/>
      <c r="F134" s="22"/>
      <c r="G134" s="22"/>
      <c r="H134" s="149">
        <f>SUM(G133)</f>
        <v>0</v>
      </c>
    </row>
    <row r="135" spans="1:8" ht="12.75" customHeight="1" x14ac:dyDescent="0.25">
      <c r="A135" s="3"/>
      <c r="B135" s="3" t="s">
        <v>764</v>
      </c>
      <c r="C135" s="150">
        <v>8</v>
      </c>
      <c r="D135" s="5">
        <v>70</v>
      </c>
      <c r="E135" s="6">
        <v>43458</v>
      </c>
      <c r="F135" s="3" t="s">
        <v>8</v>
      </c>
      <c r="G135" s="5">
        <f>(C135*D135)</f>
        <v>560</v>
      </c>
      <c r="H135" s="3"/>
    </row>
    <row r="136" spans="1:8" ht="12.75" customHeight="1" x14ac:dyDescent="0.3">
      <c r="A136" s="22" t="s">
        <v>765</v>
      </c>
      <c r="B136" s="22"/>
      <c r="C136" s="22"/>
      <c r="D136" s="22"/>
      <c r="E136" s="22"/>
      <c r="F136" s="22"/>
      <c r="G136" s="22"/>
      <c r="H136" s="149">
        <f>SUM(G135)</f>
        <v>560</v>
      </c>
    </row>
    <row r="137" spans="1:8" ht="12.75" customHeight="1" x14ac:dyDescent="0.25">
      <c r="A137" s="3"/>
      <c r="B137" s="3" t="s">
        <v>766</v>
      </c>
      <c r="C137" s="150">
        <v>2</v>
      </c>
      <c r="D137" s="5">
        <v>70</v>
      </c>
      <c r="E137" s="6">
        <v>43137</v>
      </c>
      <c r="F137" s="3" t="s">
        <v>8</v>
      </c>
      <c r="G137" s="5">
        <f>(C137*D137)</f>
        <v>140</v>
      </c>
      <c r="H137" s="3"/>
    </row>
    <row r="138" spans="1:8" ht="12.75" customHeight="1" x14ac:dyDescent="0.25">
      <c r="A138" s="3"/>
      <c r="B138" s="3" t="s">
        <v>767</v>
      </c>
      <c r="C138" s="150">
        <v>1</v>
      </c>
      <c r="D138" s="5">
        <v>40</v>
      </c>
      <c r="E138" s="6">
        <v>43517</v>
      </c>
      <c r="F138" s="3" t="s">
        <v>8</v>
      </c>
      <c r="G138" s="5">
        <f>(C138*D138)</f>
        <v>40</v>
      </c>
      <c r="H138" s="3"/>
    </row>
    <row r="139" spans="1:8" ht="12.75" customHeight="1" x14ac:dyDescent="0.25">
      <c r="A139" s="3"/>
      <c r="B139" s="3" t="s">
        <v>768</v>
      </c>
      <c r="C139" s="150">
        <v>2</v>
      </c>
      <c r="D139" s="5">
        <v>70</v>
      </c>
      <c r="E139" s="6">
        <v>43524</v>
      </c>
      <c r="F139" s="3" t="s">
        <v>8</v>
      </c>
      <c r="G139" s="5">
        <f>(C139*D139)</f>
        <v>140</v>
      </c>
      <c r="H139" s="3"/>
    </row>
    <row r="140" spans="1:8" ht="12.75" customHeight="1" x14ac:dyDescent="0.3">
      <c r="A140" s="22" t="s">
        <v>81</v>
      </c>
      <c r="B140" s="22"/>
      <c r="C140" s="22"/>
      <c r="D140" s="22"/>
      <c r="E140" s="22"/>
      <c r="F140" s="22"/>
      <c r="G140" s="22"/>
      <c r="H140" s="149">
        <f>SUM(G137:G139)</f>
        <v>320</v>
      </c>
    </row>
    <row r="141" spans="1:8" ht="12.75" customHeight="1" x14ac:dyDescent="0.25">
      <c r="A141" s="3"/>
      <c r="B141" s="3" t="s">
        <v>769</v>
      </c>
      <c r="C141" s="150">
        <v>2</v>
      </c>
      <c r="D141" s="5">
        <v>70</v>
      </c>
      <c r="E141" s="6">
        <v>43558</v>
      </c>
      <c r="F141" s="3" t="s">
        <v>8</v>
      </c>
      <c r="G141" s="5">
        <f>(C141*D141)</f>
        <v>140</v>
      </c>
      <c r="H141" s="3"/>
    </row>
    <row r="142" spans="1:8" ht="12.75" customHeight="1" x14ac:dyDescent="0.25">
      <c r="A142" s="3"/>
      <c r="B142" s="3" t="s">
        <v>770</v>
      </c>
      <c r="C142" s="150">
        <v>2</v>
      </c>
      <c r="D142" s="5">
        <v>70</v>
      </c>
      <c r="E142" s="6">
        <v>43585</v>
      </c>
      <c r="F142" s="3" t="s">
        <v>8</v>
      </c>
      <c r="G142" s="5">
        <f>(C142*D142)</f>
        <v>140</v>
      </c>
      <c r="H142" s="3"/>
    </row>
    <row r="143" spans="1:8" ht="12.75" customHeight="1" x14ac:dyDescent="0.3">
      <c r="A143" s="22" t="s">
        <v>83</v>
      </c>
      <c r="B143" s="22"/>
      <c r="C143" s="22"/>
      <c r="D143" s="22"/>
      <c r="E143" s="22"/>
      <c r="F143" s="22"/>
      <c r="G143" s="22"/>
      <c r="H143" s="149">
        <f>SUM(G141:G142)</f>
        <v>280</v>
      </c>
    </row>
    <row r="144" spans="1:8" ht="12.75" customHeight="1" x14ac:dyDescent="0.25">
      <c r="A144" s="3"/>
      <c r="B144" s="3" t="s">
        <v>767</v>
      </c>
      <c r="C144" s="150">
        <v>1</v>
      </c>
      <c r="D144" s="5">
        <v>125</v>
      </c>
      <c r="E144" s="6">
        <v>43586</v>
      </c>
      <c r="F144" s="3" t="s">
        <v>8</v>
      </c>
      <c r="G144" s="5">
        <f>(C144*D144)</f>
        <v>125</v>
      </c>
      <c r="H144" s="3"/>
    </row>
    <row r="145" spans="1:8" ht="12.75" customHeight="1" x14ac:dyDescent="0.25">
      <c r="A145" s="3"/>
      <c r="B145" s="3" t="s">
        <v>771</v>
      </c>
      <c r="C145" s="150">
        <v>1</v>
      </c>
      <c r="D145" s="5">
        <v>140</v>
      </c>
      <c r="E145" s="6">
        <v>43616</v>
      </c>
      <c r="F145" s="3" t="s">
        <v>8</v>
      </c>
      <c r="G145" s="5">
        <f>(C145*D145)</f>
        <v>140</v>
      </c>
      <c r="H145" s="3"/>
    </row>
    <row r="146" spans="1:8" ht="12.75" customHeight="1" x14ac:dyDescent="0.3">
      <c r="A146" s="22" t="s">
        <v>84</v>
      </c>
      <c r="B146" s="22"/>
      <c r="C146" s="22"/>
      <c r="D146" s="22"/>
      <c r="E146" s="22"/>
      <c r="F146" s="22"/>
      <c r="G146" s="22"/>
      <c r="H146" s="149">
        <f>SUM(G144:G145)</f>
        <v>265</v>
      </c>
    </row>
    <row r="147" spans="1:8" ht="12.75" customHeight="1" x14ac:dyDescent="0.25">
      <c r="A147" s="3"/>
      <c r="B147" s="3" t="s">
        <v>772</v>
      </c>
      <c r="C147" s="150">
        <v>1</v>
      </c>
      <c r="D147" s="5">
        <v>260</v>
      </c>
      <c r="E147" s="6">
        <v>43624</v>
      </c>
      <c r="F147" s="3" t="s">
        <v>8</v>
      </c>
      <c r="G147" s="5">
        <f>(C147*D147)</f>
        <v>260</v>
      </c>
      <c r="H147" s="3"/>
    </row>
    <row r="148" spans="1:8" ht="12.75" customHeight="1" x14ac:dyDescent="0.3">
      <c r="A148" s="22" t="s">
        <v>85</v>
      </c>
      <c r="B148" s="22"/>
      <c r="C148" s="22"/>
      <c r="D148" s="22"/>
      <c r="E148" s="22"/>
      <c r="F148" s="22"/>
      <c r="G148" s="22"/>
      <c r="H148" s="342">
        <f>SUM(G147)</f>
        <v>260</v>
      </c>
    </row>
    <row r="149" spans="1:8" ht="12.75" customHeight="1" x14ac:dyDescent="0.25">
      <c r="A149" s="3"/>
      <c r="B149" s="3" t="s">
        <v>773</v>
      </c>
      <c r="C149" s="150">
        <v>1</v>
      </c>
      <c r="D149" s="5">
        <v>140</v>
      </c>
      <c r="E149" s="6">
        <v>43650</v>
      </c>
      <c r="F149" s="3" t="s">
        <v>8</v>
      </c>
      <c r="G149" s="341">
        <f>(C149*D149)</f>
        <v>140</v>
      </c>
      <c r="H149" s="199"/>
    </row>
    <row r="150" spans="1:8" ht="12.75" customHeight="1" x14ac:dyDescent="0.25">
      <c r="B150" s="47" t="s">
        <v>774</v>
      </c>
      <c r="C150" s="155">
        <v>1</v>
      </c>
      <c r="D150" s="48">
        <v>147.05000000000001</v>
      </c>
      <c r="E150" s="13">
        <v>43671</v>
      </c>
      <c r="F150" s="3" t="s">
        <v>8</v>
      </c>
      <c r="G150" s="341">
        <f>(C150*D150)</f>
        <v>147.05000000000001</v>
      </c>
      <c r="H150" s="199"/>
    </row>
    <row r="151" spans="1:8" ht="12.75" customHeight="1" x14ac:dyDescent="0.25">
      <c r="B151" s="47" t="s">
        <v>775</v>
      </c>
      <c r="C151" s="155">
        <v>1</v>
      </c>
      <c r="D151" s="48">
        <v>105</v>
      </c>
      <c r="E151" s="13">
        <v>43482</v>
      </c>
      <c r="F151" s="3" t="s">
        <v>8</v>
      </c>
      <c r="G151" s="341">
        <f>(C151*D151)</f>
        <v>105</v>
      </c>
      <c r="H151" s="199"/>
    </row>
    <row r="152" spans="1:8" ht="12.75" customHeight="1" x14ac:dyDescent="0.3">
      <c r="A152" s="22" t="s">
        <v>86</v>
      </c>
      <c r="B152" s="22"/>
      <c r="C152" s="22"/>
      <c r="D152" s="22"/>
      <c r="E152" s="22"/>
      <c r="F152" s="22"/>
      <c r="G152" s="44"/>
      <c r="H152" s="208">
        <f>SUM(G149:G151)</f>
        <v>392.05</v>
      </c>
    </row>
    <row r="153" spans="1:8" ht="12.75" customHeight="1" x14ac:dyDescent="0.25">
      <c r="B153" s="47" t="s">
        <v>776</v>
      </c>
      <c r="C153" s="155">
        <v>1</v>
      </c>
      <c r="D153" s="48">
        <v>230</v>
      </c>
      <c r="E153" s="13">
        <v>43678</v>
      </c>
      <c r="F153" s="3" t="s">
        <v>8</v>
      </c>
      <c r="G153" s="341">
        <f>(C153*D153)</f>
        <v>230</v>
      </c>
      <c r="H153" s="190"/>
    </row>
    <row r="154" spans="1:8" ht="12.75" customHeight="1" x14ac:dyDescent="0.25">
      <c r="A154" s="3"/>
      <c r="B154" s="3" t="s">
        <v>777</v>
      </c>
      <c r="C154" s="150">
        <v>1</v>
      </c>
      <c r="D154" s="5">
        <v>80</v>
      </c>
      <c r="E154" s="6">
        <v>43684</v>
      </c>
      <c r="F154" s="3" t="s">
        <v>8</v>
      </c>
      <c r="G154" s="341">
        <f>(C154*D154)</f>
        <v>80</v>
      </c>
      <c r="H154" s="199"/>
    </row>
    <row r="155" spans="1:8" ht="12.75" customHeight="1" x14ac:dyDescent="0.3">
      <c r="A155" s="22" t="s">
        <v>87</v>
      </c>
      <c r="B155" s="22"/>
      <c r="C155" s="22"/>
      <c r="D155" s="22"/>
      <c r="E155" s="22"/>
      <c r="F155" s="22"/>
      <c r="G155" s="44"/>
      <c r="H155" s="208">
        <f>SUM(G153:G154)</f>
        <v>310</v>
      </c>
    </row>
    <row r="156" spans="1:8" ht="12.75" customHeight="1" x14ac:dyDescent="0.25">
      <c r="B156" s="3" t="s">
        <v>778</v>
      </c>
      <c r="C156" s="155">
        <v>1</v>
      </c>
      <c r="D156" s="5">
        <v>80</v>
      </c>
      <c r="E156" s="13">
        <v>43711</v>
      </c>
      <c r="F156" s="3" t="s">
        <v>8</v>
      </c>
      <c r="G156" s="341">
        <f>(C156*D156)</f>
        <v>80</v>
      </c>
      <c r="H156" s="190"/>
    </row>
    <row r="157" spans="1:8" ht="12.75" customHeight="1" x14ac:dyDescent="0.3">
      <c r="A157" s="22" t="s">
        <v>88</v>
      </c>
      <c r="B157" s="22"/>
      <c r="C157" s="22"/>
      <c r="D157" s="22"/>
      <c r="E157" s="22"/>
      <c r="F157" s="22"/>
      <c r="G157" s="44"/>
      <c r="H157" s="208">
        <f>SUM(G156)</f>
        <v>80</v>
      </c>
    </row>
    <row r="158" spans="1:8" ht="12.75" customHeight="1" x14ac:dyDescent="0.25">
      <c r="B158" s="3" t="s">
        <v>779</v>
      </c>
      <c r="C158" s="155">
        <v>1</v>
      </c>
      <c r="D158" s="5">
        <v>80</v>
      </c>
      <c r="E158" s="13">
        <v>43740</v>
      </c>
      <c r="F158" s="3" t="s">
        <v>8</v>
      </c>
      <c r="G158" s="341">
        <f>(C158*D158)</f>
        <v>80</v>
      </c>
      <c r="H158" s="190"/>
    </row>
    <row r="159" spans="1:8" ht="12.75" customHeight="1" x14ac:dyDescent="0.25">
      <c r="B159" s="3" t="s">
        <v>780</v>
      </c>
      <c r="C159" s="155">
        <v>1</v>
      </c>
      <c r="D159" s="5">
        <v>80</v>
      </c>
      <c r="E159" s="13">
        <v>43762</v>
      </c>
      <c r="F159" s="3" t="s">
        <v>8</v>
      </c>
      <c r="G159" s="341">
        <f>(C159*D159)</f>
        <v>80</v>
      </c>
      <c r="H159" s="190"/>
    </row>
    <row r="160" spans="1:8" ht="12.75" customHeight="1" x14ac:dyDescent="0.3">
      <c r="A160" s="22" t="s">
        <v>89</v>
      </c>
      <c r="B160" s="22"/>
      <c r="C160" s="22"/>
      <c r="D160" s="22"/>
      <c r="E160" s="22"/>
      <c r="F160" s="22"/>
      <c r="G160" s="44"/>
      <c r="H160" s="208">
        <f>SUM(G158:G159)</f>
        <v>160</v>
      </c>
    </row>
    <row r="161" spans="1:8" ht="12.75" customHeight="1" x14ac:dyDescent="0.25">
      <c r="A161" s="3"/>
      <c r="B161" s="3" t="s">
        <v>781</v>
      </c>
      <c r="C161" s="150">
        <v>1</v>
      </c>
      <c r="D161" s="5">
        <v>50</v>
      </c>
      <c r="E161" s="6">
        <v>43792</v>
      </c>
      <c r="F161" s="3" t="s">
        <v>8</v>
      </c>
      <c r="G161" s="341">
        <f>(C161*D161)</f>
        <v>50</v>
      </c>
      <c r="H161" s="199"/>
    </row>
    <row r="162" spans="1:8" ht="12.75" customHeight="1" x14ac:dyDescent="0.3">
      <c r="A162" s="22" t="s">
        <v>90</v>
      </c>
      <c r="B162" s="22"/>
      <c r="C162" s="22"/>
      <c r="D162" s="22"/>
      <c r="E162" s="22"/>
      <c r="F162" s="22"/>
      <c r="G162" s="44"/>
      <c r="H162" s="208">
        <f>SUM(G161)</f>
        <v>50</v>
      </c>
    </row>
    <row r="163" spans="1:8" ht="12.75" customHeight="1" x14ac:dyDescent="0.25">
      <c r="A163" s="3"/>
      <c r="B163" s="3" t="s">
        <v>782</v>
      </c>
      <c r="C163" s="150">
        <v>1</v>
      </c>
      <c r="D163" s="5">
        <v>80</v>
      </c>
      <c r="E163" s="6">
        <v>43802</v>
      </c>
      <c r="F163" s="3" t="s">
        <v>8</v>
      </c>
      <c r="G163" s="341">
        <f>(C163*D163)</f>
        <v>80</v>
      </c>
      <c r="H163" s="199"/>
    </row>
    <row r="164" spans="1:8" ht="12.75" customHeight="1" x14ac:dyDescent="0.3">
      <c r="A164" s="22" t="s">
        <v>91</v>
      </c>
      <c r="B164" s="22"/>
      <c r="C164" s="22"/>
      <c r="D164" s="22"/>
      <c r="E164" s="22"/>
      <c r="F164" s="22"/>
      <c r="G164" s="22"/>
      <c r="H164" s="343">
        <f>SUM(G163)</f>
        <v>80</v>
      </c>
    </row>
    <row r="165" spans="1:8" ht="12.75" customHeight="1" x14ac:dyDescent="0.25">
      <c r="A165" s="3"/>
      <c r="B165" s="3" t="s">
        <v>783</v>
      </c>
      <c r="C165" s="150">
        <v>1</v>
      </c>
      <c r="D165" s="5">
        <v>80</v>
      </c>
      <c r="E165" s="6">
        <v>43833</v>
      </c>
      <c r="F165" s="3" t="s">
        <v>8</v>
      </c>
      <c r="G165" s="5">
        <f>(C165*D165)</f>
        <v>80</v>
      </c>
      <c r="H165" s="3"/>
    </row>
    <row r="166" spans="1:8" ht="12.75" customHeight="1" x14ac:dyDescent="0.3">
      <c r="A166" s="22" t="s">
        <v>92</v>
      </c>
      <c r="B166" s="22"/>
      <c r="C166" s="22"/>
      <c r="D166" s="22"/>
      <c r="E166" s="22"/>
      <c r="F166" s="22"/>
      <c r="G166" s="22"/>
      <c r="H166" s="149">
        <f>SUM(G165)</f>
        <v>80</v>
      </c>
    </row>
    <row r="167" spans="1:8" ht="12.75" customHeight="1" x14ac:dyDescent="0.25">
      <c r="A167" s="3"/>
      <c r="B167" s="3" t="s">
        <v>784</v>
      </c>
      <c r="C167" s="150">
        <v>1</v>
      </c>
      <c r="D167" s="5">
        <v>80</v>
      </c>
      <c r="E167" s="6">
        <v>43868</v>
      </c>
      <c r="F167" s="3" t="s">
        <v>8</v>
      </c>
      <c r="G167" s="5">
        <f>(C167*D167)</f>
        <v>80</v>
      </c>
      <c r="H167" s="3"/>
    </row>
    <row r="168" spans="1:8" ht="12.75" customHeight="1" x14ac:dyDescent="0.25">
      <c r="A168" s="3"/>
      <c r="B168" s="3" t="s">
        <v>781</v>
      </c>
      <c r="C168" s="150">
        <v>1</v>
      </c>
      <c r="D168" s="5">
        <v>70</v>
      </c>
      <c r="E168" s="6">
        <v>43875</v>
      </c>
      <c r="F168" s="3" t="s">
        <v>8</v>
      </c>
      <c r="G168" s="5">
        <f>(C168*D168)</f>
        <v>70</v>
      </c>
      <c r="H168" s="3"/>
    </row>
    <row r="169" spans="1:8" ht="12.75" customHeight="1" x14ac:dyDescent="0.3">
      <c r="A169" s="22" t="s">
        <v>93</v>
      </c>
      <c r="B169" s="22"/>
      <c r="C169" s="22"/>
      <c r="D169" s="22"/>
      <c r="E169" s="22"/>
      <c r="F169" s="22"/>
      <c r="G169" s="22"/>
      <c r="H169" s="149">
        <f>SUM(G167:G168)</f>
        <v>150</v>
      </c>
    </row>
    <row r="170" spans="1:8" ht="12.75" customHeight="1" x14ac:dyDescent="0.25">
      <c r="A170" s="3"/>
      <c r="B170" s="3" t="s">
        <v>785</v>
      </c>
      <c r="C170" s="150">
        <v>1</v>
      </c>
      <c r="D170" s="5">
        <v>80</v>
      </c>
      <c r="E170" s="6">
        <v>43893</v>
      </c>
      <c r="F170" s="3" t="s">
        <v>8</v>
      </c>
      <c r="G170" s="5">
        <f>(C170*D170)</f>
        <v>80</v>
      </c>
      <c r="H170" s="3"/>
    </row>
    <row r="171" spans="1:8" ht="12.75" customHeight="1" x14ac:dyDescent="0.25">
      <c r="A171" s="3"/>
      <c r="B171" s="3" t="s">
        <v>786</v>
      </c>
      <c r="C171" s="150">
        <v>1</v>
      </c>
      <c r="D171" s="5">
        <v>30</v>
      </c>
      <c r="E171" s="6">
        <v>43903</v>
      </c>
      <c r="F171" s="3" t="s">
        <v>8</v>
      </c>
      <c r="G171" s="5">
        <f>(C171*D171)</f>
        <v>30</v>
      </c>
      <c r="H171" s="3"/>
    </row>
    <row r="172" spans="1:8" ht="12.75" customHeight="1" x14ac:dyDescent="0.3">
      <c r="A172" s="22" t="s">
        <v>94</v>
      </c>
      <c r="B172" s="22"/>
      <c r="C172" s="22"/>
      <c r="D172" s="22"/>
      <c r="E172" s="22"/>
      <c r="F172" s="22"/>
      <c r="G172" s="22"/>
      <c r="H172" s="149">
        <f>SUM(G170:G171)</f>
        <v>110</v>
      </c>
    </row>
    <row r="173" spans="1:8" ht="12.75" customHeight="1" x14ac:dyDescent="0.25">
      <c r="A173" s="3"/>
      <c r="B173" s="3" t="s">
        <v>787</v>
      </c>
      <c r="C173" s="150">
        <v>1</v>
      </c>
      <c r="D173" s="5">
        <v>80</v>
      </c>
      <c r="E173" s="6">
        <v>43926</v>
      </c>
      <c r="F173" s="3" t="s">
        <v>8</v>
      </c>
      <c r="G173" s="5">
        <f>(C173*D173)</f>
        <v>80</v>
      </c>
      <c r="H173" s="3"/>
    </row>
    <row r="174" spans="1:8" ht="12.75" customHeight="1" x14ac:dyDescent="0.25">
      <c r="A174" s="3"/>
      <c r="B174" s="3" t="s">
        <v>788</v>
      </c>
      <c r="C174" s="150">
        <v>4</v>
      </c>
      <c r="D174" s="5">
        <v>80</v>
      </c>
      <c r="E174" s="6">
        <v>43932</v>
      </c>
      <c r="F174" s="3" t="s">
        <v>8</v>
      </c>
      <c r="G174" s="5">
        <f>(C174*D174)</f>
        <v>320</v>
      </c>
      <c r="H174" s="3"/>
    </row>
    <row r="175" spans="1:8" ht="12.75" customHeight="1" x14ac:dyDescent="0.3">
      <c r="A175" s="22" t="s">
        <v>95</v>
      </c>
      <c r="B175" s="22"/>
      <c r="C175" s="22"/>
      <c r="D175" s="22"/>
      <c r="E175" s="22"/>
      <c r="F175" s="22"/>
      <c r="G175" s="22"/>
      <c r="H175" s="149">
        <f>SUM(G173:G174)</f>
        <v>400</v>
      </c>
    </row>
    <row r="176" spans="1:8" ht="12.75" customHeight="1" x14ac:dyDescent="0.25">
      <c r="A176" s="3"/>
      <c r="B176" s="3" t="s">
        <v>789</v>
      </c>
      <c r="C176" s="150">
        <v>1</v>
      </c>
      <c r="D176" s="5">
        <v>80</v>
      </c>
      <c r="E176" s="6">
        <v>43954</v>
      </c>
      <c r="F176" s="3" t="s">
        <v>8</v>
      </c>
      <c r="G176" s="5">
        <f>(C176*D176)</f>
        <v>80</v>
      </c>
      <c r="H176" s="3"/>
    </row>
    <row r="177" spans="1:8" ht="12.75" customHeight="1" x14ac:dyDescent="0.25">
      <c r="A177" s="3"/>
      <c r="B177" s="3" t="s">
        <v>790</v>
      </c>
      <c r="C177" s="150">
        <v>1</v>
      </c>
      <c r="D177" s="5">
        <v>240</v>
      </c>
      <c r="E177" s="6">
        <v>43966</v>
      </c>
      <c r="F177" s="3" t="s">
        <v>8</v>
      </c>
      <c r="G177" s="5">
        <f>(C177*D177)</f>
        <v>240</v>
      </c>
      <c r="H177" s="3"/>
    </row>
    <row r="178" spans="1:8" ht="12.75" customHeight="1" x14ac:dyDescent="0.3">
      <c r="A178" s="22" t="s">
        <v>96</v>
      </c>
      <c r="B178" s="22"/>
      <c r="C178" s="22"/>
      <c r="D178" s="22"/>
      <c r="E178" s="22"/>
      <c r="F178" s="22"/>
      <c r="G178" s="22"/>
      <c r="H178" s="149">
        <f>SUM(G176:G177)</f>
        <v>320</v>
      </c>
    </row>
    <row r="179" spans="1:8" ht="12.75" customHeight="1" x14ac:dyDescent="0.25">
      <c r="A179" s="3"/>
      <c r="B179" s="3" t="s">
        <v>791</v>
      </c>
      <c r="C179" s="150">
        <v>1</v>
      </c>
      <c r="D179" s="5">
        <v>80</v>
      </c>
      <c r="E179" s="6">
        <v>43986</v>
      </c>
      <c r="F179" s="3" t="s">
        <v>8</v>
      </c>
      <c r="G179" s="5">
        <f>(C179*D179)</f>
        <v>80</v>
      </c>
      <c r="H179" s="3"/>
    </row>
    <row r="180" spans="1:8" ht="12.75" customHeight="1" x14ac:dyDescent="0.3">
      <c r="A180" s="22" t="s">
        <v>97</v>
      </c>
      <c r="B180" s="22"/>
      <c r="C180" s="22"/>
      <c r="D180" s="22"/>
      <c r="E180" s="22"/>
      <c r="F180" s="22"/>
      <c r="G180" s="22"/>
      <c r="H180" s="149">
        <f>SUM(G179)</f>
        <v>80</v>
      </c>
    </row>
    <row r="181" spans="1:8" ht="12.75" customHeight="1" x14ac:dyDescent="0.25">
      <c r="A181" s="3"/>
      <c r="B181" s="3" t="s">
        <v>792</v>
      </c>
      <c r="C181" s="150">
        <v>1</v>
      </c>
      <c r="D181" s="5">
        <v>80</v>
      </c>
      <c r="E181" s="6">
        <v>44015</v>
      </c>
      <c r="F181" s="3" t="s">
        <v>8</v>
      </c>
      <c r="G181" s="5">
        <f>(C181*D181)</f>
        <v>80</v>
      </c>
      <c r="H181" s="3"/>
    </row>
    <row r="182" spans="1:8" ht="12.75" customHeight="1" x14ac:dyDescent="0.3">
      <c r="A182" s="22" t="s">
        <v>98</v>
      </c>
      <c r="B182" s="22"/>
      <c r="C182" s="22"/>
      <c r="D182" s="22"/>
      <c r="E182" s="22"/>
      <c r="F182" s="22"/>
      <c r="G182" s="22"/>
      <c r="H182" s="149">
        <f>SUM(G181)</f>
        <v>80</v>
      </c>
    </row>
    <row r="183" spans="1:8" ht="12.75" customHeight="1" x14ac:dyDescent="0.25">
      <c r="A183" s="3"/>
      <c r="B183" s="3" t="s">
        <v>793</v>
      </c>
      <c r="C183" s="150">
        <v>1</v>
      </c>
      <c r="D183" s="5">
        <v>80</v>
      </c>
      <c r="E183" s="6">
        <v>44046</v>
      </c>
      <c r="F183" s="3" t="s">
        <v>8</v>
      </c>
      <c r="G183" s="5">
        <f>(C183*D183)</f>
        <v>80</v>
      </c>
      <c r="H183" s="3"/>
    </row>
    <row r="184" spans="1:8" ht="12.75" customHeight="1" x14ac:dyDescent="0.3">
      <c r="A184" s="22" t="s">
        <v>99</v>
      </c>
      <c r="B184" s="22"/>
      <c r="C184" s="22"/>
      <c r="D184" s="22"/>
      <c r="E184" s="22"/>
      <c r="F184" s="22"/>
      <c r="G184" s="22"/>
      <c r="H184" s="149">
        <f>SUM(G183)</f>
        <v>80</v>
      </c>
    </row>
    <row r="185" spans="1:8" ht="12.75" customHeight="1" x14ac:dyDescent="0.25">
      <c r="A185" s="3"/>
      <c r="B185" s="3" t="s">
        <v>794</v>
      </c>
      <c r="C185" s="150">
        <v>1</v>
      </c>
      <c r="D185" s="5">
        <v>80</v>
      </c>
      <c r="E185" s="6">
        <v>44078</v>
      </c>
      <c r="F185" s="3" t="s">
        <v>8</v>
      </c>
      <c r="G185" s="5">
        <f>(C185*D185)</f>
        <v>80</v>
      </c>
      <c r="H185" s="3"/>
    </row>
    <row r="186" spans="1:8" ht="12.75" customHeight="1" x14ac:dyDescent="0.3">
      <c r="A186" s="22" t="s">
        <v>100</v>
      </c>
      <c r="B186" s="22"/>
      <c r="C186" s="22"/>
      <c r="D186" s="22"/>
      <c r="E186" s="22"/>
      <c r="F186" s="22"/>
      <c r="G186" s="22"/>
      <c r="H186" s="149">
        <f>SUM(G185)</f>
        <v>80</v>
      </c>
    </row>
    <row r="187" spans="1:8" ht="12.75" customHeight="1" x14ac:dyDescent="0.25">
      <c r="A187" s="11"/>
      <c r="B187" s="3" t="s">
        <v>795</v>
      </c>
      <c r="C187" s="150">
        <v>1</v>
      </c>
      <c r="D187" s="156">
        <v>120</v>
      </c>
      <c r="E187" s="157">
        <v>44107</v>
      </c>
      <c r="F187" s="3" t="s">
        <v>8</v>
      </c>
      <c r="G187" s="5">
        <f>(C187*D187)</f>
        <v>120</v>
      </c>
      <c r="H187" s="71"/>
    </row>
    <row r="188" spans="1:8" ht="12.75" customHeight="1" x14ac:dyDescent="0.25">
      <c r="A188" s="3"/>
      <c r="B188" s="3" t="s">
        <v>636</v>
      </c>
      <c r="C188" s="150">
        <v>1</v>
      </c>
      <c r="D188" s="5">
        <v>110</v>
      </c>
      <c r="E188" s="6">
        <v>44078</v>
      </c>
      <c r="F188" s="3" t="s">
        <v>8</v>
      </c>
      <c r="G188" s="5">
        <f>(C188*D188)</f>
        <v>110</v>
      </c>
      <c r="H188" s="3"/>
    </row>
    <row r="189" spans="1:8" ht="12.75" customHeight="1" x14ac:dyDescent="0.25">
      <c r="A189" s="3"/>
      <c r="B189" s="47" t="s">
        <v>796</v>
      </c>
      <c r="C189" s="150">
        <v>1</v>
      </c>
      <c r="D189" s="5">
        <v>136</v>
      </c>
      <c r="E189" s="6">
        <v>44110</v>
      </c>
      <c r="F189" s="3" t="s">
        <v>8</v>
      </c>
      <c r="G189" s="5">
        <f>(C189*D189)</f>
        <v>136</v>
      </c>
      <c r="H189" s="3"/>
    </row>
    <row r="190" spans="1:8" ht="12.75" customHeight="1" x14ac:dyDescent="0.25">
      <c r="A190" s="3"/>
      <c r="B190" s="3" t="s">
        <v>797</v>
      </c>
      <c r="C190" s="150">
        <v>1</v>
      </c>
      <c r="D190" s="5">
        <v>140</v>
      </c>
      <c r="E190" s="6">
        <v>44119</v>
      </c>
      <c r="F190" s="3" t="s">
        <v>8</v>
      </c>
      <c r="G190" s="5">
        <f>(C190*D190)</f>
        <v>140</v>
      </c>
      <c r="H190" s="3"/>
    </row>
    <row r="191" spans="1:8" ht="12.75" customHeight="1" x14ac:dyDescent="0.3">
      <c r="A191" s="22" t="s">
        <v>101</v>
      </c>
      <c r="B191" s="22"/>
      <c r="C191" s="22"/>
      <c r="D191" s="22"/>
      <c r="E191" s="22"/>
      <c r="F191" s="22"/>
      <c r="G191" s="22"/>
      <c r="H191" s="149">
        <f>SUM(G187:G190)</f>
        <v>506</v>
      </c>
    </row>
    <row r="192" spans="1:8" ht="12.75" customHeight="1" x14ac:dyDescent="0.25">
      <c r="A192" s="3"/>
      <c r="B192" s="3" t="s">
        <v>780</v>
      </c>
      <c r="C192" s="150">
        <v>1</v>
      </c>
      <c r="D192" s="5">
        <v>140</v>
      </c>
      <c r="E192" s="6">
        <v>44140</v>
      </c>
      <c r="F192" s="3" t="s">
        <v>8</v>
      </c>
      <c r="G192" s="5">
        <f>(C192*D192)</f>
        <v>140</v>
      </c>
      <c r="H192" s="3"/>
    </row>
    <row r="193" spans="1:8" ht="12.75" customHeight="1" x14ac:dyDescent="0.25">
      <c r="A193" s="3"/>
      <c r="B193" s="3" t="s">
        <v>781</v>
      </c>
      <c r="C193" s="150">
        <v>1</v>
      </c>
      <c r="D193" s="5">
        <v>180</v>
      </c>
      <c r="E193" s="6">
        <v>44163</v>
      </c>
      <c r="F193" s="3" t="s">
        <v>8</v>
      </c>
      <c r="G193" s="5">
        <f>(C193*D193)</f>
        <v>180</v>
      </c>
      <c r="H193" s="3"/>
    </row>
    <row r="194" spans="1:8" ht="12.75" customHeight="1" x14ac:dyDescent="0.25">
      <c r="A194" s="3"/>
      <c r="B194" s="3" t="s">
        <v>798</v>
      </c>
      <c r="C194" s="150">
        <v>1</v>
      </c>
      <c r="D194" s="5">
        <v>140</v>
      </c>
      <c r="E194" s="6">
        <v>44165</v>
      </c>
      <c r="F194" s="3" t="s">
        <v>8</v>
      </c>
      <c r="G194" s="5">
        <f>(C194*D194)</f>
        <v>140</v>
      </c>
      <c r="H194" s="3"/>
    </row>
    <row r="195" spans="1:8" ht="12.75" customHeight="1" x14ac:dyDescent="0.3">
      <c r="A195" s="22" t="s">
        <v>102</v>
      </c>
      <c r="B195" s="22"/>
      <c r="C195" s="22"/>
      <c r="D195" s="22"/>
      <c r="E195" s="22"/>
      <c r="F195" s="22"/>
      <c r="G195" s="22"/>
      <c r="H195" s="149">
        <f>SUM(G192:G194)</f>
        <v>460</v>
      </c>
    </row>
    <row r="196" spans="1:8" ht="12.75" customHeight="1" x14ac:dyDescent="0.25">
      <c r="A196" s="3"/>
      <c r="B196" s="3" t="s">
        <v>799</v>
      </c>
      <c r="C196" s="150">
        <v>1</v>
      </c>
      <c r="D196" s="5">
        <v>160</v>
      </c>
      <c r="E196" s="6">
        <v>44177</v>
      </c>
      <c r="F196" s="3" t="s">
        <v>8</v>
      </c>
      <c r="G196" s="5">
        <f>(C196*D196)</f>
        <v>160</v>
      </c>
      <c r="H196" s="3"/>
    </row>
    <row r="197" spans="1:8" ht="12.75" customHeight="1" x14ac:dyDescent="0.25">
      <c r="A197" s="3"/>
      <c r="B197" s="3" t="s">
        <v>800</v>
      </c>
      <c r="C197" s="150">
        <v>1</v>
      </c>
      <c r="D197" s="5">
        <v>140</v>
      </c>
      <c r="E197" s="6">
        <v>44195</v>
      </c>
      <c r="F197" s="3" t="s">
        <v>8</v>
      </c>
      <c r="G197" s="5">
        <f>(C197*D197)</f>
        <v>140</v>
      </c>
      <c r="H197" s="3"/>
    </row>
    <row r="198" spans="1:8" ht="12.75" customHeight="1" x14ac:dyDescent="0.3">
      <c r="A198" s="22" t="s">
        <v>103</v>
      </c>
      <c r="B198" s="22"/>
      <c r="C198" s="22"/>
      <c r="D198" s="22"/>
      <c r="E198" s="22"/>
      <c r="F198" s="22"/>
      <c r="G198" s="22"/>
      <c r="H198" s="149">
        <f>SUM(G196:G197)</f>
        <v>300</v>
      </c>
    </row>
    <row r="199" spans="1:8" ht="12.75" customHeight="1" x14ac:dyDescent="0.25">
      <c r="A199" s="3"/>
      <c r="B199" s="3" t="s">
        <v>1222</v>
      </c>
      <c r="C199" s="150">
        <v>1</v>
      </c>
      <c r="D199" s="5">
        <v>1000</v>
      </c>
      <c r="E199" s="6">
        <v>44214</v>
      </c>
      <c r="F199" s="3" t="s">
        <v>8</v>
      </c>
      <c r="G199" s="5">
        <f>C199*D199</f>
        <v>1000</v>
      </c>
      <c r="H199" s="3"/>
    </row>
    <row r="200" spans="1:8" ht="12.75" customHeight="1" x14ac:dyDescent="0.25">
      <c r="A200" s="3"/>
      <c r="B200" s="3" t="s">
        <v>801</v>
      </c>
      <c r="C200" s="150">
        <v>1</v>
      </c>
      <c r="D200" s="5">
        <v>140</v>
      </c>
      <c r="E200" s="6">
        <v>44224</v>
      </c>
      <c r="F200" s="3" t="s">
        <v>8</v>
      </c>
      <c r="G200" s="5">
        <f>C200*D200</f>
        <v>140</v>
      </c>
      <c r="H200" s="3"/>
    </row>
    <row r="201" spans="1:8" ht="12.75" customHeight="1" x14ac:dyDescent="0.3">
      <c r="A201" s="22" t="s">
        <v>104</v>
      </c>
      <c r="B201" s="22"/>
      <c r="C201" s="22"/>
      <c r="D201" s="22"/>
      <c r="E201" s="22"/>
      <c r="F201" s="22"/>
      <c r="G201" s="22"/>
      <c r="H201" s="149">
        <f>SUM(G199:G200)</f>
        <v>1140</v>
      </c>
    </row>
    <row r="202" spans="1:8" ht="12.75" customHeight="1" x14ac:dyDescent="0.25">
      <c r="A202" s="3"/>
      <c r="B202" s="3" t="s">
        <v>802</v>
      </c>
      <c r="C202" s="150">
        <v>1</v>
      </c>
      <c r="D202" s="5">
        <v>100</v>
      </c>
      <c r="E202" s="6">
        <v>44231</v>
      </c>
      <c r="F202" s="3" t="s">
        <v>8</v>
      </c>
      <c r="G202" s="5">
        <f>C202*D202</f>
        <v>100</v>
      </c>
      <c r="H202" s="3"/>
    </row>
    <row r="203" spans="1:8" ht="12.75" customHeight="1" x14ac:dyDescent="0.3">
      <c r="A203" s="22" t="s">
        <v>105</v>
      </c>
      <c r="B203" s="22"/>
      <c r="C203" s="22"/>
      <c r="D203" s="22"/>
      <c r="E203" s="22"/>
      <c r="F203" s="22"/>
      <c r="G203" s="22"/>
      <c r="H203" s="149">
        <f>SUM(G202)</f>
        <v>100</v>
      </c>
    </row>
    <row r="204" spans="1:8" ht="12.75" customHeight="1" x14ac:dyDescent="0.25">
      <c r="A204" s="3"/>
      <c r="B204" s="3" t="s">
        <v>803</v>
      </c>
      <c r="C204" s="150">
        <v>1</v>
      </c>
      <c r="D204" s="5">
        <v>150</v>
      </c>
      <c r="E204" s="6">
        <v>44263</v>
      </c>
      <c r="F204" s="3" t="s">
        <v>8</v>
      </c>
      <c r="G204" s="5">
        <f>C204*D204</f>
        <v>150</v>
      </c>
      <c r="H204" s="3"/>
    </row>
    <row r="205" spans="1:8" ht="12.75" customHeight="1" x14ac:dyDescent="0.3">
      <c r="A205" s="22" t="s">
        <v>106</v>
      </c>
      <c r="B205" s="22"/>
      <c r="C205" s="22"/>
      <c r="D205" s="22"/>
      <c r="E205" s="22"/>
      <c r="F205" s="22"/>
      <c r="G205" s="22"/>
      <c r="H205" s="149">
        <f>SUM(G204)</f>
        <v>150</v>
      </c>
    </row>
    <row r="206" spans="1:8" ht="12.75" customHeight="1" x14ac:dyDescent="0.25">
      <c r="A206" s="3"/>
      <c r="B206" s="3" t="s">
        <v>804</v>
      </c>
      <c r="C206" s="150">
        <v>1</v>
      </c>
      <c r="D206" s="5">
        <v>150</v>
      </c>
      <c r="E206" s="6">
        <v>44293</v>
      </c>
      <c r="F206" s="3" t="s">
        <v>8</v>
      </c>
      <c r="G206" s="5">
        <f>C206*D206</f>
        <v>150</v>
      </c>
      <c r="H206" s="3"/>
    </row>
    <row r="207" spans="1:8" ht="12.75" customHeight="1" x14ac:dyDescent="0.3">
      <c r="A207" s="22" t="s">
        <v>107</v>
      </c>
      <c r="B207" s="22"/>
      <c r="C207" s="22"/>
      <c r="D207" s="22"/>
      <c r="E207" s="22"/>
      <c r="F207" s="22"/>
      <c r="G207" s="22"/>
      <c r="H207" s="149">
        <f>SUM(G206)</f>
        <v>150</v>
      </c>
    </row>
    <row r="208" spans="1:8" ht="12.75" customHeight="1" x14ac:dyDescent="0.25">
      <c r="A208" s="3"/>
      <c r="B208" s="158" t="s">
        <v>805</v>
      </c>
      <c r="C208" s="150">
        <v>1</v>
      </c>
      <c r="D208" s="5">
        <v>150</v>
      </c>
      <c r="E208" s="159">
        <v>44330</v>
      </c>
      <c r="F208" s="3" t="s">
        <v>8</v>
      </c>
      <c r="G208" s="5">
        <f>C208*D208</f>
        <v>150</v>
      </c>
      <c r="H208" s="3"/>
    </row>
    <row r="209" spans="1:8" ht="12.75" customHeight="1" x14ac:dyDescent="0.3">
      <c r="A209" s="131" t="s">
        <v>108</v>
      </c>
      <c r="B209" s="22"/>
      <c r="C209" s="22"/>
      <c r="D209" s="22"/>
      <c r="E209" s="22"/>
      <c r="F209" s="22"/>
      <c r="G209" s="22"/>
      <c r="H209" s="149">
        <f>SUM(G208)</f>
        <v>150</v>
      </c>
    </row>
    <row r="210" spans="1:8" s="217" customFormat="1" ht="12.75" customHeight="1" x14ac:dyDescent="0.25">
      <c r="A210" s="158"/>
      <c r="B210" s="158"/>
      <c r="C210" s="150"/>
      <c r="D210" s="167"/>
      <c r="E210" s="159"/>
      <c r="F210" s="158"/>
      <c r="G210" s="167"/>
      <c r="H210" s="158"/>
    </row>
    <row r="211" spans="1:8" s="217" customFormat="1" ht="12.75" customHeight="1" x14ac:dyDescent="0.3">
      <c r="A211" s="131" t="s">
        <v>1184</v>
      </c>
      <c r="B211" s="131"/>
      <c r="C211" s="131"/>
      <c r="D211" s="131"/>
      <c r="E211" s="131"/>
      <c r="F211" s="131"/>
      <c r="G211" s="131"/>
      <c r="H211" s="149">
        <f>SUM(G210)</f>
        <v>0</v>
      </c>
    </row>
    <row r="212" spans="1:8" ht="12.75" customHeight="1" x14ac:dyDescent="0.25">
      <c r="A212" s="158"/>
      <c r="B212" s="158" t="s">
        <v>1209</v>
      </c>
      <c r="C212" s="150">
        <v>2</v>
      </c>
      <c r="D212" s="167">
        <v>150</v>
      </c>
      <c r="E212" s="159">
        <v>44397</v>
      </c>
      <c r="F212" s="158" t="s">
        <v>8</v>
      </c>
      <c r="G212" s="167">
        <f>C212*D212</f>
        <v>300</v>
      </c>
      <c r="H212" s="158"/>
    </row>
    <row r="213" spans="1:8" ht="12.75" customHeight="1" x14ac:dyDescent="0.3">
      <c r="A213" s="131" t="s">
        <v>1206</v>
      </c>
      <c r="B213" s="131"/>
      <c r="C213" s="131"/>
      <c r="D213" s="131"/>
      <c r="E213" s="131"/>
      <c r="F213" s="131"/>
      <c r="G213" s="131"/>
      <c r="H213" s="149">
        <f>SUM(G212)</f>
        <v>300</v>
      </c>
    </row>
    <row r="214" spans="1:8" s="227" customFormat="1" ht="12.75" customHeight="1" x14ac:dyDescent="0.25">
      <c r="A214" s="158"/>
      <c r="B214" s="158" t="s">
        <v>1223</v>
      </c>
      <c r="C214" s="150">
        <v>1</v>
      </c>
      <c r="D214" s="167">
        <v>1300</v>
      </c>
      <c r="E214" s="159">
        <v>44409</v>
      </c>
      <c r="F214" s="158" t="s">
        <v>8</v>
      </c>
      <c r="G214" s="167">
        <f>C214*D214</f>
        <v>1300</v>
      </c>
      <c r="H214" s="158"/>
    </row>
    <row r="215" spans="1:8" s="238" customFormat="1" ht="12.75" customHeight="1" x14ac:dyDescent="0.25">
      <c r="A215" s="158"/>
      <c r="B215" s="158" t="s">
        <v>1223</v>
      </c>
      <c r="C215" s="150">
        <v>1</v>
      </c>
      <c r="D215" s="167">
        <v>1300</v>
      </c>
      <c r="E215" s="159">
        <v>44422</v>
      </c>
      <c r="F215" s="158" t="s">
        <v>8</v>
      </c>
      <c r="G215" s="167">
        <f>C215*D215</f>
        <v>1300</v>
      </c>
      <c r="H215" s="158"/>
    </row>
    <row r="216" spans="1:8" s="238" customFormat="1" ht="12.75" customHeight="1" x14ac:dyDescent="0.25">
      <c r="A216" s="158"/>
      <c r="B216" s="158" t="s">
        <v>1236</v>
      </c>
      <c r="C216" s="150">
        <v>1</v>
      </c>
      <c r="D216" s="167">
        <v>150</v>
      </c>
      <c r="E216" s="159">
        <v>44428</v>
      </c>
      <c r="F216" s="158" t="s">
        <v>8</v>
      </c>
      <c r="G216" s="167">
        <f>C216*D216</f>
        <v>150</v>
      </c>
      <c r="H216" s="158"/>
    </row>
    <row r="217" spans="1:8" s="227" customFormat="1" ht="12.75" customHeight="1" x14ac:dyDescent="0.3">
      <c r="A217" s="131" t="s">
        <v>1220</v>
      </c>
      <c r="B217" s="131"/>
      <c r="C217" s="131"/>
      <c r="D217" s="131"/>
      <c r="E217" s="131"/>
      <c r="F217" s="131"/>
      <c r="G217" s="131"/>
      <c r="H217" s="149">
        <f>SUM(G214:G216)</f>
        <v>2750</v>
      </c>
    </row>
    <row r="218" spans="1:8" s="259" customFormat="1" ht="12.75" customHeight="1" x14ac:dyDescent="0.25">
      <c r="A218" s="158"/>
      <c r="B218" s="158" t="s">
        <v>1223</v>
      </c>
      <c r="C218" s="150">
        <v>1</v>
      </c>
      <c r="D218" s="167">
        <v>400</v>
      </c>
      <c r="E218" s="159">
        <v>44453</v>
      </c>
      <c r="F218" s="158" t="s">
        <v>8</v>
      </c>
      <c r="G218" s="167">
        <f>C218*D218</f>
        <v>400</v>
      </c>
      <c r="H218" s="158"/>
    </row>
    <row r="219" spans="1:8" s="259" customFormat="1" ht="12.75" customHeight="1" x14ac:dyDescent="0.25">
      <c r="A219" s="158"/>
      <c r="B219" s="158" t="s">
        <v>1245</v>
      </c>
      <c r="C219" s="150">
        <v>1</v>
      </c>
      <c r="D219" s="167">
        <v>150</v>
      </c>
      <c r="E219" s="159">
        <v>44460</v>
      </c>
      <c r="F219" s="158" t="s">
        <v>8</v>
      </c>
      <c r="G219" s="167">
        <f>C219*D219</f>
        <v>150</v>
      </c>
      <c r="H219" s="158"/>
    </row>
    <row r="220" spans="1:8" ht="12.75" customHeight="1" x14ac:dyDescent="0.3">
      <c r="A220" s="131" t="s">
        <v>1242</v>
      </c>
      <c r="B220" s="131"/>
      <c r="C220" s="131"/>
      <c r="D220" s="131"/>
      <c r="E220" s="131"/>
      <c r="F220" s="131"/>
      <c r="G220" s="131"/>
      <c r="H220" s="149">
        <f>SUM(G218:G219)</f>
        <v>550</v>
      </c>
    </row>
    <row r="221" spans="1:8" ht="12.75" customHeight="1" x14ac:dyDescent="0.25">
      <c r="A221" s="158"/>
      <c r="B221" s="158" t="s">
        <v>1256</v>
      </c>
      <c r="C221" s="150">
        <v>1</v>
      </c>
      <c r="D221" s="167">
        <v>30</v>
      </c>
      <c r="E221" s="159">
        <v>44484</v>
      </c>
      <c r="F221" s="158" t="s">
        <v>8</v>
      </c>
      <c r="G221" s="167">
        <f>C221*D221</f>
        <v>30</v>
      </c>
      <c r="H221" s="158"/>
    </row>
    <row r="222" spans="1:8" s="264" customFormat="1" ht="12.75" customHeight="1" x14ac:dyDescent="0.25">
      <c r="A222" s="158"/>
      <c r="B222" s="158" t="s">
        <v>1259</v>
      </c>
      <c r="C222" s="150">
        <v>1</v>
      </c>
      <c r="D222" s="167">
        <v>150</v>
      </c>
      <c r="E222" s="159">
        <v>44494</v>
      </c>
      <c r="F222" s="158" t="s">
        <v>8</v>
      </c>
      <c r="G222" s="167">
        <f>C222*D222</f>
        <v>150</v>
      </c>
      <c r="H222" s="158"/>
    </row>
    <row r="223" spans="1:8" ht="12.75" customHeight="1" x14ac:dyDescent="0.3">
      <c r="A223" s="131" t="s">
        <v>1253</v>
      </c>
      <c r="B223" s="131"/>
      <c r="C223" s="131"/>
      <c r="D223" s="131"/>
      <c r="E223" s="131"/>
      <c r="F223" s="131"/>
      <c r="G223" s="131"/>
      <c r="H223" s="149">
        <f>SUM(G221:G222)</f>
        <v>180</v>
      </c>
    </row>
    <row r="224" spans="1:8" ht="12.75" customHeight="1" x14ac:dyDescent="0.25">
      <c r="A224" s="158"/>
      <c r="B224" s="158" t="s">
        <v>1275</v>
      </c>
      <c r="C224" s="150">
        <v>1</v>
      </c>
      <c r="D224" s="167">
        <v>150</v>
      </c>
      <c r="E224" s="159">
        <v>44537</v>
      </c>
      <c r="F224" s="158" t="s">
        <v>8</v>
      </c>
      <c r="G224" s="167">
        <f>C224*D224</f>
        <v>150</v>
      </c>
      <c r="H224" s="158"/>
    </row>
    <row r="225" spans="1:12" ht="12.75" customHeight="1" x14ac:dyDescent="0.25">
      <c r="A225" s="187"/>
      <c r="B225" s="187" t="s">
        <v>1282</v>
      </c>
      <c r="C225" s="292">
        <v>1</v>
      </c>
      <c r="D225" s="188">
        <v>150</v>
      </c>
      <c r="E225" s="206">
        <v>44561</v>
      </c>
      <c r="F225" s="187" t="s">
        <v>8</v>
      </c>
      <c r="G225" s="188">
        <f>C225*D225</f>
        <v>150</v>
      </c>
      <c r="H225" s="187"/>
    </row>
    <row r="226" spans="1:12" ht="12.75" customHeight="1" x14ac:dyDescent="0.3">
      <c r="A226" s="207" t="s">
        <v>1272</v>
      </c>
      <c r="B226" s="207"/>
      <c r="C226" s="207"/>
      <c r="D226" s="207"/>
      <c r="E226" s="207"/>
      <c r="F226" s="207"/>
      <c r="G226" s="207"/>
      <c r="H226" s="208">
        <f>SUM(G224:G225)</f>
        <v>300</v>
      </c>
    </row>
    <row r="227" spans="1:12" ht="12.75" customHeight="1" x14ac:dyDescent="0.25">
      <c r="A227" s="190"/>
      <c r="B227" s="289" t="s">
        <v>1292</v>
      </c>
      <c r="C227" s="290">
        <v>1</v>
      </c>
      <c r="D227" s="291">
        <v>350</v>
      </c>
      <c r="E227" s="253">
        <v>44579</v>
      </c>
      <c r="F227" s="199" t="s">
        <v>8</v>
      </c>
      <c r="G227" s="167">
        <f>C227*D227</f>
        <v>350</v>
      </c>
      <c r="H227" s="190"/>
    </row>
    <row r="228" spans="1:12" ht="12.75" customHeight="1" x14ac:dyDescent="0.25">
      <c r="A228" s="190"/>
      <c r="B228" s="289" t="s">
        <v>1291</v>
      </c>
      <c r="C228" s="290">
        <v>1</v>
      </c>
      <c r="D228" s="291">
        <v>235</v>
      </c>
      <c r="E228" s="253">
        <v>44583</v>
      </c>
      <c r="F228" s="199" t="s">
        <v>8</v>
      </c>
      <c r="G228" s="167">
        <f>C228*D228</f>
        <v>235</v>
      </c>
      <c r="H228" s="190"/>
    </row>
    <row r="229" spans="1:12" ht="12.75" customHeight="1" x14ac:dyDescent="0.3">
      <c r="A229" s="378" t="s">
        <v>1278</v>
      </c>
      <c r="B229" s="378"/>
      <c r="C229" s="378"/>
      <c r="D229" s="378"/>
      <c r="E229" s="378"/>
      <c r="F229" s="378"/>
      <c r="G229" s="378"/>
      <c r="H229" s="389">
        <f>SUM(G227:G228)</f>
        <v>585</v>
      </c>
    </row>
    <row r="230" spans="1:12" ht="12.75" customHeight="1" x14ac:dyDescent="0.25">
      <c r="A230" s="190"/>
      <c r="B230" s="199" t="s">
        <v>1297</v>
      </c>
      <c r="C230" s="290">
        <v>1</v>
      </c>
      <c r="D230" s="291">
        <v>150</v>
      </c>
      <c r="E230" s="253">
        <v>44595</v>
      </c>
      <c r="F230" s="199" t="s">
        <v>8</v>
      </c>
      <c r="G230" s="204">
        <f>C230*D230</f>
        <v>150</v>
      </c>
      <c r="H230" s="190"/>
    </row>
    <row r="231" spans="1:12" s="301" customFormat="1" ht="12.75" customHeight="1" x14ac:dyDescent="0.25">
      <c r="A231" s="190"/>
      <c r="B231" s="199" t="s">
        <v>1314</v>
      </c>
      <c r="C231" s="290">
        <v>1</v>
      </c>
      <c r="D231" s="291">
        <v>200</v>
      </c>
      <c r="E231" s="253">
        <v>44611</v>
      </c>
      <c r="F231" s="199" t="s">
        <v>8</v>
      </c>
      <c r="G231" s="204">
        <f>C231*D231</f>
        <v>200</v>
      </c>
      <c r="H231" s="190"/>
      <c r="L231" s="220">
        <f>G231+G232+G234+G235+G236+G238+G241+G243+G246+G252</f>
        <v>9200</v>
      </c>
    </row>
    <row r="232" spans="1:12" s="301" customFormat="1" ht="12.75" customHeight="1" x14ac:dyDescent="0.25">
      <c r="A232" s="190"/>
      <c r="B232" s="199" t="s">
        <v>1314</v>
      </c>
      <c r="C232" s="290">
        <v>1</v>
      </c>
      <c r="D232" s="291">
        <v>1000</v>
      </c>
      <c r="E232" s="253">
        <v>44618</v>
      </c>
      <c r="F232" s="199" t="s">
        <v>8</v>
      </c>
      <c r="G232" s="204">
        <f>C232*D232</f>
        <v>1000</v>
      </c>
      <c r="H232" s="190"/>
    </row>
    <row r="233" spans="1:12" ht="12.75" customHeight="1" x14ac:dyDescent="0.3">
      <c r="A233" s="378" t="s">
        <v>1289</v>
      </c>
      <c r="B233" s="378"/>
      <c r="C233" s="378"/>
      <c r="D233" s="378"/>
      <c r="E233" s="378"/>
      <c r="F233" s="378"/>
      <c r="G233" s="378"/>
      <c r="H233" s="389">
        <f>SUM(G230:G232)</f>
        <v>1350</v>
      </c>
    </row>
    <row r="234" spans="1:12" s="301" customFormat="1" ht="12.75" customHeight="1" x14ac:dyDescent="0.25">
      <c r="A234" s="190"/>
      <c r="B234" s="199" t="s">
        <v>1314</v>
      </c>
      <c r="C234" s="290">
        <v>1</v>
      </c>
      <c r="D234" s="291">
        <v>1000</v>
      </c>
      <c r="E234" s="253">
        <v>44627</v>
      </c>
      <c r="F234" s="199" t="s">
        <v>8</v>
      </c>
      <c r="G234" s="204">
        <f>C234*D234</f>
        <v>1000</v>
      </c>
      <c r="H234" s="190"/>
    </row>
    <row r="235" spans="1:12" ht="12.75" customHeight="1" x14ac:dyDescent="0.25">
      <c r="A235" s="190"/>
      <c r="B235" s="199" t="s">
        <v>1314</v>
      </c>
      <c r="C235" s="290">
        <v>1</v>
      </c>
      <c r="D235" s="291">
        <v>1000</v>
      </c>
      <c r="E235" s="253">
        <v>44631</v>
      </c>
      <c r="F235" s="199" t="s">
        <v>8</v>
      </c>
      <c r="G235" s="204">
        <f>C235*D235</f>
        <v>1000</v>
      </c>
      <c r="H235" s="190"/>
    </row>
    <row r="236" spans="1:12" s="301" customFormat="1" ht="12.75" customHeight="1" x14ac:dyDescent="0.25">
      <c r="A236" s="190"/>
      <c r="B236" s="199" t="s">
        <v>1314</v>
      </c>
      <c r="C236" s="290">
        <v>1</v>
      </c>
      <c r="D236" s="291">
        <v>1000</v>
      </c>
      <c r="E236" s="253">
        <v>44639</v>
      </c>
      <c r="F236" s="199" t="s">
        <v>8</v>
      </c>
      <c r="G236" s="204">
        <f>C236*D236</f>
        <v>1000</v>
      </c>
      <c r="H236" s="190"/>
    </row>
    <row r="237" spans="1:12" ht="12.75" customHeight="1" x14ac:dyDescent="0.3">
      <c r="A237" s="378" t="s">
        <v>1311</v>
      </c>
      <c r="B237" s="378"/>
      <c r="C237" s="378"/>
      <c r="D237" s="378"/>
      <c r="E237" s="378"/>
      <c r="F237" s="378"/>
      <c r="G237" s="378"/>
      <c r="H237" s="389">
        <f>SUM(G234:G236)</f>
        <v>3000</v>
      </c>
    </row>
    <row r="238" spans="1:12" s="323" customFormat="1" ht="12.75" customHeight="1" x14ac:dyDescent="0.25">
      <c r="A238" s="190"/>
      <c r="B238" s="199" t="s">
        <v>1314</v>
      </c>
      <c r="C238" s="290">
        <v>1</v>
      </c>
      <c r="D238" s="291">
        <v>1000</v>
      </c>
      <c r="E238" s="253">
        <v>44659</v>
      </c>
      <c r="F238" s="199" t="s">
        <v>8</v>
      </c>
      <c r="G238" s="204">
        <f t="shared" ref="G238:G244" si="0">C238*D238</f>
        <v>1000</v>
      </c>
      <c r="H238" s="190"/>
    </row>
    <row r="239" spans="1:12" s="329" customFormat="1" ht="12.75" customHeight="1" x14ac:dyDescent="0.25">
      <c r="A239" s="190"/>
      <c r="B239" s="199" t="s">
        <v>1348</v>
      </c>
      <c r="C239" s="290">
        <v>1</v>
      </c>
      <c r="D239" s="291">
        <v>150</v>
      </c>
      <c r="E239" s="253">
        <v>44664</v>
      </c>
      <c r="F239" s="199" t="s">
        <v>8</v>
      </c>
      <c r="G239" s="204">
        <f t="shared" si="0"/>
        <v>150</v>
      </c>
      <c r="H239" s="190"/>
    </row>
    <row r="240" spans="1:12" s="323" customFormat="1" ht="12.75" customHeight="1" x14ac:dyDescent="0.25">
      <c r="A240" s="190"/>
      <c r="B240" s="199" t="s">
        <v>1349</v>
      </c>
      <c r="C240" s="290">
        <v>1</v>
      </c>
      <c r="D240" s="291">
        <v>150</v>
      </c>
      <c r="E240" s="253">
        <v>44664</v>
      </c>
      <c r="F240" s="199" t="s">
        <v>8</v>
      </c>
      <c r="G240" s="204">
        <f t="shared" si="0"/>
        <v>150</v>
      </c>
      <c r="H240" s="190"/>
    </row>
    <row r="241" spans="1:8" s="330" customFormat="1" ht="12.75" customHeight="1" x14ac:dyDescent="0.25">
      <c r="A241" s="190"/>
      <c r="B241" s="199" t="s">
        <v>1314</v>
      </c>
      <c r="C241" s="290">
        <v>1</v>
      </c>
      <c r="D241" s="291">
        <v>1000</v>
      </c>
      <c r="E241" s="253">
        <v>44672</v>
      </c>
      <c r="F241" s="199" t="s">
        <v>8</v>
      </c>
      <c r="G241" s="204">
        <f t="shared" si="0"/>
        <v>1000</v>
      </c>
      <c r="H241" s="190"/>
    </row>
    <row r="242" spans="1:8" s="332" customFormat="1" ht="12.75" customHeight="1" x14ac:dyDescent="0.25">
      <c r="A242" s="190"/>
      <c r="B242" s="199" t="s">
        <v>1362</v>
      </c>
      <c r="C242" s="290">
        <v>1</v>
      </c>
      <c r="D242" s="291">
        <v>80</v>
      </c>
      <c r="E242" s="253">
        <v>44680</v>
      </c>
      <c r="F242" s="199" t="s">
        <v>8</v>
      </c>
      <c r="G242" s="204">
        <f t="shared" si="0"/>
        <v>80</v>
      </c>
      <c r="H242" s="190"/>
    </row>
    <row r="243" spans="1:8" s="332" customFormat="1" ht="12.75" customHeight="1" x14ac:dyDescent="0.25">
      <c r="A243" s="190"/>
      <c r="B243" s="199" t="s">
        <v>1314</v>
      </c>
      <c r="C243" s="290">
        <v>1</v>
      </c>
      <c r="D243" s="291">
        <v>1000</v>
      </c>
      <c r="E243" s="253">
        <v>44680</v>
      </c>
      <c r="F243" s="199" t="s">
        <v>8</v>
      </c>
      <c r="G243" s="204">
        <f t="shared" si="0"/>
        <v>1000</v>
      </c>
      <c r="H243" s="190"/>
    </row>
    <row r="244" spans="1:8" s="332" customFormat="1" ht="12.75" customHeight="1" x14ac:dyDescent="0.25">
      <c r="A244" s="190"/>
      <c r="B244" s="199" t="s">
        <v>1363</v>
      </c>
      <c r="C244" s="290">
        <v>1</v>
      </c>
      <c r="D244" s="291">
        <v>150</v>
      </c>
      <c r="E244" s="253">
        <v>44680</v>
      </c>
      <c r="F244" s="199" t="s">
        <v>8</v>
      </c>
      <c r="G244" s="204">
        <f t="shared" si="0"/>
        <v>150</v>
      </c>
      <c r="H244" s="190"/>
    </row>
    <row r="245" spans="1:8" s="323" customFormat="1" ht="12.75" customHeight="1" x14ac:dyDescent="0.3">
      <c r="A245" s="378" t="s">
        <v>1339</v>
      </c>
      <c r="B245" s="378"/>
      <c r="C245" s="378"/>
      <c r="D245" s="378"/>
      <c r="E245" s="378"/>
      <c r="F245" s="378"/>
      <c r="G245" s="378"/>
      <c r="H245" s="389">
        <f>SUM(G238:G244)</f>
        <v>3530</v>
      </c>
    </row>
    <row r="246" spans="1:8" s="333" customFormat="1" ht="12.75" customHeight="1" x14ac:dyDescent="0.25">
      <c r="A246" s="190"/>
      <c r="B246" s="199" t="s">
        <v>1314</v>
      </c>
      <c r="C246" s="290">
        <v>1</v>
      </c>
      <c r="D246" s="291">
        <v>1000</v>
      </c>
      <c r="E246" s="253">
        <v>44689</v>
      </c>
      <c r="F246" s="199" t="s">
        <v>8</v>
      </c>
      <c r="G246" s="204">
        <f>C246*D246</f>
        <v>1000</v>
      </c>
      <c r="H246" s="190"/>
    </row>
    <row r="247" spans="1:8" s="333" customFormat="1" ht="12.75" customHeight="1" x14ac:dyDescent="0.25">
      <c r="A247" s="190"/>
      <c r="B247" s="199" t="s">
        <v>1403</v>
      </c>
      <c r="C247" s="290">
        <v>1</v>
      </c>
      <c r="D247" s="291">
        <v>500</v>
      </c>
      <c r="E247" s="253">
        <v>44700</v>
      </c>
      <c r="F247" s="199" t="s">
        <v>8</v>
      </c>
      <c r="G247" s="204">
        <f>C247*D247</f>
        <v>500</v>
      </c>
      <c r="H247" s="190"/>
    </row>
    <row r="248" spans="1:8" s="333" customFormat="1" ht="12.75" customHeight="1" x14ac:dyDescent="0.3">
      <c r="A248" s="378" t="s">
        <v>1364</v>
      </c>
      <c r="B248" s="378"/>
      <c r="C248" s="378"/>
      <c r="D248" s="378"/>
      <c r="E248" s="378"/>
      <c r="F248" s="378"/>
      <c r="G248" s="378"/>
      <c r="H248" s="389">
        <f>SUM(G246:G247)</f>
        <v>1500</v>
      </c>
    </row>
    <row r="249" spans="1:8" s="335" customFormat="1" ht="12.75" customHeight="1" x14ac:dyDescent="0.25">
      <c r="A249" s="190"/>
      <c r="B249" s="199" t="s">
        <v>1385</v>
      </c>
      <c r="C249" s="290">
        <v>1</v>
      </c>
      <c r="D249" s="291">
        <v>200</v>
      </c>
      <c r="E249" s="253">
        <v>44713</v>
      </c>
      <c r="F249" s="199" t="s">
        <v>8</v>
      </c>
      <c r="G249" s="204">
        <f>C249*D249</f>
        <v>200</v>
      </c>
      <c r="H249" s="190"/>
    </row>
    <row r="250" spans="1:8" s="335" customFormat="1" ht="12.75" customHeight="1" x14ac:dyDescent="0.25">
      <c r="A250" s="190"/>
      <c r="B250" s="199" t="s">
        <v>1389</v>
      </c>
      <c r="C250" s="290">
        <v>1</v>
      </c>
      <c r="D250" s="291">
        <v>150</v>
      </c>
      <c r="E250" s="253">
        <v>44717</v>
      </c>
      <c r="F250" s="199" t="s">
        <v>8</v>
      </c>
      <c r="G250" s="204">
        <f>C250*D250</f>
        <v>150</v>
      </c>
      <c r="H250" s="190"/>
    </row>
    <row r="251" spans="1:8" s="335" customFormat="1" ht="12.75" customHeight="1" x14ac:dyDescent="0.3">
      <c r="A251" s="378" t="s">
        <v>1376</v>
      </c>
      <c r="B251" s="378"/>
      <c r="C251" s="378"/>
      <c r="D251" s="378"/>
      <c r="E251" s="378"/>
      <c r="F251" s="378"/>
      <c r="G251" s="378"/>
      <c r="H251" s="389">
        <f>SUM(G249:G250)</f>
        <v>350</v>
      </c>
    </row>
    <row r="252" spans="1:8" s="351" customFormat="1" ht="12.75" customHeight="1" x14ac:dyDescent="0.25">
      <c r="A252" s="190"/>
      <c r="B252" s="199" t="s">
        <v>1314</v>
      </c>
      <c r="C252" s="290">
        <v>1</v>
      </c>
      <c r="D252" s="291">
        <v>1000</v>
      </c>
      <c r="E252" s="253">
        <v>44744</v>
      </c>
      <c r="F252" s="199" t="s">
        <v>8</v>
      </c>
      <c r="G252" s="204">
        <f>C252*D252</f>
        <v>1000</v>
      </c>
      <c r="H252" s="190"/>
    </row>
    <row r="253" spans="1:8" s="351" customFormat="1" ht="12.75" customHeight="1" x14ac:dyDescent="0.25">
      <c r="A253" s="190"/>
      <c r="B253" s="199" t="s">
        <v>1403</v>
      </c>
      <c r="C253" s="290">
        <v>1</v>
      </c>
      <c r="D253" s="291">
        <v>500</v>
      </c>
      <c r="E253" s="253">
        <v>44748</v>
      </c>
      <c r="F253" s="199" t="s">
        <v>8</v>
      </c>
      <c r="G253" s="204">
        <f>C253*D253</f>
        <v>500</v>
      </c>
      <c r="H253" s="190"/>
    </row>
    <row r="254" spans="1:8" s="353" customFormat="1" ht="12.75" customHeight="1" x14ac:dyDescent="0.25">
      <c r="A254" s="190"/>
      <c r="B254" s="199" t="s">
        <v>1416</v>
      </c>
      <c r="C254" s="290">
        <v>1</v>
      </c>
      <c r="D254" s="291">
        <v>150</v>
      </c>
      <c r="E254" s="253">
        <v>44762</v>
      </c>
      <c r="F254" s="199" t="s">
        <v>8</v>
      </c>
      <c r="G254" s="204">
        <f>C254*D254</f>
        <v>150</v>
      </c>
      <c r="H254" s="190"/>
    </row>
    <row r="255" spans="1:8" s="351" customFormat="1" ht="12.75" customHeight="1" x14ac:dyDescent="0.3">
      <c r="A255" s="378" t="s">
        <v>1392</v>
      </c>
      <c r="B255" s="378"/>
      <c r="C255" s="378"/>
      <c r="D255" s="378"/>
      <c r="E255" s="378"/>
      <c r="F255" s="378"/>
      <c r="G255" s="378"/>
      <c r="H255" s="389">
        <f>SUM(G252:G254)</f>
        <v>1650</v>
      </c>
    </row>
    <row r="256" spans="1:8" s="365" customFormat="1" ht="12.75" customHeight="1" x14ac:dyDescent="0.25">
      <c r="A256" s="190"/>
      <c r="B256" s="199" t="s">
        <v>1385</v>
      </c>
      <c r="C256" s="290">
        <v>1</v>
      </c>
      <c r="D256" s="291">
        <v>100</v>
      </c>
      <c r="E256" s="253">
        <v>44761</v>
      </c>
      <c r="F256" s="199" t="s">
        <v>8</v>
      </c>
      <c r="G256" s="204">
        <f>C256*D256</f>
        <v>100</v>
      </c>
      <c r="H256" s="190"/>
    </row>
    <row r="257" spans="1:8" s="365" customFormat="1" ht="12.75" customHeight="1" x14ac:dyDescent="0.25">
      <c r="A257" s="190"/>
      <c r="B257" s="199" t="s">
        <v>1462</v>
      </c>
      <c r="C257" s="290">
        <v>1</v>
      </c>
      <c r="D257" s="291">
        <v>900</v>
      </c>
      <c r="E257" s="253"/>
      <c r="F257" s="199" t="s">
        <v>8</v>
      </c>
      <c r="G257" s="204">
        <f>C257*D257</f>
        <v>900</v>
      </c>
      <c r="H257" s="190"/>
    </row>
    <row r="258" spans="1:8" s="365" customFormat="1" ht="12.75" customHeight="1" x14ac:dyDescent="0.3">
      <c r="A258" s="378" t="s">
        <v>1431</v>
      </c>
      <c r="B258" s="378"/>
      <c r="C258" s="378"/>
      <c r="D258" s="378"/>
      <c r="E258" s="378"/>
      <c r="F258" s="378"/>
      <c r="G258" s="378"/>
      <c r="H258" s="389">
        <f>SUM(G256:G257)</f>
        <v>1000</v>
      </c>
    </row>
    <row r="259" spans="1:8" ht="12.75" customHeight="1" x14ac:dyDescent="0.25">
      <c r="A259" s="190"/>
      <c r="B259" s="199" t="s">
        <v>1403</v>
      </c>
      <c r="C259" s="290">
        <v>1</v>
      </c>
      <c r="D259" s="291">
        <v>500</v>
      </c>
      <c r="E259" s="253">
        <v>44809</v>
      </c>
      <c r="F259" s="199" t="s">
        <v>8</v>
      </c>
      <c r="G259" s="204">
        <f t="shared" ref="G259:G264" si="1">C259*D259</f>
        <v>500</v>
      </c>
      <c r="H259" s="190"/>
    </row>
    <row r="260" spans="1:8" ht="12.75" customHeight="1" x14ac:dyDescent="0.25">
      <c r="A260" s="190"/>
      <c r="B260" s="199" t="s">
        <v>774</v>
      </c>
      <c r="C260" s="290">
        <v>1</v>
      </c>
      <c r="D260" s="291">
        <v>133</v>
      </c>
      <c r="E260" s="253">
        <v>44810</v>
      </c>
      <c r="F260" s="199" t="s">
        <v>8</v>
      </c>
      <c r="G260" s="204">
        <f t="shared" si="1"/>
        <v>133</v>
      </c>
      <c r="H260" s="190"/>
    </row>
    <row r="261" spans="1:8" s="368" customFormat="1" ht="12.75" customHeight="1" x14ac:dyDescent="0.25">
      <c r="A261" s="190"/>
      <c r="B261" s="199" t="s">
        <v>1446</v>
      </c>
      <c r="C261" s="290">
        <v>1</v>
      </c>
      <c r="D261" s="291">
        <v>150</v>
      </c>
      <c r="E261" s="253">
        <v>44820</v>
      </c>
      <c r="F261" s="199" t="s">
        <v>8</v>
      </c>
      <c r="G261" s="204">
        <f t="shared" si="1"/>
        <v>150</v>
      </c>
      <c r="H261" s="190"/>
    </row>
    <row r="262" spans="1:8" s="368" customFormat="1" ht="12.75" customHeight="1" x14ac:dyDescent="0.25">
      <c r="A262" s="190"/>
      <c r="B262" s="199" t="s">
        <v>1447</v>
      </c>
      <c r="C262" s="290">
        <v>1</v>
      </c>
      <c r="D262" s="291">
        <v>150</v>
      </c>
      <c r="E262" s="253">
        <v>44825</v>
      </c>
      <c r="F262" s="199" t="s">
        <v>8</v>
      </c>
      <c r="G262" s="204">
        <f t="shared" si="1"/>
        <v>150</v>
      </c>
      <c r="H262" s="190"/>
    </row>
    <row r="263" spans="1:8" s="370" customFormat="1" ht="12.75" customHeight="1" x14ac:dyDescent="0.25">
      <c r="A263" s="190"/>
      <c r="B263" s="199" t="s">
        <v>1448</v>
      </c>
      <c r="C263" s="290">
        <v>1</v>
      </c>
      <c r="D263" s="291">
        <v>150</v>
      </c>
      <c r="E263" s="253">
        <v>44825</v>
      </c>
      <c r="F263" s="199" t="s">
        <v>8</v>
      </c>
      <c r="G263" s="204">
        <f t="shared" si="1"/>
        <v>150</v>
      </c>
      <c r="H263" s="190"/>
    </row>
    <row r="264" spans="1:8" s="368" customFormat="1" ht="12.75" customHeight="1" x14ac:dyDescent="0.25">
      <c r="A264" s="190"/>
      <c r="B264" s="199" t="s">
        <v>1403</v>
      </c>
      <c r="C264" s="290">
        <v>1</v>
      </c>
      <c r="D264" s="291">
        <v>500</v>
      </c>
      <c r="E264" s="253">
        <v>44834</v>
      </c>
      <c r="F264" s="199" t="s">
        <v>8</v>
      </c>
      <c r="G264" s="204">
        <f t="shared" si="1"/>
        <v>500</v>
      </c>
      <c r="H264" s="190"/>
    </row>
    <row r="265" spans="1:8" ht="12.75" customHeight="1" x14ac:dyDescent="0.3">
      <c r="A265" s="378" t="s">
        <v>1442</v>
      </c>
      <c r="B265" s="378"/>
      <c r="C265" s="378"/>
      <c r="D265" s="378"/>
      <c r="E265" s="378"/>
      <c r="F265" s="378"/>
      <c r="G265" s="378"/>
      <c r="H265" s="389">
        <f>SUM(G259:G264)</f>
        <v>1583</v>
      </c>
    </row>
    <row r="266" spans="1:8" ht="12.75" customHeight="1" x14ac:dyDescent="0.25">
      <c r="A266" s="190"/>
      <c r="B266" s="199" t="s">
        <v>1470</v>
      </c>
      <c r="C266" s="290">
        <v>1</v>
      </c>
      <c r="D266" s="291">
        <v>60</v>
      </c>
      <c r="E266" s="253">
        <v>44843</v>
      </c>
      <c r="F266" s="199" t="s">
        <v>8</v>
      </c>
      <c r="G266" s="204">
        <f t="shared" ref="G266:G267" si="2">C266*D266</f>
        <v>60</v>
      </c>
      <c r="H266" s="190"/>
    </row>
    <row r="267" spans="1:8" ht="12.75" customHeight="1" x14ac:dyDescent="0.25">
      <c r="A267" s="190"/>
      <c r="B267" s="199" t="s">
        <v>1475</v>
      </c>
      <c r="C267" s="290">
        <v>1</v>
      </c>
      <c r="D267" s="291">
        <v>150</v>
      </c>
      <c r="E267" s="253">
        <v>44861</v>
      </c>
      <c r="F267" s="199" t="s">
        <v>8</v>
      </c>
      <c r="G267" s="204">
        <f t="shared" si="2"/>
        <v>150</v>
      </c>
      <c r="H267" s="190"/>
    </row>
    <row r="268" spans="1:8" ht="12.75" customHeight="1" x14ac:dyDescent="0.3">
      <c r="A268" s="378" t="s">
        <v>1458</v>
      </c>
      <c r="B268" s="378"/>
      <c r="C268" s="378"/>
      <c r="D268" s="378"/>
      <c r="E268" s="378"/>
      <c r="F268" s="378"/>
      <c r="G268" s="378"/>
      <c r="H268" s="389">
        <f>SUM(G266:G267)</f>
        <v>210</v>
      </c>
    </row>
    <row r="269" spans="1:8" s="373" customFormat="1" ht="12.75" customHeight="1" x14ac:dyDescent="0.25">
      <c r="A269" s="190"/>
      <c r="B269" s="199" t="s">
        <v>1403</v>
      </c>
      <c r="C269" s="290">
        <v>1</v>
      </c>
      <c r="D269" s="291">
        <v>500</v>
      </c>
      <c r="E269" s="253">
        <v>44883</v>
      </c>
      <c r="F269" s="199" t="s">
        <v>8</v>
      </c>
      <c r="G269" s="204">
        <f t="shared" ref="G269:G270" si="3">C269*D269</f>
        <v>500</v>
      </c>
      <c r="H269" s="190"/>
    </row>
    <row r="270" spans="1:8" s="373" customFormat="1" ht="12.75" customHeight="1" x14ac:dyDescent="0.25">
      <c r="A270" s="190"/>
      <c r="B270" s="199" t="s">
        <v>1483</v>
      </c>
      <c r="C270" s="290">
        <v>1</v>
      </c>
      <c r="D270" s="291">
        <v>150</v>
      </c>
      <c r="E270" s="253">
        <v>44895</v>
      </c>
      <c r="F270" s="199" t="s">
        <v>8</v>
      </c>
      <c r="G270" s="204">
        <f t="shared" si="3"/>
        <v>150</v>
      </c>
      <c r="H270" s="190"/>
    </row>
    <row r="271" spans="1:8" s="373" customFormat="1" ht="12.75" customHeight="1" x14ac:dyDescent="0.3">
      <c r="A271" s="378" t="s">
        <v>1476</v>
      </c>
      <c r="B271" s="378"/>
      <c r="C271" s="378"/>
      <c r="D271" s="378"/>
      <c r="E271" s="378"/>
      <c r="F271" s="378"/>
      <c r="G271" s="378"/>
      <c r="H271" s="389">
        <f>SUM(G269:G270)</f>
        <v>650</v>
      </c>
    </row>
    <row r="272" spans="1:8" ht="12.75" customHeight="1" x14ac:dyDescent="0.25">
      <c r="A272" s="190"/>
      <c r="B272" s="199" t="s">
        <v>1385</v>
      </c>
      <c r="C272" s="290">
        <v>1</v>
      </c>
      <c r="D272" s="291">
        <v>100</v>
      </c>
      <c r="E272" s="253">
        <v>44898</v>
      </c>
      <c r="F272" s="199" t="s">
        <v>8</v>
      </c>
      <c r="G272" s="204">
        <f t="shared" ref="G272" si="4">C272*D272</f>
        <v>100</v>
      </c>
      <c r="H272" s="190"/>
    </row>
    <row r="273" spans="1:8" ht="12.75" customHeight="1" x14ac:dyDescent="0.3">
      <c r="A273" s="378" t="s">
        <v>1482</v>
      </c>
      <c r="B273" s="378"/>
      <c r="C273" s="378"/>
      <c r="D273" s="378"/>
      <c r="E273" s="378"/>
      <c r="F273" s="378"/>
      <c r="G273" s="378"/>
      <c r="H273" s="389">
        <f>SUM(G272:G272)</f>
        <v>100</v>
      </c>
    </row>
    <row r="274" spans="1:8" ht="12.75" customHeight="1" x14ac:dyDescent="0.25">
      <c r="A274" s="190"/>
      <c r="B274" s="199" t="s">
        <v>1525</v>
      </c>
      <c r="C274" s="290">
        <v>1</v>
      </c>
      <c r="D274" s="291">
        <v>60</v>
      </c>
      <c r="E274" s="253">
        <v>44933</v>
      </c>
      <c r="F274" s="199" t="s">
        <v>8</v>
      </c>
      <c r="G274" s="204">
        <f t="shared" ref="G274" si="5">C274*D274</f>
        <v>60</v>
      </c>
      <c r="H274" s="190"/>
    </row>
    <row r="275" spans="1:8" s="406" customFormat="1" ht="12.75" customHeight="1" x14ac:dyDescent="0.25">
      <c r="A275" s="190"/>
      <c r="B275" s="199" t="s">
        <v>1571</v>
      </c>
      <c r="C275" s="290">
        <v>1</v>
      </c>
      <c r="D275" s="291">
        <v>60</v>
      </c>
      <c r="E275" s="253">
        <v>44946</v>
      </c>
      <c r="F275" s="199" t="s">
        <v>8</v>
      </c>
      <c r="G275" s="204">
        <f t="shared" ref="G275" si="6">C275*D275</f>
        <v>60</v>
      </c>
      <c r="H275" s="190"/>
    </row>
    <row r="276" spans="1:8" ht="12.75" customHeight="1" x14ac:dyDescent="0.25">
      <c r="A276" s="190"/>
      <c r="B276" s="199" t="s">
        <v>1403</v>
      </c>
      <c r="C276" s="290">
        <v>1</v>
      </c>
      <c r="D276" s="291">
        <v>500</v>
      </c>
      <c r="E276" s="253">
        <v>44949</v>
      </c>
      <c r="F276" s="199" t="s">
        <v>8</v>
      </c>
      <c r="G276" s="204">
        <f t="shared" ref="G276:G278" si="7">C276*D276</f>
        <v>500</v>
      </c>
      <c r="H276" s="190"/>
    </row>
    <row r="277" spans="1:8" ht="12.75" customHeight="1" x14ac:dyDescent="0.25">
      <c r="A277" s="190"/>
      <c r="B277" s="199" t="s">
        <v>1537</v>
      </c>
      <c r="C277" s="290">
        <v>1</v>
      </c>
      <c r="D277" s="291">
        <v>150</v>
      </c>
      <c r="E277" s="253">
        <v>44949</v>
      </c>
      <c r="F277" s="199" t="s">
        <v>8</v>
      </c>
      <c r="G277" s="204">
        <f t="shared" si="7"/>
        <v>150</v>
      </c>
      <c r="H277" s="190"/>
    </row>
    <row r="278" spans="1:8" ht="12.75" customHeight="1" x14ac:dyDescent="0.25">
      <c r="A278" s="190"/>
      <c r="B278" s="199" t="s">
        <v>1538</v>
      </c>
      <c r="C278" s="290">
        <v>1</v>
      </c>
      <c r="D278" s="291">
        <v>150</v>
      </c>
      <c r="E278" s="253">
        <v>44949</v>
      </c>
      <c r="F278" s="199" t="s">
        <v>8</v>
      </c>
      <c r="G278" s="204">
        <f t="shared" si="7"/>
        <v>150</v>
      </c>
      <c r="H278" s="190"/>
    </row>
    <row r="279" spans="1:8" ht="12.75" customHeight="1" x14ac:dyDescent="0.3">
      <c r="A279" s="378" t="s">
        <v>1506</v>
      </c>
      <c r="B279" s="378"/>
      <c r="C279" s="378"/>
      <c r="D279" s="378"/>
      <c r="E279" s="378"/>
      <c r="F279" s="378"/>
      <c r="G279" s="378"/>
      <c r="H279" s="389">
        <f>SUM(G274:G278)</f>
        <v>920</v>
      </c>
    </row>
    <row r="280" spans="1:8" s="400" customFormat="1" ht="12.75" customHeight="1" x14ac:dyDescent="0.25">
      <c r="A280" s="190"/>
      <c r="B280" s="199" t="s">
        <v>1572</v>
      </c>
      <c r="C280" s="290">
        <v>1</v>
      </c>
      <c r="D280" s="291">
        <v>60</v>
      </c>
      <c r="E280" s="253">
        <v>44977</v>
      </c>
      <c r="F280" s="199" t="s">
        <v>8</v>
      </c>
      <c r="G280" s="204">
        <f t="shared" ref="G280" si="8">C280*D280</f>
        <v>60</v>
      </c>
      <c r="H280" s="190"/>
    </row>
    <row r="281" spans="1:8" s="400" customFormat="1" ht="12.75" customHeight="1" x14ac:dyDescent="0.25">
      <c r="A281" s="190"/>
      <c r="B281" s="199" t="s">
        <v>1548</v>
      </c>
      <c r="C281" s="290">
        <v>1</v>
      </c>
      <c r="D281" s="291">
        <v>150</v>
      </c>
      <c r="E281" s="253">
        <v>44975</v>
      </c>
      <c r="F281" s="199" t="s">
        <v>8</v>
      </c>
      <c r="G281" s="204">
        <f t="shared" ref="G281" si="9">C281*D281</f>
        <v>150</v>
      </c>
      <c r="H281" s="190"/>
    </row>
    <row r="282" spans="1:8" s="400" customFormat="1" ht="12.75" customHeight="1" x14ac:dyDescent="0.3">
      <c r="A282" s="398" t="s">
        <v>1529</v>
      </c>
      <c r="B282" s="398"/>
      <c r="C282" s="398"/>
      <c r="D282" s="398"/>
      <c r="E282" s="398"/>
      <c r="F282" s="398"/>
      <c r="G282" s="398"/>
      <c r="H282" s="389">
        <f>SUM(G280:G281)</f>
        <v>210</v>
      </c>
    </row>
    <row r="283" spans="1:8" s="405" customFormat="1" ht="12.75" customHeight="1" x14ac:dyDescent="0.25">
      <c r="A283" s="190"/>
      <c r="B283" s="199" t="s">
        <v>735</v>
      </c>
      <c r="C283" s="290">
        <v>1</v>
      </c>
      <c r="D283" s="291">
        <v>100</v>
      </c>
      <c r="E283" s="253">
        <v>44986</v>
      </c>
      <c r="F283" s="199" t="s">
        <v>8</v>
      </c>
      <c r="G283" s="204">
        <f t="shared" ref="G283" si="10">C283*D283</f>
        <v>100</v>
      </c>
      <c r="H283" s="190"/>
    </row>
    <row r="284" spans="1:8" ht="12.75" customHeight="1" x14ac:dyDescent="0.25">
      <c r="A284" s="190"/>
      <c r="B284" s="199" t="s">
        <v>1558</v>
      </c>
      <c r="C284" s="290">
        <v>1</v>
      </c>
      <c r="D284" s="291">
        <v>150</v>
      </c>
      <c r="E284" s="253">
        <v>44986</v>
      </c>
      <c r="F284" s="199" t="s">
        <v>8</v>
      </c>
      <c r="G284" s="204">
        <f t="shared" ref="G284:G288" si="11">C284*D284</f>
        <v>150</v>
      </c>
      <c r="H284" s="190"/>
    </row>
    <row r="285" spans="1:8" ht="12.75" customHeight="1" x14ac:dyDescent="0.25">
      <c r="A285" s="190"/>
      <c r="B285" s="199" t="s">
        <v>1559</v>
      </c>
      <c r="C285" s="290">
        <v>1</v>
      </c>
      <c r="D285" s="291">
        <v>150</v>
      </c>
      <c r="E285" s="253">
        <v>44987</v>
      </c>
      <c r="F285" s="199" t="s">
        <v>8</v>
      </c>
      <c r="G285" s="204">
        <f t="shared" si="11"/>
        <v>150</v>
      </c>
      <c r="H285" s="190"/>
    </row>
    <row r="286" spans="1:8" s="404" customFormat="1" ht="12.75" customHeight="1" x14ac:dyDescent="0.25">
      <c r="A286" s="190"/>
      <c r="B286" s="199" t="s">
        <v>1403</v>
      </c>
      <c r="C286" s="290">
        <v>1</v>
      </c>
      <c r="D286" s="291">
        <v>500</v>
      </c>
      <c r="E286" s="253">
        <v>44991</v>
      </c>
      <c r="F286" s="199" t="s">
        <v>8</v>
      </c>
      <c r="G286" s="204">
        <f t="shared" si="11"/>
        <v>500</v>
      </c>
      <c r="H286" s="190"/>
    </row>
    <row r="287" spans="1:8" s="406" customFormat="1" ht="12.75" customHeight="1" x14ac:dyDescent="0.25">
      <c r="A287" s="190"/>
      <c r="B287" s="199" t="s">
        <v>1597</v>
      </c>
      <c r="C287" s="290">
        <v>1</v>
      </c>
      <c r="D287" s="291">
        <v>150</v>
      </c>
      <c r="E287" s="253">
        <v>45005</v>
      </c>
      <c r="F287" s="199" t="s">
        <v>8</v>
      </c>
      <c r="G287" s="204">
        <f t="shared" si="11"/>
        <v>150</v>
      </c>
      <c r="H287" s="190"/>
    </row>
    <row r="288" spans="1:8" s="406" customFormat="1" ht="12.75" customHeight="1" x14ac:dyDescent="0.25">
      <c r="A288" s="190"/>
      <c r="B288" s="199" t="s">
        <v>1573</v>
      </c>
      <c r="C288" s="290">
        <v>1</v>
      </c>
      <c r="D288" s="291">
        <v>60</v>
      </c>
      <c r="E288" s="253">
        <v>45011</v>
      </c>
      <c r="F288" s="199" t="s">
        <v>8</v>
      </c>
      <c r="G288" s="204">
        <f t="shared" si="11"/>
        <v>60</v>
      </c>
      <c r="H288" s="190"/>
    </row>
    <row r="289" spans="1:8" ht="12.75" customHeight="1" x14ac:dyDescent="0.3">
      <c r="A289" s="402" t="s">
        <v>1555</v>
      </c>
      <c r="B289" s="402"/>
      <c r="C289" s="402"/>
      <c r="D289" s="402"/>
      <c r="E289" s="402"/>
      <c r="F289" s="402"/>
      <c r="G289" s="402"/>
      <c r="H289" s="389">
        <f>SUM(G283:G288)</f>
        <v>1110</v>
      </c>
    </row>
    <row r="290" spans="1:8" ht="12.75" customHeight="1" x14ac:dyDescent="0.25">
      <c r="A290" s="190"/>
      <c r="B290" s="199" t="s">
        <v>1403</v>
      </c>
      <c r="C290" s="290">
        <v>1</v>
      </c>
      <c r="D290" s="291">
        <v>500</v>
      </c>
      <c r="E290" s="253">
        <v>45020</v>
      </c>
      <c r="F290" s="199" t="s">
        <v>8</v>
      </c>
      <c r="G290" s="204">
        <f t="shared" ref="G290:G293" si="12">C290*D290</f>
        <v>500</v>
      </c>
      <c r="H290" s="190"/>
    </row>
    <row r="291" spans="1:8" ht="12.75" customHeight="1" x14ac:dyDescent="0.25">
      <c r="A291" s="190"/>
      <c r="B291" s="199" t="s">
        <v>735</v>
      </c>
      <c r="C291" s="290">
        <v>1</v>
      </c>
      <c r="D291" s="291">
        <v>160</v>
      </c>
      <c r="E291" s="253">
        <v>45033</v>
      </c>
      <c r="F291" s="199" t="s">
        <v>8</v>
      </c>
      <c r="G291" s="204">
        <f t="shared" si="12"/>
        <v>160</v>
      </c>
      <c r="H291" s="190"/>
    </row>
    <row r="292" spans="1:8" ht="12.75" customHeight="1" x14ac:dyDescent="0.25">
      <c r="A292" s="190"/>
      <c r="B292" s="190" t="s">
        <v>1584</v>
      </c>
      <c r="C292" s="415">
        <v>1</v>
      </c>
      <c r="D292" s="252">
        <v>470</v>
      </c>
      <c r="E292" s="253">
        <v>45034</v>
      </c>
      <c r="F292" s="199" t="s">
        <v>8</v>
      </c>
      <c r="G292" s="252">
        <f t="shared" si="12"/>
        <v>470</v>
      </c>
      <c r="H292" s="190"/>
    </row>
    <row r="293" spans="1:8" s="414" customFormat="1" ht="12.75" customHeight="1" x14ac:dyDescent="0.25">
      <c r="A293" s="190"/>
      <c r="B293" s="199" t="s">
        <v>1593</v>
      </c>
      <c r="C293" s="415">
        <v>1</v>
      </c>
      <c r="D293" s="252">
        <v>60</v>
      </c>
      <c r="E293" s="253">
        <v>45036</v>
      </c>
      <c r="F293" s="199" t="s">
        <v>8</v>
      </c>
      <c r="G293" s="252">
        <f t="shared" si="12"/>
        <v>60</v>
      </c>
      <c r="H293" s="190"/>
    </row>
    <row r="294" spans="1:8" ht="12.75" customHeight="1" x14ac:dyDescent="0.3">
      <c r="A294" s="411" t="s">
        <v>1574</v>
      </c>
      <c r="B294" s="411"/>
      <c r="C294" s="411"/>
      <c r="D294" s="411"/>
      <c r="E294" s="411"/>
      <c r="F294" s="411"/>
      <c r="G294" s="411"/>
      <c r="H294" s="389">
        <f>SUM(G290:G293)</f>
        <v>1190</v>
      </c>
    </row>
    <row r="295" spans="1:8" ht="12.75" customHeight="1" x14ac:dyDescent="0.25">
      <c r="A295" s="190"/>
      <c r="B295" s="199" t="s">
        <v>1598</v>
      </c>
      <c r="C295" s="290">
        <v>1</v>
      </c>
      <c r="D295" s="291">
        <v>150</v>
      </c>
      <c r="E295" s="253">
        <v>45053</v>
      </c>
      <c r="F295" s="199" t="s">
        <v>8</v>
      </c>
      <c r="G295" s="204">
        <f t="shared" ref="G295" si="13">C295*D295</f>
        <v>150</v>
      </c>
      <c r="H295" s="190"/>
    </row>
    <row r="296" spans="1:8" ht="12.75" customHeight="1" x14ac:dyDescent="0.25">
      <c r="A296" s="190"/>
      <c r="B296" s="199" t="s">
        <v>1603</v>
      </c>
      <c r="C296" s="290">
        <v>1</v>
      </c>
      <c r="D296" s="291">
        <v>150</v>
      </c>
      <c r="E296" s="253">
        <v>45065</v>
      </c>
      <c r="F296" s="199" t="s">
        <v>8</v>
      </c>
      <c r="G296" s="204">
        <f t="shared" ref="G296" si="14">C296*D296</f>
        <v>150</v>
      </c>
      <c r="H296" s="190"/>
    </row>
    <row r="297" spans="1:8" ht="12.75" customHeight="1" x14ac:dyDescent="0.25">
      <c r="A297" s="190"/>
      <c r="B297" s="190" t="s">
        <v>772</v>
      </c>
      <c r="C297" s="415">
        <v>1</v>
      </c>
      <c r="D297" s="252">
        <v>200</v>
      </c>
      <c r="E297" s="253">
        <v>45071</v>
      </c>
      <c r="F297" s="199" t="s">
        <v>8</v>
      </c>
      <c r="G297" s="204">
        <f t="shared" ref="G297" si="15">C297*D297</f>
        <v>200</v>
      </c>
      <c r="H297" s="190"/>
    </row>
    <row r="298" spans="1:8" ht="12.75" customHeight="1" x14ac:dyDescent="0.3">
      <c r="A298" s="416" t="s">
        <v>1586</v>
      </c>
      <c r="B298" s="416"/>
      <c r="C298" s="416"/>
      <c r="D298" s="416"/>
      <c r="E298" s="416"/>
      <c r="F298" s="416"/>
      <c r="G298" s="416"/>
      <c r="H298" s="389">
        <f>SUM(G295:G297)</f>
        <v>500</v>
      </c>
    </row>
    <row r="299" spans="1:8" ht="12.75" customHeight="1" x14ac:dyDescent="0.25">
      <c r="A299" s="190"/>
      <c r="B299" s="199" t="s">
        <v>1613</v>
      </c>
      <c r="C299" s="290">
        <v>1</v>
      </c>
      <c r="D299" s="291">
        <v>450</v>
      </c>
      <c r="E299" s="253">
        <v>45093</v>
      </c>
      <c r="F299" s="199" t="s">
        <v>8</v>
      </c>
      <c r="G299" s="204">
        <f t="shared" ref="G299:G300" si="16">C299*D299</f>
        <v>450</v>
      </c>
      <c r="H299" s="190"/>
    </row>
    <row r="300" spans="1:8" ht="12.75" customHeight="1" x14ac:dyDescent="0.25">
      <c r="A300" s="190"/>
      <c r="B300" s="199" t="s">
        <v>1627</v>
      </c>
      <c r="C300" s="290">
        <v>1</v>
      </c>
      <c r="D300" s="291">
        <v>150</v>
      </c>
      <c r="E300" s="253">
        <v>45097</v>
      </c>
      <c r="F300" s="199" t="s">
        <v>8</v>
      </c>
      <c r="G300" s="204">
        <f t="shared" si="16"/>
        <v>150</v>
      </c>
      <c r="H300" s="190"/>
    </row>
    <row r="301" spans="1:8" ht="12.75" customHeight="1" x14ac:dyDescent="0.3">
      <c r="A301" s="426" t="s">
        <v>1606</v>
      </c>
      <c r="B301" s="426"/>
      <c r="C301" s="426"/>
      <c r="D301" s="426"/>
      <c r="E301" s="426"/>
      <c r="F301" s="426"/>
      <c r="G301" s="426"/>
      <c r="H301" s="389">
        <f>SUM(G299:G300)</f>
        <v>600</v>
      </c>
    </row>
    <row r="302" spans="1:8" s="433" customFormat="1" ht="12.75" customHeight="1" x14ac:dyDescent="0.25">
      <c r="A302" s="190"/>
      <c r="B302" s="199" t="s">
        <v>1628</v>
      </c>
      <c r="C302" s="290">
        <v>1</v>
      </c>
      <c r="D302" s="291">
        <v>450</v>
      </c>
      <c r="E302" s="253">
        <v>45119</v>
      </c>
      <c r="F302" s="199" t="s">
        <v>8</v>
      </c>
      <c r="G302" s="204">
        <f t="shared" ref="G302" si="17">C302*D302</f>
        <v>450</v>
      </c>
      <c r="H302" s="190"/>
    </row>
    <row r="303" spans="1:8" s="433" customFormat="1" ht="12.75" customHeight="1" x14ac:dyDescent="0.25">
      <c r="A303" s="190"/>
      <c r="B303" s="199" t="s">
        <v>1638</v>
      </c>
      <c r="C303" s="290">
        <v>1</v>
      </c>
      <c r="D303" s="291">
        <v>60</v>
      </c>
      <c r="E303" s="253">
        <v>45127</v>
      </c>
      <c r="F303" s="199" t="s">
        <v>8</v>
      </c>
      <c r="G303" s="204">
        <f t="shared" ref="G303" si="18">C303*D303</f>
        <v>60</v>
      </c>
      <c r="H303" s="190"/>
    </row>
    <row r="304" spans="1:8" s="436" customFormat="1" ht="12.75" customHeight="1" x14ac:dyDescent="0.25">
      <c r="A304" s="190"/>
      <c r="B304" s="199" t="s">
        <v>1641</v>
      </c>
      <c r="C304" s="290">
        <v>1</v>
      </c>
      <c r="D304" s="291">
        <v>150</v>
      </c>
      <c r="E304" s="253">
        <v>45127</v>
      </c>
      <c r="F304" s="199" t="s">
        <v>8</v>
      </c>
      <c r="G304" s="204">
        <f>C304*D304</f>
        <v>150</v>
      </c>
      <c r="H304" s="190"/>
    </row>
    <row r="305" spans="1:8" s="436" customFormat="1" ht="12.75" customHeight="1" x14ac:dyDescent="0.25">
      <c r="A305" s="190"/>
      <c r="B305" s="199" t="s">
        <v>1628</v>
      </c>
      <c r="C305" s="290">
        <v>1</v>
      </c>
      <c r="D305" s="291">
        <v>450</v>
      </c>
      <c r="E305" s="253">
        <v>45132</v>
      </c>
      <c r="F305" s="199" t="s">
        <v>8</v>
      </c>
      <c r="G305" s="204">
        <f t="shared" ref="G305" si="19">C305*D305</f>
        <v>450</v>
      </c>
      <c r="H305" s="190"/>
    </row>
    <row r="306" spans="1:8" s="433" customFormat="1" ht="12.75" customHeight="1" x14ac:dyDescent="0.3">
      <c r="A306" s="432" t="s">
        <v>1619</v>
      </c>
      <c r="B306" s="432"/>
      <c r="C306" s="432"/>
      <c r="D306" s="432"/>
      <c r="E306" s="432"/>
      <c r="F306" s="432"/>
      <c r="G306" s="432"/>
      <c r="H306" s="389">
        <f>SUM(G302:G305)</f>
        <v>1110</v>
      </c>
    </row>
    <row r="307" spans="1:8" ht="12.75" customHeight="1" x14ac:dyDescent="0.25">
      <c r="A307" s="190"/>
      <c r="B307" s="199" t="s">
        <v>1403</v>
      </c>
      <c r="C307" s="290">
        <v>1</v>
      </c>
      <c r="D307" s="291">
        <v>500</v>
      </c>
      <c r="E307" s="253">
        <v>45141</v>
      </c>
      <c r="F307" s="199" t="s">
        <v>8</v>
      </c>
      <c r="G307" s="204">
        <f t="shared" ref="G307:G308" si="20">C307*D307</f>
        <v>500</v>
      </c>
      <c r="H307" s="190"/>
    </row>
    <row r="308" spans="1:8" ht="12.75" customHeight="1" x14ac:dyDescent="0.25">
      <c r="A308" s="190"/>
      <c r="B308" s="199" t="s">
        <v>1628</v>
      </c>
      <c r="C308" s="290">
        <v>1</v>
      </c>
      <c r="D308" s="291">
        <v>450</v>
      </c>
      <c r="E308" s="253">
        <v>45142</v>
      </c>
      <c r="F308" s="199" t="s">
        <v>8</v>
      </c>
      <c r="G308" s="204">
        <f t="shared" si="20"/>
        <v>450</v>
      </c>
      <c r="H308" s="190"/>
    </row>
    <row r="309" spans="1:8" ht="12.75" customHeight="1" x14ac:dyDescent="0.25">
      <c r="A309" s="190"/>
      <c r="B309" s="199" t="s">
        <v>1652</v>
      </c>
      <c r="C309" s="290">
        <v>1</v>
      </c>
      <c r="D309" s="291">
        <v>60</v>
      </c>
      <c r="E309" s="253">
        <v>45159</v>
      </c>
      <c r="F309" s="199" t="s">
        <v>8</v>
      </c>
      <c r="G309" s="204">
        <f>C309*D309</f>
        <v>60</v>
      </c>
      <c r="H309" s="190"/>
    </row>
    <row r="310" spans="1:8" s="441" customFormat="1" ht="12.75" customHeight="1" x14ac:dyDescent="0.25">
      <c r="A310" s="190"/>
      <c r="B310" s="199" t="s">
        <v>1662</v>
      </c>
      <c r="C310" s="290">
        <v>1</v>
      </c>
      <c r="D310" s="291">
        <v>230</v>
      </c>
      <c r="E310" s="253">
        <v>45160</v>
      </c>
      <c r="F310" s="199" t="s">
        <v>8</v>
      </c>
      <c r="G310" s="204">
        <f>C310*D310</f>
        <v>230</v>
      </c>
      <c r="H310" s="190"/>
    </row>
    <row r="311" spans="1:8" s="441" customFormat="1" ht="12.75" customHeight="1" x14ac:dyDescent="0.25">
      <c r="A311" s="190"/>
      <c r="B311" s="199" t="s">
        <v>1663</v>
      </c>
      <c r="C311" s="290">
        <v>1</v>
      </c>
      <c r="D311" s="291">
        <v>500</v>
      </c>
      <c r="E311" s="253">
        <v>45161</v>
      </c>
      <c r="F311" s="199" t="s">
        <v>8</v>
      </c>
      <c r="G311" s="204">
        <f>C311*D311</f>
        <v>500</v>
      </c>
      <c r="H311" s="190"/>
    </row>
    <row r="312" spans="1:8" ht="12.75" customHeight="1" x14ac:dyDescent="0.3">
      <c r="A312" s="437" t="s">
        <v>1648</v>
      </c>
      <c r="B312" s="437"/>
      <c r="C312" s="437"/>
      <c r="D312" s="437"/>
      <c r="E312" s="437"/>
      <c r="F312" s="437"/>
      <c r="G312" s="437"/>
      <c r="H312" s="389">
        <f>SUM(G307:G311)</f>
        <v>1740</v>
      </c>
    </row>
    <row r="313" spans="1:8" ht="12.75" customHeight="1" x14ac:dyDescent="0.25">
      <c r="A313" s="190"/>
      <c r="B313" s="199" t="s">
        <v>1676</v>
      </c>
      <c r="C313" s="290">
        <v>1</v>
      </c>
      <c r="D313" s="291">
        <v>75</v>
      </c>
      <c r="E313" s="253">
        <v>45189</v>
      </c>
      <c r="F313" s="199" t="s">
        <v>8</v>
      </c>
      <c r="G313" s="204">
        <f>C313*D313</f>
        <v>75</v>
      </c>
      <c r="H313" s="190"/>
    </row>
    <row r="314" spans="1:8" ht="12.75" customHeight="1" x14ac:dyDescent="0.25">
      <c r="A314" s="190"/>
      <c r="B314" s="199" t="s">
        <v>1678</v>
      </c>
      <c r="C314" s="290">
        <v>1</v>
      </c>
      <c r="D314" s="291">
        <v>60</v>
      </c>
      <c r="E314" s="253">
        <v>45189</v>
      </c>
      <c r="F314" s="199" t="s">
        <v>8</v>
      </c>
      <c r="G314" s="204">
        <f>C314*D314</f>
        <v>60</v>
      </c>
      <c r="H314" s="190"/>
    </row>
    <row r="315" spans="1:8" ht="12.75" customHeight="1" x14ac:dyDescent="0.25">
      <c r="A315" s="190"/>
      <c r="B315" s="199" t="s">
        <v>1679</v>
      </c>
      <c r="C315" s="290">
        <v>1</v>
      </c>
      <c r="D315" s="291">
        <v>230</v>
      </c>
      <c r="E315" s="253">
        <v>45189</v>
      </c>
      <c r="F315" s="199" t="s">
        <v>8</v>
      </c>
      <c r="G315" s="204">
        <f>C315*D315</f>
        <v>230</v>
      </c>
      <c r="H315" s="190"/>
    </row>
    <row r="316" spans="1:8" s="473" customFormat="1" ht="12.75" customHeight="1" x14ac:dyDescent="0.25">
      <c r="A316" s="190"/>
      <c r="B316" s="199" t="s">
        <v>774</v>
      </c>
      <c r="C316" s="290">
        <v>1</v>
      </c>
      <c r="D316" s="291">
        <v>133</v>
      </c>
      <c r="E316" s="253">
        <v>45197</v>
      </c>
      <c r="F316" s="199" t="s">
        <v>8</v>
      </c>
      <c r="G316" s="204">
        <f>C316*D316</f>
        <v>133</v>
      </c>
      <c r="H316" s="190"/>
    </row>
    <row r="317" spans="1:8" ht="12.75" customHeight="1" x14ac:dyDescent="0.3">
      <c r="A317" s="472" t="s">
        <v>1666</v>
      </c>
      <c r="B317" s="472"/>
      <c r="C317" s="472"/>
      <c r="D317" s="472"/>
      <c r="E317" s="472"/>
      <c r="F317" s="472"/>
      <c r="G317" s="472"/>
      <c r="H317" s="389">
        <f>SUM(G313:G316)</f>
        <v>498</v>
      </c>
    </row>
    <row r="318" spans="1:8" ht="12.75" customHeight="1" x14ac:dyDescent="0.25">
      <c r="A318" s="190"/>
      <c r="B318" s="199" t="s">
        <v>1705</v>
      </c>
      <c r="C318" s="290">
        <v>1</v>
      </c>
      <c r="D318" s="291">
        <v>60</v>
      </c>
      <c r="E318" s="253">
        <v>45219</v>
      </c>
      <c r="F318" s="199" t="s">
        <v>8</v>
      </c>
      <c r="G318" s="204">
        <f>C318*D318</f>
        <v>60</v>
      </c>
      <c r="H318" s="190"/>
    </row>
    <row r="319" spans="1:8" ht="12.75" customHeight="1" x14ac:dyDescent="0.25">
      <c r="A319" s="190"/>
      <c r="B319" s="199" t="s">
        <v>1706</v>
      </c>
      <c r="C319" s="290">
        <v>1</v>
      </c>
      <c r="D319" s="291">
        <v>230</v>
      </c>
      <c r="E319" s="253">
        <v>45219</v>
      </c>
      <c r="F319" s="199" t="s">
        <v>8</v>
      </c>
      <c r="G319" s="204">
        <f>C319*D319</f>
        <v>230</v>
      </c>
      <c r="H319" s="190"/>
    </row>
    <row r="320" spans="1:8" ht="12.75" customHeight="1" x14ac:dyDescent="0.3">
      <c r="A320" s="478" t="s">
        <v>1690</v>
      </c>
      <c r="B320" s="478"/>
      <c r="C320" s="478"/>
      <c r="D320" s="478"/>
      <c r="E320" s="478"/>
      <c r="F320" s="478"/>
      <c r="G320" s="478"/>
      <c r="H320" s="389">
        <f>SUM(G317:G319)</f>
        <v>290</v>
      </c>
    </row>
    <row r="321" spans="1:8" ht="12.75" customHeight="1" x14ac:dyDescent="0.25">
      <c r="A321" s="190"/>
      <c r="B321" s="199" t="s">
        <v>1714</v>
      </c>
      <c r="C321" s="290">
        <v>1</v>
      </c>
      <c r="D321" s="291">
        <v>60</v>
      </c>
      <c r="E321" s="253">
        <v>45250</v>
      </c>
      <c r="F321" s="199" t="s">
        <v>8</v>
      </c>
      <c r="G321" s="204">
        <f>C321*D321</f>
        <v>60</v>
      </c>
      <c r="H321" s="190"/>
    </row>
    <row r="322" spans="1:8" ht="12.75" customHeight="1" x14ac:dyDescent="0.25">
      <c r="A322" s="190"/>
      <c r="B322" s="199" t="s">
        <v>1715</v>
      </c>
      <c r="C322" s="290">
        <v>1</v>
      </c>
      <c r="D322" s="291">
        <v>230</v>
      </c>
      <c r="E322" s="253">
        <v>45250</v>
      </c>
      <c r="F322" s="199" t="s">
        <v>8</v>
      </c>
      <c r="G322" s="204">
        <f>C322*D322</f>
        <v>230</v>
      </c>
      <c r="H322" s="190"/>
    </row>
    <row r="323" spans="1:8" ht="12.75" customHeight="1" x14ac:dyDescent="0.3">
      <c r="A323" s="485" t="s">
        <v>1701</v>
      </c>
      <c r="B323" s="485"/>
      <c r="C323" s="485"/>
      <c r="D323" s="485"/>
      <c r="E323" s="485"/>
      <c r="F323" s="485"/>
      <c r="G323" s="485"/>
      <c r="H323" s="389">
        <f>SUM(G321:G322)</f>
        <v>290</v>
      </c>
    </row>
    <row r="324" spans="1:8" ht="12.75" customHeight="1" x14ac:dyDescent="0.25">
      <c r="A324" s="190"/>
      <c r="B324" s="199" t="s">
        <v>1731</v>
      </c>
      <c r="C324" s="290">
        <v>1</v>
      </c>
      <c r="D324" s="291">
        <v>60</v>
      </c>
      <c r="E324" s="253">
        <v>45280</v>
      </c>
      <c r="F324" s="199" t="s">
        <v>8</v>
      </c>
      <c r="G324" s="204">
        <f>C324*D324</f>
        <v>60</v>
      </c>
      <c r="H324" s="190"/>
    </row>
    <row r="325" spans="1:8" ht="12.75" customHeight="1" x14ac:dyDescent="0.25">
      <c r="A325" s="190"/>
      <c r="B325" s="199" t="s">
        <v>1732</v>
      </c>
      <c r="C325" s="290">
        <v>1</v>
      </c>
      <c r="D325" s="291">
        <v>460</v>
      </c>
      <c r="E325" s="253">
        <v>45280</v>
      </c>
      <c r="F325" s="199" t="s">
        <v>8</v>
      </c>
      <c r="G325" s="204">
        <f>C325*D325</f>
        <v>460</v>
      </c>
      <c r="H325" s="190"/>
    </row>
    <row r="326" spans="1:8" ht="12.75" customHeight="1" x14ac:dyDescent="0.25">
      <c r="A326" s="190"/>
      <c r="B326" s="289" t="s">
        <v>1746</v>
      </c>
      <c r="C326" s="290">
        <v>9.4</v>
      </c>
      <c r="D326" s="291">
        <v>220</v>
      </c>
      <c r="E326" s="253">
        <v>45285</v>
      </c>
      <c r="F326" s="199" t="s">
        <v>8</v>
      </c>
      <c r="G326" s="291">
        <f>C326*D326</f>
        <v>2068</v>
      </c>
      <c r="H326" s="190"/>
    </row>
    <row r="327" spans="1:8" ht="12.75" customHeight="1" x14ac:dyDescent="0.25">
      <c r="A327" s="190"/>
      <c r="B327" s="289" t="s">
        <v>1747</v>
      </c>
      <c r="C327" s="415">
        <v>10</v>
      </c>
      <c r="D327" s="252">
        <v>240</v>
      </c>
      <c r="E327" s="253">
        <v>45290</v>
      </c>
      <c r="F327" s="199" t="s">
        <v>8</v>
      </c>
      <c r="G327" s="252">
        <f>C327*D327</f>
        <v>2400</v>
      </c>
      <c r="H327" s="190"/>
    </row>
    <row r="328" spans="1:8" ht="12.75" customHeight="1" x14ac:dyDescent="0.3">
      <c r="A328" s="488" t="s">
        <v>1725</v>
      </c>
      <c r="B328" s="488"/>
      <c r="C328" s="488"/>
      <c r="D328" s="488"/>
      <c r="E328" s="488"/>
      <c r="F328" s="488"/>
      <c r="G328" s="488"/>
      <c r="H328" s="389">
        <f>SUM(G324:G327)</f>
        <v>4988</v>
      </c>
    </row>
    <row r="329" spans="1:8" ht="12.75" customHeight="1" x14ac:dyDescent="0.25">
      <c r="A329" s="190"/>
      <c r="B329" s="199" t="s">
        <v>1753</v>
      </c>
      <c r="C329" s="290">
        <v>1</v>
      </c>
      <c r="D329" s="291">
        <v>60</v>
      </c>
      <c r="E329" s="253">
        <v>45314</v>
      </c>
      <c r="F329" s="199" t="s">
        <v>8</v>
      </c>
      <c r="G329" s="204">
        <f>C329*D329</f>
        <v>60</v>
      </c>
      <c r="H329" s="190"/>
    </row>
    <row r="330" spans="1:8" ht="12.75" customHeight="1" x14ac:dyDescent="0.25">
      <c r="A330" s="190"/>
      <c r="B330" s="199" t="s">
        <v>1752</v>
      </c>
      <c r="C330" s="290">
        <v>1</v>
      </c>
      <c r="D330" s="291">
        <v>230</v>
      </c>
      <c r="E330" s="253">
        <v>45314</v>
      </c>
      <c r="F330" s="199" t="s">
        <v>8</v>
      </c>
      <c r="G330" s="204">
        <f>C330*D330</f>
        <v>230</v>
      </c>
      <c r="H330" s="190"/>
    </row>
    <row r="331" spans="1:8" ht="12.75" customHeight="1" x14ac:dyDescent="0.3">
      <c r="A331" s="495" t="s">
        <v>1748</v>
      </c>
      <c r="B331" s="495"/>
      <c r="C331" s="495"/>
      <c r="D331" s="495"/>
      <c r="E331" s="495"/>
      <c r="F331" s="495"/>
      <c r="G331" s="495"/>
      <c r="H331" s="389">
        <f>SUM(G329:G330)</f>
        <v>290</v>
      </c>
    </row>
    <row r="332" spans="1:8" ht="12.75" customHeight="1" x14ac:dyDescent="0.25">
      <c r="A332" s="190"/>
      <c r="B332" s="199" t="s">
        <v>1772</v>
      </c>
      <c r="C332" s="290">
        <v>1</v>
      </c>
      <c r="D332" s="291">
        <v>60</v>
      </c>
      <c r="E332" s="253">
        <v>45342</v>
      </c>
      <c r="F332" s="199" t="s">
        <v>8</v>
      </c>
      <c r="G332" s="204">
        <f>C332*D332</f>
        <v>60</v>
      </c>
      <c r="H332" s="190"/>
    </row>
    <row r="333" spans="1:8" ht="12.75" customHeight="1" x14ac:dyDescent="0.25">
      <c r="A333" s="190"/>
      <c r="B333" s="199" t="s">
        <v>1773</v>
      </c>
      <c r="C333" s="290">
        <v>1</v>
      </c>
      <c r="D333" s="291">
        <v>230</v>
      </c>
      <c r="E333" s="253">
        <v>45342</v>
      </c>
      <c r="F333" s="199" t="s">
        <v>8</v>
      </c>
      <c r="G333" s="204">
        <f>C333*D333</f>
        <v>230</v>
      </c>
      <c r="H333" s="190"/>
    </row>
    <row r="334" spans="1:8" ht="12.75" customHeight="1" x14ac:dyDescent="0.25">
      <c r="A334" s="190"/>
      <c r="B334" s="190" t="s">
        <v>1584</v>
      </c>
      <c r="C334" s="290">
        <v>1</v>
      </c>
      <c r="D334" s="291">
        <v>150</v>
      </c>
      <c r="E334" s="253">
        <v>45331</v>
      </c>
      <c r="F334" s="199" t="s">
        <v>8</v>
      </c>
      <c r="G334" s="291">
        <f>C334*D334</f>
        <v>150</v>
      </c>
      <c r="H334" s="190"/>
    </row>
    <row r="335" spans="1:8" ht="12.75" customHeight="1" x14ac:dyDescent="0.3">
      <c r="A335" s="497" t="s">
        <v>1751</v>
      </c>
      <c r="B335" s="497"/>
      <c r="C335" s="497"/>
      <c r="D335" s="497"/>
      <c r="E335" s="497"/>
      <c r="F335" s="497"/>
      <c r="G335" s="497"/>
      <c r="H335" s="389">
        <f>SUM(G332:G334)</f>
        <v>440</v>
      </c>
    </row>
    <row r="336" spans="1:8" ht="12.75" customHeight="1" x14ac:dyDescent="0.25">
      <c r="A336" s="190"/>
      <c r="B336" s="199" t="s">
        <v>1772</v>
      </c>
      <c r="C336" s="290">
        <v>1</v>
      </c>
      <c r="D336" s="291">
        <v>60</v>
      </c>
      <c r="E336" s="253">
        <v>45342</v>
      </c>
      <c r="F336" s="199" t="s">
        <v>8</v>
      </c>
      <c r="G336" s="204">
        <f>C336*D336</f>
        <v>60</v>
      </c>
      <c r="H336" s="190"/>
    </row>
    <row r="337" spans="1:8" ht="12.75" customHeight="1" x14ac:dyDescent="0.25">
      <c r="A337" s="190"/>
      <c r="B337" s="199" t="s">
        <v>1773</v>
      </c>
      <c r="C337" s="290">
        <v>1</v>
      </c>
      <c r="D337" s="291">
        <v>230</v>
      </c>
      <c r="E337" s="253">
        <v>45342</v>
      </c>
      <c r="F337" s="199" t="s">
        <v>8</v>
      </c>
      <c r="G337" s="204">
        <f>C337*D337</f>
        <v>230</v>
      </c>
      <c r="H337" s="190"/>
    </row>
    <row r="338" spans="1:8" ht="12.75" customHeight="1" x14ac:dyDescent="0.25">
      <c r="A338" s="190"/>
      <c r="B338" s="190" t="s">
        <v>1584</v>
      </c>
      <c r="C338" s="290">
        <v>1</v>
      </c>
      <c r="D338" s="291">
        <v>150</v>
      </c>
      <c r="E338" s="253">
        <v>45331</v>
      </c>
      <c r="F338" s="199" t="s">
        <v>8</v>
      </c>
      <c r="G338" s="291">
        <f>C338*D338</f>
        <v>150</v>
      </c>
      <c r="H338" s="190"/>
    </row>
    <row r="339" spans="1:8" ht="12.75" customHeight="1" x14ac:dyDescent="0.3">
      <c r="A339" s="508" t="s">
        <v>1751</v>
      </c>
      <c r="B339" s="508"/>
      <c r="C339" s="508"/>
      <c r="D339" s="508"/>
      <c r="E339" s="508"/>
      <c r="F339" s="508"/>
      <c r="G339" s="508"/>
      <c r="H339" s="389">
        <f>SUM(G336:G338)</f>
        <v>440</v>
      </c>
    </row>
    <row r="340" spans="1:8" ht="12.75" customHeight="1" x14ac:dyDescent="0.25">
      <c r="A340" s="190"/>
      <c r="B340" s="199" t="s">
        <v>1783</v>
      </c>
      <c r="C340" s="290">
        <v>1</v>
      </c>
      <c r="D340" s="291">
        <v>60</v>
      </c>
      <c r="E340" s="253">
        <v>45371</v>
      </c>
      <c r="F340" s="199" t="s">
        <v>8</v>
      </c>
      <c r="G340" s="204">
        <f>C340*D340</f>
        <v>60</v>
      </c>
      <c r="H340" s="190"/>
    </row>
    <row r="341" spans="1:8" ht="12.75" customHeight="1" x14ac:dyDescent="0.25">
      <c r="A341" s="190"/>
      <c r="B341" s="199" t="s">
        <v>1784</v>
      </c>
      <c r="C341" s="290">
        <v>1</v>
      </c>
      <c r="D341" s="291">
        <v>230</v>
      </c>
      <c r="E341" s="253">
        <v>45371</v>
      </c>
      <c r="F341" s="199" t="s">
        <v>8</v>
      </c>
      <c r="G341" s="204">
        <f>C341*D341</f>
        <v>230</v>
      </c>
      <c r="H341" s="190"/>
    </row>
    <row r="342" spans="1:8" ht="12.75" customHeight="1" x14ac:dyDescent="0.3">
      <c r="A342" s="508" t="s">
        <v>1769</v>
      </c>
      <c r="B342" s="508"/>
      <c r="C342" s="508"/>
      <c r="D342" s="508"/>
      <c r="E342" s="508"/>
      <c r="F342" s="508"/>
      <c r="G342" s="508"/>
      <c r="H342" s="389">
        <f>SUM(G340:G341)</f>
        <v>290</v>
      </c>
    </row>
    <row r="343" spans="1:8" s="514" customFormat="1" ht="12.75" customHeight="1" x14ac:dyDescent="0.25">
      <c r="A343" s="190"/>
      <c r="B343" s="199" t="s">
        <v>1792</v>
      </c>
      <c r="C343" s="290">
        <v>1</v>
      </c>
      <c r="D343" s="291">
        <v>60</v>
      </c>
      <c r="E343" s="253">
        <v>45394</v>
      </c>
      <c r="F343" s="199" t="s">
        <v>8</v>
      </c>
      <c r="G343" s="204">
        <v>130</v>
      </c>
      <c r="H343" s="190"/>
    </row>
    <row r="344" spans="1:8" s="515" customFormat="1" ht="12.75" customHeight="1" x14ac:dyDescent="0.25">
      <c r="A344" s="190"/>
      <c r="B344" s="199" t="s">
        <v>1798</v>
      </c>
      <c r="C344" s="290">
        <v>1</v>
      </c>
      <c r="D344" s="291">
        <v>2376</v>
      </c>
      <c r="E344" s="253">
        <v>45397</v>
      </c>
      <c r="F344" s="199"/>
      <c r="G344" s="204">
        <f>C344*D344</f>
        <v>2376</v>
      </c>
      <c r="H344" s="190"/>
    </row>
    <row r="345" spans="1:8" ht="12.75" customHeight="1" x14ac:dyDescent="0.25">
      <c r="A345" s="190"/>
      <c r="B345" s="199" t="s">
        <v>1791</v>
      </c>
      <c r="C345" s="290">
        <v>1</v>
      </c>
      <c r="D345" s="291">
        <v>60</v>
      </c>
      <c r="E345" s="253">
        <v>45404</v>
      </c>
      <c r="F345" s="199" t="s">
        <v>8</v>
      </c>
      <c r="G345" s="204">
        <f>C345*D345</f>
        <v>60</v>
      </c>
      <c r="H345" s="190"/>
    </row>
    <row r="346" spans="1:8" ht="12.75" customHeight="1" x14ac:dyDescent="0.25">
      <c r="A346" s="190"/>
      <c r="B346" s="199" t="s">
        <v>1820</v>
      </c>
      <c r="C346" s="290">
        <v>1</v>
      </c>
      <c r="D346" s="291">
        <v>230</v>
      </c>
      <c r="E346" s="253">
        <v>45404</v>
      </c>
      <c r="F346" s="199" t="s">
        <v>8</v>
      </c>
      <c r="G346" s="204">
        <f>C346*D346</f>
        <v>230</v>
      </c>
      <c r="H346" s="190"/>
    </row>
    <row r="347" spans="1:8" ht="12.75" customHeight="1" x14ac:dyDescent="0.3">
      <c r="A347" s="513" t="s">
        <v>1788</v>
      </c>
      <c r="B347" s="513"/>
      <c r="C347" s="513"/>
      <c r="D347" s="513"/>
      <c r="E347" s="513"/>
      <c r="F347" s="513"/>
      <c r="G347" s="513"/>
      <c r="H347" s="389">
        <f>SUM(G343:G346)</f>
        <v>2796</v>
      </c>
    </row>
    <row r="348" spans="1:8" ht="12.75" customHeight="1" x14ac:dyDescent="0.25">
      <c r="A348" s="190"/>
      <c r="B348" s="199" t="s">
        <v>1810</v>
      </c>
      <c r="C348" s="290">
        <v>1</v>
      </c>
      <c r="D348" s="291">
        <v>90</v>
      </c>
      <c r="E348" s="253">
        <v>45425</v>
      </c>
      <c r="F348" s="199" t="s">
        <v>8</v>
      </c>
      <c r="G348" s="204">
        <f>C348*D348</f>
        <v>90</v>
      </c>
      <c r="H348" s="190"/>
    </row>
    <row r="349" spans="1:8" ht="12.75" customHeight="1" x14ac:dyDescent="0.25">
      <c r="A349" s="190"/>
      <c r="B349" s="199" t="s">
        <v>1816</v>
      </c>
      <c r="C349" s="290">
        <v>1</v>
      </c>
      <c r="D349" s="291">
        <v>190</v>
      </c>
      <c r="E349" s="253">
        <v>45414</v>
      </c>
      <c r="F349" s="199"/>
      <c r="G349" s="204">
        <f>C349*D349</f>
        <v>190</v>
      </c>
      <c r="H349" s="190"/>
    </row>
    <row r="350" spans="1:8" ht="12.75" customHeight="1" x14ac:dyDescent="0.25">
      <c r="A350" s="190"/>
      <c r="B350" s="199" t="s">
        <v>1817</v>
      </c>
      <c r="C350" s="290">
        <v>1</v>
      </c>
      <c r="D350" s="291">
        <v>317.64999999999998</v>
      </c>
      <c r="E350" s="253">
        <v>45427</v>
      </c>
      <c r="F350" s="199" t="s">
        <v>8</v>
      </c>
      <c r="G350" s="204">
        <f>C350*D350</f>
        <v>317.64999999999998</v>
      </c>
      <c r="H350" s="190"/>
    </row>
    <row r="351" spans="1:8" ht="12.75" customHeight="1" x14ac:dyDescent="0.25">
      <c r="A351" s="190"/>
      <c r="B351" s="199" t="s">
        <v>1818</v>
      </c>
      <c r="C351" s="290">
        <v>1</v>
      </c>
      <c r="D351" s="291">
        <v>60</v>
      </c>
      <c r="E351" s="253">
        <v>45432</v>
      </c>
      <c r="F351" s="199" t="s">
        <v>8</v>
      </c>
      <c r="G351" s="204">
        <f>C351*D351</f>
        <v>60</v>
      </c>
      <c r="H351" s="190"/>
    </row>
    <row r="352" spans="1:8" s="522" customFormat="1" ht="12.75" customHeight="1" x14ac:dyDescent="0.25">
      <c r="A352" s="190"/>
      <c r="B352" s="199" t="s">
        <v>1819</v>
      </c>
      <c r="C352" s="290">
        <v>1</v>
      </c>
      <c r="D352" s="291">
        <v>230</v>
      </c>
      <c r="E352" s="253">
        <v>45432</v>
      </c>
      <c r="F352" s="199"/>
      <c r="G352" s="204">
        <f>C352*D352</f>
        <v>230</v>
      </c>
      <c r="H352" s="190"/>
    </row>
    <row r="353" spans="1:8" ht="12.75" customHeight="1" x14ac:dyDescent="0.3">
      <c r="A353" s="521" t="s">
        <v>1803</v>
      </c>
      <c r="B353" s="521"/>
      <c r="C353" s="521"/>
      <c r="D353" s="521"/>
      <c r="E353" s="521"/>
      <c r="F353" s="521"/>
      <c r="G353" s="521"/>
      <c r="H353" s="389">
        <f>SUM(G348:G352)</f>
        <v>887.65</v>
      </c>
    </row>
    <row r="354" spans="1:8" ht="12.75" customHeight="1" x14ac:dyDescent="0.25">
      <c r="A354" s="190"/>
      <c r="B354" s="199" t="s">
        <v>1836</v>
      </c>
      <c r="C354" s="290">
        <v>1</v>
      </c>
      <c r="D354" s="291">
        <v>60</v>
      </c>
      <c r="E354" s="253">
        <v>45463</v>
      </c>
      <c r="F354" s="199" t="s">
        <v>8</v>
      </c>
      <c r="G354" s="204">
        <f>C354*D354</f>
        <v>60</v>
      </c>
      <c r="H354" s="190"/>
    </row>
    <row r="355" spans="1:8" ht="12.75" customHeight="1" x14ac:dyDescent="0.25">
      <c r="A355" s="190"/>
      <c r="B355" s="199" t="s">
        <v>1837</v>
      </c>
      <c r="C355" s="290">
        <v>1</v>
      </c>
      <c r="D355" s="291">
        <v>230</v>
      </c>
      <c r="E355" s="253">
        <v>45463</v>
      </c>
      <c r="F355" s="199"/>
      <c r="G355" s="204">
        <f>C355*D355</f>
        <v>230</v>
      </c>
      <c r="H355" s="190"/>
    </row>
    <row r="356" spans="1:8" ht="12.75" customHeight="1" x14ac:dyDescent="0.3">
      <c r="A356" s="526" t="s">
        <v>1815</v>
      </c>
      <c r="B356" s="526"/>
      <c r="C356" s="526"/>
      <c r="D356" s="526"/>
      <c r="E356" s="526"/>
      <c r="F356" s="526"/>
      <c r="G356" s="526"/>
      <c r="H356" s="389">
        <f>SUM(G354:G355)</f>
        <v>290</v>
      </c>
    </row>
    <row r="357" spans="1:8" ht="12.75" customHeight="1" x14ac:dyDescent="0.25">
      <c r="A357" s="190"/>
      <c r="B357" s="199" t="s">
        <v>1838</v>
      </c>
      <c r="C357" s="290">
        <v>1</v>
      </c>
      <c r="D357" s="291">
        <v>60</v>
      </c>
      <c r="E357" s="253">
        <v>45493</v>
      </c>
      <c r="F357" s="199" t="s">
        <v>8</v>
      </c>
      <c r="G357" s="204">
        <f>C357*D357</f>
        <v>60</v>
      </c>
      <c r="H357" s="190"/>
    </row>
    <row r="358" spans="1:8" ht="12.75" customHeight="1" x14ac:dyDescent="0.25">
      <c r="A358" s="190"/>
      <c r="B358" s="199" t="s">
        <v>1839</v>
      </c>
      <c r="C358" s="290">
        <v>1</v>
      </c>
      <c r="D358" s="291">
        <v>230</v>
      </c>
      <c r="E358" s="253">
        <v>45493</v>
      </c>
      <c r="F358" s="199"/>
      <c r="G358" s="204">
        <f>C358*D358</f>
        <v>230</v>
      </c>
      <c r="H358" s="190"/>
    </row>
    <row r="359" spans="1:8" ht="12.75" customHeight="1" x14ac:dyDescent="0.3">
      <c r="A359" s="526" t="s">
        <v>1833</v>
      </c>
      <c r="B359" s="526"/>
      <c r="C359" s="526"/>
      <c r="D359" s="526"/>
      <c r="E359" s="526"/>
      <c r="F359" s="526"/>
      <c r="G359" s="526"/>
      <c r="H359" s="389">
        <f>SUM(G357:G358)</f>
        <v>290</v>
      </c>
    </row>
    <row r="360" spans="1:8" ht="12.75" customHeight="1" x14ac:dyDescent="0.25">
      <c r="A360" s="190"/>
      <c r="B360" s="199" t="s">
        <v>1855</v>
      </c>
      <c r="C360" s="290">
        <v>1</v>
      </c>
      <c r="D360" s="291">
        <v>60</v>
      </c>
      <c r="E360" s="253">
        <v>45525</v>
      </c>
      <c r="F360" s="199" t="s">
        <v>8</v>
      </c>
      <c r="G360" s="204">
        <f>C360*D360</f>
        <v>60</v>
      </c>
      <c r="H360" s="190"/>
    </row>
    <row r="361" spans="1:8" ht="12.75" customHeight="1" x14ac:dyDescent="0.25">
      <c r="A361" s="190"/>
      <c r="B361" s="199" t="s">
        <v>1856</v>
      </c>
      <c r="C361" s="290">
        <v>1</v>
      </c>
      <c r="D361" s="291">
        <v>230</v>
      </c>
      <c r="E361" s="253">
        <v>45525</v>
      </c>
      <c r="F361" s="199"/>
      <c r="G361" s="204">
        <f>C361*D361</f>
        <v>230</v>
      </c>
      <c r="H361" s="190"/>
    </row>
    <row r="362" spans="1:8" ht="12.75" customHeight="1" x14ac:dyDescent="0.3">
      <c r="A362" s="529" t="s">
        <v>1834</v>
      </c>
      <c r="B362" s="529"/>
      <c r="C362" s="529"/>
      <c r="D362" s="529"/>
      <c r="E362" s="529"/>
      <c r="F362" s="529"/>
      <c r="G362" s="529"/>
      <c r="H362" s="389">
        <f>SUM(G360:G361)</f>
        <v>290</v>
      </c>
    </row>
    <row r="363" spans="1:8" s="531" customFormat="1" ht="12.75" customHeight="1" x14ac:dyDescent="0.3">
      <c r="A363" s="244"/>
      <c r="B363" s="534" t="s">
        <v>774</v>
      </c>
      <c r="C363" s="535">
        <v>1</v>
      </c>
      <c r="D363" s="536">
        <v>133</v>
      </c>
      <c r="E363" s="537">
        <v>45545</v>
      </c>
      <c r="F363" s="244"/>
      <c r="G363" s="204">
        <f>C363*D363</f>
        <v>133</v>
      </c>
      <c r="H363" s="533"/>
    </row>
    <row r="364" spans="1:8" ht="12.75" customHeight="1" x14ac:dyDescent="0.25">
      <c r="A364" s="190"/>
      <c r="B364" s="199" t="s">
        <v>1864</v>
      </c>
      <c r="C364" s="290">
        <v>1</v>
      </c>
      <c r="D364" s="291">
        <v>60</v>
      </c>
      <c r="E364" s="538">
        <v>45556</v>
      </c>
      <c r="F364" s="199" t="s">
        <v>8</v>
      </c>
      <c r="G364" s="204">
        <f>C364*D364</f>
        <v>60</v>
      </c>
      <c r="H364" s="190"/>
    </row>
    <row r="365" spans="1:8" ht="12.75" customHeight="1" x14ac:dyDescent="0.25">
      <c r="A365" s="190"/>
      <c r="B365" s="199" t="s">
        <v>1865</v>
      </c>
      <c r="C365" s="290">
        <v>1</v>
      </c>
      <c r="D365" s="291">
        <v>230</v>
      </c>
      <c r="E365" s="538">
        <v>45556</v>
      </c>
      <c r="F365" s="199"/>
      <c r="G365" s="204">
        <f>C365*D365</f>
        <v>230</v>
      </c>
      <c r="H365" s="190"/>
    </row>
    <row r="366" spans="1:8" ht="12.75" customHeight="1" x14ac:dyDescent="0.3">
      <c r="A366" s="529" t="s">
        <v>1844</v>
      </c>
      <c r="B366" s="529"/>
      <c r="C366" s="529"/>
      <c r="D366" s="529"/>
      <c r="E366" s="529"/>
      <c r="F366" s="529"/>
      <c r="G366" s="529"/>
      <c r="H366" s="389">
        <f>SUM(G363:G365)</f>
        <v>423</v>
      </c>
    </row>
    <row r="367" spans="1:8" ht="12.75" customHeight="1" x14ac:dyDescent="0.25">
      <c r="A367" s="190"/>
      <c r="B367" s="199" t="s">
        <v>1878</v>
      </c>
      <c r="C367" s="290">
        <v>1</v>
      </c>
      <c r="D367" s="291">
        <v>60</v>
      </c>
      <c r="E367" s="538">
        <v>45587</v>
      </c>
      <c r="F367" s="199" t="s">
        <v>8</v>
      </c>
      <c r="G367" s="204">
        <f>C367*D367</f>
        <v>60</v>
      </c>
      <c r="H367" s="190"/>
    </row>
    <row r="368" spans="1:8" ht="12.75" customHeight="1" x14ac:dyDescent="0.25">
      <c r="A368" s="190"/>
      <c r="B368" s="199" t="s">
        <v>1879</v>
      </c>
      <c r="C368" s="290">
        <v>1</v>
      </c>
      <c r="D368" s="291">
        <v>230</v>
      </c>
      <c r="E368" s="538">
        <v>45587</v>
      </c>
      <c r="F368" s="199"/>
      <c r="G368" s="204">
        <f>C368*D368</f>
        <v>230</v>
      </c>
      <c r="H368" s="190"/>
    </row>
    <row r="369" spans="1:8" ht="12.75" customHeight="1" x14ac:dyDescent="0.3">
      <c r="A369" s="542" t="s">
        <v>1870</v>
      </c>
      <c r="B369" s="542"/>
      <c r="C369" s="542"/>
      <c r="D369" s="542"/>
      <c r="E369" s="542"/>
      <c r="F369" s="542"/>
      <c r="G369" s="542"/>
      <c r="H369" s="389">
        <f>SUM(G367:G368)</f>
        <v>290</v>
      </c>
    </row>
    <row r="370" spans="1:8" ht="12.75" customHeight="1" x14ac:dyDescent="0.25">
      <c r="A370" s="190"/>
      <c r="B370" s="199" t="s">
        <v>1882</v>
      </c>
      <c r="C370" s="290">
        <v>1</v>
      </c>
      <c r="D370" s="291">
        <v>60</v>
      </c>
      <c r="E370" s="538">
        <v>45616</v>
      </c>
      <c r="F370" s="199" t="s">
        <v>8</v>
      </c>
      <c r="G370" s="204">
        <f>C370*D370</f>
        <v>60</v>
      </c>
      <c r="H370" s="190"/>
    </row>
    <row r="371" spans="1:8" ht="12.75" customHeight="1" x14ac:dyDescent="0.25">
      <c r="A371" s="190"/>
      <c r="B371" s="199" t="s">
        <v>1884</v>
      </c>
      <c r="C371" s="290">
        <v>1</v>
      </c>
      <c r="D371" s="291">
        <v>230</v>
      </c>
      <c r="E371" s="538">
        <v>45616</v>
      </c>
      <c r="F371" s="199"/>
      <c r="G371" s="204">
        <f>C371*D371</f>
        <v>230</v>
      </c>
      <c r="H371" s="190"/>
    </row>
    <row r="372" spans="1:8" ht="12.75" customHeight="1" x14ac:dyDescent="0.3">
      <c r="A372" s="542" t="s">
        <v>1871</v>
      </c>
      <c r="B372" s="542"/>
      <c r="C372" s="542"/>
      <c r="D372" s="542"/>
      <c r="E372" s="542"/>
      <c r="F372" s="542"/>
      <c r="G372" s="542"/>
      <c r="H372" s="389">
        <f>SUM(G370:G371)</f>
        <v>290</v>
      </c>
    </row>
    <row r="373" spans="1:8" ht="12.75" customHeight="1" x14ac:dyDescent="0.25">
      <c r="A373" s="190"/>
      <c r="B373" s="199" t="s">
        <v>1886</v>
      </c>
      <c r="C373" s="290">
        <v>1</v>
      </c>
      <c r="D373" s="291">
        <v>60</v>
      </c>
      <c r="E373" s="538"/>
      <c r="F373" s="199" t="s">
        <v>8</v>
      </c>
      <c r="G373" s="204">
        <f>C373*D373</f>
        <v>60</v>
      </c>
      <c r="H373" s="190"/>
    </row>
    <row r="374" spans="1:8" s="543" customFormat="1" ht="12.75" customHeight="1" x14ac:dyDescent="0.25">
      <c r="A374" s="190"/>
      <c r="B374" s="199" t="s">
        <v>1887</v>
      </c>
      <c r="C374" s="290">
        <v>1</v>
      </c>
      <c r="D374" s="291">
        <v>230</v>
      </c>
      <c r="E374" s="538"/>
      <c r="F374" s="199"/>
      <c r="G374" s="204">
        <f>C374*D374</f>
        <v>230</v>
      </c>
      <c r="H374" s="190"/>
    </row>
    <row r="375" spans="1:8" ht="12.75" customHeight="1" x14ac:dyDescent="0.25">
      <c r="A375" s="190"/>
      <c r="B375" s="199" t="s">
        <v>1798</v>
      </c>
      <c r="C375" s="415">
        <v>2.4</v>
      </c>
      <c r="D375" s="252">
        <v>230</v>
      </c>
      <c r="E375" s="190"/>
      <c r="F375" s="190"/>
      <c r="G375" s="252">
        <f>C375*D375</f>
        <v>552</v>
      </c>
      <c r="H375" s="190"/>
    </row>
    <row r="376" spans="1:8" ht="12.75" customHeight="1" x14ac:dyDescent="0.3">
      <c r="A376" s="542" t="s">
        <v>1885</v>
      </c>
      <c r="B376" s="542"/>
      <c r="C376" s="542"/>
      <c r="D376" s="542"/>
      <c r="E376" s="542"/>
      <c r="F376" s="542"/>
      <c r="G376" s="542"/>
      <c r="H376" s="389">
        <f>SUM(G373:G375)</f>
        <v>842</v>
      </c>
    </row>
    <row r="377" spans="1:8" ht="12.75" customHeight="1" x14ac:dyDescent="0.3">
      <c r="A377" s="294" t="s">
        <v>806</v>
      </c>
      <c r="B377" s="294"/>
      <c r="C377" s="294"/>
      <c r="D377" s="294"/>
      <c r="E377" s="294"/>
      <c r="F377" s="294"/>
      <c r="G377" s="294"/>
      <c r="H377" s="295"/>
    </row>
    <row r="378" spans="1:8" ht="12.75" customHeight="1" x14ac:dyDescent="0.3">
      <c r="A378" s="477" t="s">
        <v>807</v>
      </c>
      <c r="B378" s="296"/>
      <c r="C378" s="296"/>
      <c r="D378" s="296"/>
      <c r="E378" s="296"/>
      <c r="F378" s="296"/>
      <c r="G378" s="297">
        <f>SUM(G4:G377)</f>
        <v>64743.49</v>
      </c>
      <c r="H378" s="298"/>
    </row>
    <row r="379" spans="1:8" ht="12.75" customHeight="1" x14ac:dyDescent="0.25"/>
    <row r="380" spans="1:8" ht="12.75" customHeight="1" x14ac:dyDescent="0.25"/>
    <row r="381" spans="1:8" ht="12.75" customHeight="1" x14ac:dyDescent="0.25"/>
    <row r="382" spans="1:8" ht="12.75" customHeight="1" x14ac:dyDescent="0.25"/>
    <row r="383" spans="1:8" ht="12.75" customHeight="1" x14ac:dyDescent="0.25"/>
    <row r="384" spans="1:8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  <row r="1001" ht="12.75" customHeight="1" x14ac:dyDescent="0.25"/>
    <row r="1002" ht="12.75" customHeight="1" x14ac:dyDescent="0.25"/>
    <row r="1003" ht="12.75" customHeight="1" x14ac:dyDescent="0.25"/>
    <row r="1004" ht="12.75" customHeight="1" x14ac:dyDescent="0.25"/>
    <row r="1005" ht="12.75" customHeight="1" x14ac:dyDescent="0.25"/>
    <row r="1006" ht="12.75" customHeight="1" x14ac:dyDescent="0.25"/>
    <row r="1007" ht="12.75" customHeight="1" x14ac:dyDescent="0.25"/>
    <row r="1008" ht="12.75" customHeight="1" x14ac:dyDescent="0.25"/>
    <row r="1009" ht="12.75" customHeight="1" x14ac:dyDescent="0.25"/>
    <row r="1010" ht="12.75" customHeight="1" x14ac:dyDescent="0.25"/>
    <row r="1011" ht="12.75" customHeight="1" x14ac:dyDescent="0.25"/>
    <row r="1012" ht="12.75" customHeight="1" x14ac:dyDescent="0.25"/>
    <row r="1013" ht="12.75" customHeight="1" x14ac:dyDescent="0.25"/>
    <row r="1014" ht="12.75" customHeight="1" x14ac:dyDescent="0.25"/>
    <row r="1015" ht="12.75" customHeight="1" x14ac:dyDescent="0.25"/>
    <row r="1016" ht="12.75" customHeight="1" x14ac:dyDescent="0.25"/>
    <row r="1017" ht="12.75" customHeight="1" x14ac:dyDescent="0.25"/>
    <row r="1018" ht="12.75" customHeight="1" x14ac:dyDescent="0.25"/>
    <row r="1019" ht="12.75" customHeight="1" x14ac:dyDescent="0.25"/>
    <row r="1020" ht="12.75" customHeight="1" x14ac:dyDescent="0.25"/>
    <row r="1021" ht="12.75" customHeight="1" x14ac:dyDescent="0.25"/>
    <row r="1022" ht="12.75" customHeight="1" x14ac:dyDescent="0.25"/>
    <row r="1023" ht="12.75" customHeight="1" x14ac:dyDescent="0.25"/>
    <row r="1024" ht="12.75" customHeight="1" x14ac:dyDescent="0.25"/>
    <row r="1025" ht="12.75" customHeight="1" x14ac:dyDescent="0.25"/>
    <row r="1026" ht="12.75" customHeight="1" x14ac:dyDescent="0.25"/>
    <row r="1027" ht="12.75" customHeight="1" x14ac:dyDescent="0.25"/>
    <row r="1028" ht="12.75" customHeight="1" x14ac:dyDescent="0.25"/>
    <row r="1029" ht="12.75" customHeight="1" x14ac:dyDescent="0.25"/>
    <row r="1030" ht="12.75" customHeight="1" x14ac:dyDescent="0.25"/>
    <row r="1031" ht="12.75" customHeight="1" x14ac:dyDescent="0.25"/>
    <row r="1032" ht="12.75" customHeight="1" x14ac:dyDescent="0.25"/>
    <row r="1033" ht="12.75" customHeight="1" x14ac:dyDescent="0.25"/>
    <row r="1034" ht="12.75" customHeight="1" x14ac:dyDescent="0.25"/>
    <row r="1035" ht="12.75" customHeight="1" x14ac:dyDescent="0.25"/>
    <row r="1036" ht="12.75" customHeight="1" x14ac:dyDescent="0.25"/>
    <row r="1037" ht="12.75" customHeight="1" x14ac:dyDescent="0.25"/>
    <row r="1038" ht="12.75" customHeight="1" x14ac:dyDescent="0.25"/>
    <row r="1039" ht="12.75" customHeight="1" x14ac:dyDescent="0.25"/>
    <row r="1040" ht="12.75" customHeight="1" x14ac:dyDescent="0.25"/>
    <row r="1041" ht="12.75" customHeight="1" x14ac:dyDescent="0.25"/>
    <row r="1042" ht="12.75" customHeight="1" x14ac:dyDescent="0.25"/>
    <row r="1043" ht="12.75" customHeight="1" x14ac:dyDescent="0.25"/>
  </sheetData>
  <mergeCells count="2">
    <mergeCell ref="A1:H1"/>
    <mergeCell ref="A2:H2"/>
  </mergeCells>
  <phoneticPr fontId="17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7" tint="-0.249977111117893"/>
  </sheetPr>
  <dimension ref="A1:R1011"/>
  <sheetViews>
    <sheetView zoomScale="110" zoomScaleNormal="110" workbookViewId="0">
      <pane ySplit="2" topLeftCell="A172" activePane="bottomLeft" state="frozen"/>
      <selection pane="bottomLeft" activeCell="G244" sqref="G244"/>
    </sheetView>
  </sheetViews>
  <sheetFormatPr defaultColWidth="14.453125" defaultRowHeight="15" customHeight="1" x14ac:dyDescent="0.25"/>
  <cols>
    <col min="1" max="1" width="35.36328125" customWidth="1"/>
    <col min="2" max="2" width="7.6328125" customWidth="1"/>
    <col min="3" max="3" width="14.6328125" customWidth="1"/>
    <col min="4" max="4" width="10.36328125" customWidth="1"/>
    <col min="5" max="5" width="8.453125" customWidth="1"/>
    <col min="6" max="6" width="14.453125" customWidth="1"/>
    <col min="7" max="7" width="14.08984375" customWidth="1"/>
    <col min="8" max="8" width="45.6328125" customWidth="1"/>
    <col min="9" max="9" width="8.6328125" customWidth="1"/>
    <col min="10" max="10" width="10.36328125" customWidth="1"/>
    <col min="11" max="26" width="8" customWidth="1"/>
  </cols>
  <sheetData>
    <row r="1" spans="1:8" ht="12.75" customHeight="1" x14ac:dyDescent="0.3">
      <c r="A1" s="638" t="s">
        <v>808</v>
      </c>
      <c r="B1" s="583"/>
      <c r="C1" s="583"/>
      <c r="D1" s="583"/>
      <c r="E1" s="583"/>
      <c r="F1" s="583"/>
      <c r="G1" s="583"/>
      <c r="H1" s="639"/>
    </row>
    <row r="2" spans="1:8" ht="12.75" customHeight="1" x14ac:dyDescent="0.3">
      <c r="A2" s="160" t="s">
        <v>112</v>
      </c>
      <c r="B2" s="160" t="s">
        <v>113</v>
      </c>
      <c r="C2" s="160" t="s">
        <v>114</v>
      </c>
      <c r="D2" s="160" t="s">
        <v>4</v>
      </c>
      <c r="E2" s="160" t="s">
        <v>5</v>
      </c>
      <c r="F2" s="160" t="s">
        <v>115</v>
      </c>
      <c r="G2" s="160" t="s">
        <v>809</v>
      </c>
      <c r="H2" s="160" t="s">
        <v>810</v>
      </c>
    </row>
    <row r="3" spans="1:8" ht="12.75" customHeight="1" x14ac:dyDescent="0.25">
      <c r="A3" s="3" t="s">
        <v>811</v>
      </c>
      <c r="B3" s="3">
        <v>1</v>
      </c>
      <c r="C3" s="5">
        <v>350</v>
      </c>
      <c r="D3" s="6">
        <v>41562</v>
      </c>
      <c r="E3" s="3" t="s">
        <v>8</v>
      </c>
      <c r="F3" s="5">
        <f t="shared" ref="F3:F8" si="0">(B3*C3)</f>
        <v>350</v>
      </c>
      <c r="G3" s="5"/>
      <c r="H3" s="3"/>
    </row>
    <row r="4" spans="1:8" ht="12.75" customHeight="1" x14ac:dyDescent="0.25">
      <c r="A4" s="3" t="s">
        <v>811</v>
      </c>
      <c r="B4" s="3">
        <v>1</v>
      </c>
      <c r="C4" s="5">
        <v>328</v>
      </c>
      <c r="D4" s="6">
        <v>41579</v>
      </c>
      <c r="E4" s="3" t="s">
        <v>10</v>
      </c>
      <c r="F4" s="5">
        <f t="shared" si="0"/>
        <v>328</v>
      </c>
      <c r="G4" s="5"/>
      <c r="H4" s="3"/>
    </row>
    <row r="5" spans="1:8" ht="12.75" customHeight="1" x14ac:dyDescent="0.25">
      <c r="A5" s="3" t="s">
        <v>811</v>
      </c>
      <c r="B5" s="3">
        <v>1</v>
      </c>
      <c r="C5" s="5">
        <v>340</v>
      </c>
      <c r="D5" s="6">
        <v>41593</v>
      </c>
      <c r="E5" s="3" t="s">
        <v>10</v>
      </c>
      <c r="F5" s="5">
        <f t="shared" si="0"/>
        <v>340</v>
      </c>
      <c r="G5" s="5"/>
      <c r="H5" s="3"/>
    </row>
    <row r="6" spans="1:8" ht="12.75" customHeight="1" x14ac:dyDescent="0.25">
      <c r="A6" s="3" t="s">
        <v>811</v>
      </c>
      <c r="B6" s="3">
        <v>1</v>
      </c>
      <c r="C6" s="5">
        <v>340</v>
      </c>
      <c r="D6" s="6">
        <v>41607</v>
      </c>
      <c r="E6" s="3" t="s">
        <v>10</v>
      </c>
      <c r="F6" s="5">
        <f t="shared" si="0"/>
        <v>340</v>
      </c>
      <c r="G6" s="5"/>
      <c r="H6" s="3"/>
    </row>
    <row r="7" spans="1:8" ht="12.75" customHeight="1" x14ac:dyDescent="0.25">
      <c r="A7" s="3" t="s">
        <v>811</v>
      </c>
      <c r="B7" s="3">
        <v>1</v>
      </c>
      <c r="C7" s="5">
        <v>340</v>
      </c>
      <c r="D7" s="6">
        <v>41623</v>
      </c>
      <c r="E7" s="3" t="s">
        <v>8</v>
      </c>
      <c r="F7" s="5">
        <f t="shared" si="0"/>
        <v>340</v>
      </c>
      <c r="G7" s="5"/>
      <c r="H7" s="3"/>
    </row>
    <row r="8" spans="1:8" ht="12.75" customHeight="1" x14ac:dyDescent="0.25">
      <c r="A8" s="3" t="s">
        <v>811</v>
      </c>
      <c r="B8" s="3">
        <v>1</v>
      </c>
      <c r="C8" s="5">
        <v>340</v>
      </c>
      <c r="D8" s="6">
        <v>41639</v>
      </c>
      <c r="E8" s="3" t="s">
        <v>10</v>
      </c>
      <c r="F8" s="5">
        <f t="shared" si="0"/>
        <v>340</v>
      </c>
      <c r="G8" s="5"/>
      <c r="H8" s="5"/>
    </row>
    <row r="9" spans="1:8" ht="12.75" customHeight="1" x14ac:dyDescent="0.3">
      <c r="A9" s="636" t="s">
        <v>812</v>
      </c>
      <c r="B9" s="580"/>
      <c r="C9" s="580"/>
      <c r="D9" s="580"/>
      <c r="E9" s="581"/>
      <c r="F9" s="35"/>
      <c r="G9" s="35">
        <f>SUM(F3:F8)</f>
        <v>2038</v>
      </c>
      <c r="H9" s="161"/>
    </row>
    <row r="10" spans="1:8" ht="12.75" customHeight="1" x14ac:dyDescent="0.25">
      <c r="A10" s="3" t="s">
        <v>811</v>
      </c>
      <c r="B10" s="3">
        <v>1</v>
      </c>
      <c r="C10" s="5">
        <v>362</v>
      </c>
      <c r="D10" s="6">
        <v>41655</v>
      </c>
      <c r="E10" s="3" t="s">
        <v>8</v>
      </c>
      <c r="F10" s="5">
        <f>(B10*C10)</f>
        <v>362</v>
      </c>
      <c r="G10" s="5"/>
      <c r="H10" s="3"/>
    </row>
    <row r="11" spans="1:8" ht="12.75" customHeight="1" x14ac:dyDescent="0.25">
      <c r="A11" s="3" t="s">
        <v>811</v>
      </c>
      <c r="B11" s="3">
        <v>1</v>
      </c>
      <c r="C11" s="5">
        <v>362</v>
      </c>
      <c r="D11" s="6">
        <v>41673</v>
      </c>
      <c r="E11" s="3" t="s">
        <v>10</v>
      </c>
      <c r="F11" s="5">
        <f>(B11*C11)</f>
        <v>362</v>
      </c>
      <c r="G11" s="5"/>
      <c r="H11" s="3"/>
    </row>
    <row r="12" spans="1:8" ht="12.75" customHeight="1" x14ac:dyDescent="0.25">
      <c r="A12" s="3" t="s">
        <v>811</v>
      </c>
      <c r="B12" s="3">
        <v>1</v>
      </c>
      <c r="C12" s="5">
        <v>362</v>
      </c>
      <c r="D12" s="6">
        <v>41687</v>
      </c>
      <c r="E12" s="3" t="s">
        <v>10</v>
      </c>
      <c r="F12" s="5">
        <f>(B12*C12)</f>
        <v>362</v>
      </c>
      <c r="G12" s="5"/>
      <c r="H12" s="3"/>
    </row>
    <row r="13" spans="1:8" ht="12.75" customHeight="1" x14ac:dyDescent="0.25">
      <c r="A13" s="3" t="s">
        <v>811</v>
      </c>
      <c r="B13" s="3">
        <v>1</v>
      </c>
      <c r="C13" s="5">
        <f>(362+500+20)</f>
        <v>882</v>
      </c>
      <c r="D13" s="6">
        <v>41698</v>
      </c>
      <c r="E13" s="3" t="s">
        <v>10</v>
      </c>
      <c r="F13" s="5">
        <f>(B13*C13)</f>
        <v>882</v>
      </c>
      <c r="G13" s="5"/>
      <c r="H13" s="3" t="s">
        <v>813</v>
      </c>
    </row>
    <row r="14" spans="1:8" ht="12.75" customHeight="1" x14ac:dyDescent="0.25">
      <c r="A14" s="3" t="s">
        <v>811</v>
      </c>
      <c r="B14" s="3">
        <v>1</v>
      </c>
      <c r="C14" s="5">
        <v>362</v>
      </c>
      <c r="D14" s="6">
        <v>41713</v>
      </c>
      <c r="E14" s="3" t="s">
        <v>10</v>
      </c>
      <c r="F14" s="5">
        <f>(B14*C14)-50</f>
        <v>312</v>
      </c>
      <c r="G14" s="5"/>
      <c r="H14" s="3" t="s">
        <v>814</v>
      </c>
    </row>
    <row r="15" spans="1:8" ht="12.75" customHeight="1" x14ac:dyDescent="0.25">
      <c r="A15" s="3" t="s">
        <v>811</v>
      </c>
      <c r="B15" s="3">
        <v>1</v>
      </c>
      <c r="C15" s="5">
        <v>362</v>
      </c>
      <c r="D15" s="6">
        <v>41730</v>
      </c>
      <c r="E15" s="3" t="s">
        <v>10</v>
      </c>
      <c r="F15" s="5">
        <f>(B15*C15)</f>
        <v>362</v>
      </c>
      <c r="G15" s="5"/>
      <c r="H15" s="3"/>
    </row>
    <row r="16" spans="1:8" ht="12.75" customHeight="1" x14ac:dyDescent="0.25">
      <c r="A16" s="3" t="s">
        <v>811</v>
      </c>
      <c r="B16" s="3">
        <v>1</v>
      </c>
      <c r="C16" s="5">
        <v>362</v>
      </c>
      <c r="D16" s="6">
        <v>41746</v>
      </c>
      <c r="E16" s="3" t="s">
        <v>10</v>
      </c>
      <c r="F16" s="5">
        <f>(B16*C16)-50</f>
        <v>312</v>
      </c>
      <c r="G16" s="5"/>
      <c r="H16" s="3" t="s">
        <v>815</v>
      </c>
    </row>
    <row r="17" spans="1:8" ht="12.75" customHeight="1" x14ac:dyDescent="0.25">
      <c r="A17" s="3" t="s">
        <v>811</v>
      </c>
      <c r="B17" s="3">
        <v>1</v>
      </c>
      <c r="C17" s="5">
        <v>362</v>
      </c>
      <c r="D17" s="6">
        <v>41760</v>
      </c>
      <c r="E17" s="3" t="s">
        <v>8</v>
      </c>
      <c r="F17" s="5">
        <f>(B17*C17)-50-30</f>
        <v>282</v>
      </c>
      <c r="G17" s="5"/>
      <c r="H17" s="3" t="s">
        <v>816</v>
      </c>
    </row>
    <row r="18" spans="1:8" ht="12.75" customHeight="1" x14ac:dyDescent="0.25">
      <c r="A18" s="3" t="s">
        <v>811</v>
      </c>
      <c r="B18" s="3">
        <v>1</v>
      </c>
      <c r="C18" s="5">
        <v>362</v>
      </c>
      <c r="D18" s="6">
        <v>41774</v>
      </c>
      <c r="E18" s="3" t="s">
        <v>10</v>
      </c>
      <c r="F18" s="5">
        <f>(B18*C18)-100</f>
        <v>262</v>
      </c>
      <c r="G18" s="5"/>
      <c r="H18" s="3" t="s">
        <v>817</v>
      </c>
    </row>
    <row r="19" spans="1:8" ht="12.75" customHeight="1" x14ac:dyDescent="0.25">
      <c r="A19" s="3" t="s">
        <v>811</v>
      </c>
      <c r="B19" s="3">
        <v>1</v>
      </c>
      <c r="C19" s="5">
        <v>362</v>
      </c>
      <c r="D19" s="6">
        <v>41790</v>
      </c>
      <c r="E19" s="3" t="s">
        <v>10</v>
      </c>
      <c r="F19" s="5">
        <f>(B19*C19)-100</f>
        <v>262</v>
      </c>
      <c r="G19" s="5"/>
      <c r="H19" s="3" t="s">
        <v>818</v>
      </c>
    </row>
    <row r="20" spans="1:8" ht="12.75" customHeight="1" x14ac:dyDescent="0.25">
      <c r="A20" s="3" t="s">
        <v>811</v>
      </c>
      <c r="B20" s="3">
        <v>1</v>
      </c>
      <c r="C20" s="5">
        <v>362</v>
      </c>
      <c r="D20" s="6">
        <v>41804</v>
      </c>
      <c r="E20" s="3" t="s">
        <v>10</v>
      </c>
      <c r="F20" s="5">
        <f>(B20*C20)-100</f>
        <v>262</v>
      </c>
      <c r="G20" s="5"/>
      <c r="H20" s="3" t="s">
        <v>819</v>
      </c>
    </row>
    <row r="21" spans="1:8" ht="12.75" customHeight="1" x14ac:dyDescent="0.25">
      <c r="A21" s="3" t="s">
        <v>820</v>
      </c>
      <c r="B21" s="3">
        <v>1</v>
      </c>
      <c r="C21" s="5">
        <v>724</v>
      </c>
      <c r="D21" s="6">
        <v>41835</v>
      </c>
      <c r="E21" s="3" t="s">
        <v>8</v>
      </c>
      <c r="F21" s="5">
        <f>(B21*C21)+376</f>
        <v>1100</v>
      </c>
      <c r="G21" s="5"/>
      <c r="H21" s="3" t="s">
        <v>821</v>
      </c>
    </row>
    <row r="22" spans="1:8" ht="12.75" customHeight="1" x14ac:dyDescent="0.25">
      <c r="A22" s="3" t="s">
        <v>822</v>
      </c>
      <c r="B22" s="3">
        <v>1</v>
      </c>
      <c r="C22" s="5">
        <v>125</v>
      </c>
      <c r="D22" s="6">
        <v>41846</v>
      </c>
      <c r="E22" s="3" t="s">
        <v>8</v>
      </c>
      <c r="F22" s="5">
        <f>(B22*C22)</f>
        <v>125</v>
      </c>
      <c r="G22" s="5"/>
      <c r="H22" s="3" t="s">
        <v>823</v>
      </c>
    </row>
    <row r="23" spans="1:8" ht="12.75" customHeight="1" x14ac:dyDescent="0.25">
      <c r="A23" s="3" t="s">
        <v>824</v>
      </c>
      <c r="B23" s="3">
        <v>1</v>
      </c>
      <c r="C23" s="5">
        <v>724</v>
      </c>
      <c r="D23" s="6">
        <v>41866</v>
      </c>
      <c r="E23" s="3" t="s">
        <v>10</v>
      </c>
      <c r="F23" s="5">
        <f>(B23*C23)-100</f>
        <v>624</v>
      </c>
      <c r="G23" s="5"/>
      <c r="H23" s="3" t="s">
        <v>825</v>
      </c>
    </row>
    <row r="24" spans="1:8" ht="12.75" customHeight="1" x14ac:dyDescent="0.25">
      <c r="A24" s="3" t="s">
        <v>826</v>
      </c>
      <c r="B24" s="3">
        <v>1</v>
      </c>
      <c r="C24" s="5">
        <v>362</v>
      </c>
      <c r="D24" s="6">
        <v>41881</v>
      </c>
      <c r="E24" s="3" t="s">
        <v>8</v>
      </c>
      <c r="F24" s="5">
        <f t="shared" ref="F24:F31" si="1">(B24*C24)-50</f>
        <v>312</v>
      </c>
      <c r="G24" s="5"/>
      <c r="H24" s="3" t="s">
        <v>827</v>
      </c>
    </row>
    <row r="25" spans="1:8" ht="12.75" customHeight="1" x14ac:dyDescent="0.25">
      <c r="A25" s="3" t="s">
        <v>826</v>
      </c>
      <c r="B25" s="3">
        <v>1</v>
      </c>
      <c r="C25" s="5">
        <v>362</v>
      </c>
      <c r="D25" s="6">
        <v>41897</v>
      </c>
      <c r="E25" s="3" t="s">
        <v>10</v>
      </c>
      <c r="F25" s="5">
        <f t="shared" si="1"/>
        <v>312</v>
      </c>
      <c r="G25" s="5"/>
      <c r="H25" s="3" t="s">
        <v>828</v>
      </c>
    </row>
    <row r="26" spans="1:8" ht="12.75" customHeight="1" x14ac:dyDescent="0.25">
      <c r="A26" s="3" t="s">
        <v>826</v>
      </c>
      <c r="B26" s="3">
        <v>1</v>
      </c>
      <c r="C26" s="5">
        <v>362</v>
      </c>
      <c r="D26" s="6">
        <v>41912</v>
      </c>
      <c r="E26" s="3" t="s">
        <v>10</v>
      </c>
      <c r="F26" s="5">
        <f t="shared" si="1"/>
        <v>312</v>
      </c>
      <c r="G26" s="5"/>
      <c r="H26" s="3" t="s">
        <v>829</v>
      </c>
    </row>
    <row r="27" spans="1:8" ht="12.75" customHeight="1" x14ac:dyDescent="0.25">
      <c r="A27" s="3" t="s">
        <v>826</v>
      </c>
      <c r="B27" s="3">
        <v>1</v>
      </c>
      <c r="C27" s="5">
        <v>362</v>
      </c>
      <c r="D27" s="6">
        <v>41927</v>
      </c>
      <c r="E27" s="3" t="s">
        <v>10</v>
      </c>
      <c r="F27" s="5">
        <f t="shared" si="1"/>
        <v>312</v>
      </c>
      <c r="G27" s="5"/>
      <c r="H27" s="3" t="s">
        <v>830</v>
      </c>
    </row>
    <row r="28" spans="1:8" ht="12.75" customHeight="1" x14ac:dyDescent="0.25">
      <c r="A28" s="3" t="s">
        <v>826</v>
      </c>
      <c r="B28" s="3">
        <v>1</v>
      </c>
      <c r="C28" s="5">
        <v>362</v>
      </c>
      <c r="D28" s="6">
        <v>41943</v>
      </c>
      <c r="E28" s="3" t="s">
        <v>10</v>
      </c>
      <c r="F28" s="5">
        <f t="shared" si="1"/>
        <v>312</v>
      </c>
      <c r="G28" s="5"/>
      <c r="H28" s="3" t="s">
        <v>831</v>
      </c>
    </row>
    <row r="29" spans="1:8" ht="12.75" customHeight="1" x14ac:dyDescent="0.25">
      <c r="A29" s="3" t="s">
        <v>826</v>
      </c>
      <c r="B29" s="3">
        <v>1</v>
      </c>
      <c r="C29" s="5">
        <v>362</v>
      </c>
      <c r="D29" s="6">
        <v>41958</v>
      </c>
      <c r="E29" s="3" t="s">
        <v>8</v>
      </c>
      <c r="F29" s="5">
        <f t="shared" si="1"/>
        <v>312</v>
      </c>
      <c r="G29" s="5"/>
      <c r="H29" s="3" t="s">
        <v>832</v>
      </c>
    </row>
    <row r="30" spans="1:8" ht="12.75" customHeight="1" x14ac:dyDescent="0.25">
      <c r="A30" s="3" t="s">
        <v>826</v>
      </c>
      <c r="B30" s="3">
        <v>1</v>
      </c>
      <c r="C30" s="5">
        <v>400</v>
      </c>
      <c r="D30" s="69" t="s">
        <v>833</v>
      </c>
      <c r="E30" s="3" t="s">
        <v>8</v>
      </c>
      <c r="F30" s="5">
        <f t="shared" si="1"/>
        <v>350</v>
      </c>
      <c r="G30" s="5"/>
      <c r="H30" s="3" t="s">
        <v>834</v>
      </c>
    </row>
    <row r="31" spans="1:8" ht="12.75" customHeight="1" x14ac:dyDescent="0.25">
      <c r="A31" s="3" t="s">
        <v>826</v>
      </c>
      <c r="B31" s="3">
        <v>1</v>
      </c>
      <c r="C31" s="5">
        <v>400</v>
      </c>
      <c r="D31" s="6">
        <v>41988</v>
      </c>
      <c r="E31" s="3" t="s">
        <v>10</v>
      </c>
      <c r="F31" s="5">
        <f t="shared" si="1"/>
        <v>350</v>
      </c>
      <c r="G31" s="5"/>
      <c r="H31" s="3" t="s">
        <v>835</v>
      </c>
    </row>
    <row r="32" spans="1:8" ht="12.75" customHeight="1" x14ac:dyDescent="0.25">
      <c r="A32" s="3" t="s">
        <v>836</v>
      </c>
      <c r="B32" s="3">
        <v>1</v>
      </c>
      <c r="C32" s="5">
        <v>800</v>
      </c>
      <c r="D32" s="6">
        <v>41993</v>
      </c>
      <c r="E32" s="3" t="s">
        <v>10</v>
      </c>
      <c r="F32" s="5">
        <f>(B32*C32)</f>
        <v>800</v>
      </c>
      <c r="G32" s="5"/>
      <c r="H32" s="3"/>
    </row>
    <row r="33" spans="1:8" ht="12.75" customHeight="1" x14ac:dyDescent="0.25">
      <c r="A33" s="3" t="s">
        <v>826</v>
      </c>
      <c r="B33" s="3">
        <v>1</v>
      </c>
      <c r="C33" s="5">
        <v>400</v>
      </c>
      <c r="D33" s="6">
        <v>42003</v>
      </c>
      <c r="E33" s="3" t="s">
        <v>10</v>
      </c>
      <c r="F33" s="5">
        <f>(B33*C33)-50</f>
        <v>350</v>
      </c>
      <c r="G33" s="5"/>
      <c r="H33" s="3" t="s">
        <v>837</v>
      </c>
    </row>
    <row r="34" spans="1:8" ht="12.75" customHeight="1" x14ac:dyDescent="0.3">
      <c r="A34" s="636" t="s">
        <v>838</v>
      </c>
      <c r="B34" s="580"/>
      <c r="C34" s="580"/>
      <c r="D34" s="580"/>
      <c r="E34" s="581"/>
      <c r="F34" s="162"/>
      <c r="G34" s="35">
        <f>SUM(F10:F33)</f>
        <v>9593</v>
      </c>
      <c r="H34" s="163"/>
    </row>
    <row r="35" spans="1:8" ht="12.75" customHeight="1" x14ac:dyDescent="0.25">
      <c r="A35" s="3" t="s">
        <v>826</v>
      </c>
      <c r="B35" s="3">
        <v>1</v>
      </c>
      <c r="C35" s="5">
        <v>400</v>
      </c>
      <c r="D35" s="6">
        <v>42005</v>
      </c>
      <c r="E35" s="3" t="s">
        <v>8</v>
      </c>
      <c r="F35" s="5">
        <f>(B35*C35)-50</f>
        <v>350</v>
      </c>
      <c r="G35" s="5"/>
      <c r="H35" s="3" t="s">
        <v>839</v>
      </c>
    </row>
    <row r="36" spans="1:8" ht="12.75" customHeight="1" x14ac:dyDescent="0.25">
      <c r="A36" s="3" t="s">
        <v>826</v>
      </c>
      <c r="B36" s="3">
        <v>1</v>
      </c>
      <c r="C36" s="5">
        <v>400</v>
      </c>
      <c r="D36" s="6">
        <v>42035</v>
      </c>
      <c r="E36" s="3" t="s">
        <v>8</v>
      </c>
      <c r="F36" s="5">
        <f>(B36*C36)-50</f>
        <v>350</v>
      </c>
      <c r="G36" s="5"/>
      <c r="H36" s="3" t="s">
        <v>840</v>
      </c>
    </row>
    <row r="37" spans="1:8" ht="12.75" customHeight="1" x14ac:dyDescent="0.25">
      <c r="A37" s="3" t="s">
        <v>822</v>
      </c>
      <c r="B37" s="3">
        <v>1</v>
      </c>
      <c r="C37" s="5">
        <v>1000</v>
      </c>
      <c r="D37" s="6">
        <v>42035</v>
      </c>
      <c r="E37" s="3" t="s">
        <v>8</v>
      </c>
      <c r="F37" s="5">
        <f>(B37*C37)</f>
        <v>1000</v>
      </c>
      <c r="G37" s="5"/>
      <c r="H37" s="3" t="s">
        <v>841</v>
      </c>
    </row>
    <row r="38" spans="1:8" ht="12.75" customHeight="1" x14ac:dyDescent="0.25">
      <c r="A38" s="3" t="s">
        <v>826</v>
      </c>
      <c r="B38" s="3">
        <v>1</v>
      </c>
      <c r="C38" s="5">
        <v>435</v>
      </c>
      <c r="D38" s="6">
        <v>42050</v>
      </c>
      <c r="E38" s="3" t="s">
        <v>10</v>
      </c>
      <c r="F38" s="5">
        <f>(B38*C38)-50</f>
        <v>385</v>
      </c>
      <c r="G38" s="5"/>
      <c r="H38" s="3" t="s">
        <v>842</v>
      </c>
    </row>
    <row r="39" spans="1:8" ht="12.75" customHeight="1" x14ac:dyDescent="0.25">
      <c r="A39" s="3" t="s">
        <v>826</v>
      </c>
      <c r="B39" s="3">
        <v>1</v>
      </c>
      <c r="C39" s="5">
        <v>435</v>
      </c>
      <c r="D39" s="6">
        <v>42063</v>
      </c>
      <c r="E39" s="3" t="s">
        <v>8</v>
      </c>
      <c r="F39" s="5">
        <f>(B39*C39)-50</f>
        <v>385</v>
      </c>
      <c r="G39" s="5"/>
      <c r="H39" s="3" t="s">
        <v>843</v>
      </c>
    </row>
    <row r="40" spans="1:8" ht="12.75" customHeight="1" x14ac:dyDescent="0.25">
      <c r="A40" s="3" t="s">
        <v>826</v>
      </c>
      <c r="B40" s="3">
        <v>1</v>
      </c>
      <c r="C40" s="5">
        <v>435</v>
      </c>
      <c r="D40" s="6">
        <v>42078</v>
      </c>
      <c r="E40" s="3" t="s">
        <v>8</v>
      </c>
      <c r="F40" s="5">
        <f>(B40*C40)-50-100</f>
        <v>285</v>
      </c>
      <c r="G40" s="5"/>
      <c r="H40" s="3" t="s">
        <v>844</v>
      </c>
    </row>
    <row r="41" spans="1:8" ht="12.75" customHeight="1" x14ac:dyDescent="0.25">
      <c r="A41" s="3" t="s">
        <v>826</v>
      </c>
      <c r="B41" s="3">
        <v>1</v>
      </c>
      <c r="C41" s="5">
        <v>435</v>
      </c>
      <c r="D41" s="6">
        <v>42094</v>
      </c>
      <c r="E41" s="3" t="s">
        <v>10</v>
      </c>
      <c r="F41" s="5">
        <f>(B41*C41)</f>
        <v>435</v>
      </c>
      <c r="G41" s="5"/>
      <c r="H41" s="3"/>
    </row>
    <row r="42" spans="1:8" ht="12.75" customHeight="1" x14ac:dyDescent="0.25">
      <c r="A42" s="3" t="s">
        <v>826</v>
      </c>
      <c r="B42" s="3">
        <v>1</v>
      </c>
      <c r="C42" s="5">
        <v>435</v>
      </c>
      <c r="D42" s="6">
        <v>42109</v>
      </c>
      <c r="E42" s="3" t="s">
        <v>10</v>
      </c>
      <c r="F42" s="5">
        <f t="shared" ref="F42:F49" si="2">(B42*C42)-50</f>
        <v>385</v>
      </c>
      <c r="G42" s="5"/>
      <c r="H42" s="3" t="s">
        <v>845</v>
      </c>
    </row>
    <row r="43" spans="1:8" ht="12.75" customHeight="1" x14ac:dyDescent="0.25">
      <c r="A43" s="3" t="s">
        <v>826</v>
      </c>
      <c r="B43" s="3">
        <v>1</v>
      </c>
      <c r="C43" s="5">
        <v>435</v>
      </c>
      <c r="D43" s="6">
        <v>42124</v>
      </c>
      <c r="E43" s="3" t="s">
        <v>10</v>
      </c>
      <c r="F43" s="5">
        <f t="shared" si="2"/>
        <v>385</v>
      </c>
      <c r="G43" s="5"/>
      <c r="H43" s="3" t="s">
        <v>846</v>
      </c>
    </row>
    <row r="44" spans="1:8" ht="12.75" customHeight="1" x14ac:dyDescent="0.25">
      <c r="A44" s="3" t="s">
        <v>826</v>
      </c>
      <c r="B44" s="3">
        <v>1</v>
      </c>
      <c r="C44" s="5">
        <v>435</v>
      </c>
      <c r="D44" s="6">
        <v>42139</v>
      </c>
      <c r="E44" s="3" t="s">
        <v>8</v>
      </c>
      <c r="F44" s="5">
        <f t="shared" si="2"/>
        <v>385</v>
      </c>
      <c r="G44" s="5"/>
      <c r="H44" s="3" t="s">
        <v>847</v>
      </c>
    </row>
    <row r="45" spans="1:8" ht="12.75" customHeight="1" x14ac:dyDescent="0.25">
      <c r="A45" s="3" t="s">
        <v>826</v>
      </c>
      <c r="B45" s="3">
        <v>1</v>
      </c>
      <c r="C45" s="5">
        <v>435</v>
      </c>
      <c r="D45" s="6">
        <v>42154</v>
      </c>
      <c r="E45" s="3" t="s">
        <v>10</v>
      </c>
      <c r="F45" s="5">
        <f t="shared" si="2"/>
        <v>385</v>
      </c>
      <c r="G45" s="5"/>
      <c r="H45" s="3" t="s">
        <v>848</v>
      </c>
    </row>
    <row r="46" spans="1:8" ht="12.75" customHeight="1" x14ac:dyDescent="0.25">
      <c r="A46" s="3" t="s">
        <v>826</v>
      </c>
      <c r="B46" s="3">
        <v>1</v>
      </c>
      <c r="C46" s="5">
        <v>435</v>
      </c>
      <c r="D46" s="6">
        <v>42170</v>
      </c>
      <c r="E46" s="3" t="s">
        <v>10</v>
      </c>
      <c r="F46" s="5">
        <f t="shared" si="2"/>
        <v>385</v>
      </c>
      <c r="G46" s="5"/>
      <c r="H46" s="3" t="s">
        <v>849</v>
      </c>
    </row>
    <row r="47" spans="1:8" ht="12.75" customHeight="1" x14ac:dyDescent="0.25">
      <c r="A47" s="3" t="s">
        <v>826</v>
      </c>
      <c r="B47" s="3">
        <v>1</v>
      </c>
      <c r="C47" s="5">
        <v>435</v>
      </c>
      <c r="D47" s="6">
        <v>42185</v>
      </c>
      <c r="E47" s="3" t="s">
        <v>8</v>
      </c>
      <c r="F47" s="5">
        <f t="shared" si="2"/>
        <v>385</v>
      </c>
      <c r="G47" s="5"/>
      <c r="H47" s="3" t="s">
        <v>850</v>
      </c>
    </row>
    <row r="48" spans="1:8" ht="12.75" customHeight="1" x14ac:dyDescent="0.25">
      <c r="A48" s="3" t="s">
        <v>826</v>
      </c>
      <c r="B48" s="3">
        <v>1</v>
      </c>
      <c r="C48" s="5">
        <v>435</v>
      </c>
      <c r="D48" s="6">
        <v>42200</v>
      </c>
      <c r="E48" s="3" t="s">
        <v>10</v>
      </c>
      <c r="F48" s="5">
        <f t="shared" si="2"/>
        <v>385</v>
      </c>
      <c r="G48" s="5"/>
      <c r="H48" s="3" t="s">
        <v>851</v>
      </c>
    </row>
    <row r="49" spans="1:8" ht="12.75" customHeight="1" x14ac:dyDescent="0.25">
      <c r="A49" s="3" t="s">
        <v>826</v>
      </c>
      <c r="B49" s="3">
        <v>1</v>
      </c>
      <c r="C49" s="5">
        <v>435</v>
      </c>
      <c r="D49" s="6">
        <v>42216</v>
      </c>
      <c r="E49" s="3" t="s">
        <v>8</v>
      </c>
      <c r="F49" s="5">
        <f t="shared" si="2"/>
        <v>385</v>
      </c>
      <c r="G49" s="5"/>
      <c r="H49" s="3" t="s">
        <v>852</v>
      </c>
    </row>
    <row r="50" spans="1:8" ht="12.75" customHeight="1" x14ac:dyDescent="0.25">
      <c r="A50" s="3" t="s">
        <v>822</v>
      </c>
      <c r="B50" s="3">
        <v>1</v>
      </c>
      <c r="C50" s="5">
        <v>600</v>
      </c>
      <c r="D50" s="6">
        <v>42216</v>
      </c>
      <c r="E50" s="3" t="s">
        <v>8</v>
      </c>
      <c r="F50" s="5">
        <v>600</v>
      </c>
      <c r="G50" s="5"/>
      <c r="H50" s="3" t="s">
        <v>853</v>
      </c>
    </row>
    <row r="51" spans="1:8" ht="12.75" customHeight="1" x14ac:dyDescent="0.25">
      <c r="A51" s="3" t="s">
        <v>826</v>
      </c>
      <c r="B51" s="3">
        <v>1</v>
      </c>
      <c r="C51" s="5">
        <v>435</v>
      </c>
      <c r="D51" s="6">
        <v>42231</v>
      </c>
      <c r="E51" s="3" t="s">
        <v>8</v>
      </c>
      <c r="F51" s="5">
        <f>(B51*C51)-50</f>
        <v>385</v>
      </c>
      <c r="G51" s="5"/>
      <c r="H51" s="3" t="s">
        <v>854</v>
      </c>
    </row>
    <row r="52" spans="1:8" ht="12.75" customHeight="1" x14ac:dyDescent="0.25">
      <c r="A52" s="3" t="s">
        <v>855</v>
      </c>
      <c r="B52" s="3">
        <v>1</v>
      </c>
      <c r="C52" s="5">
        <v>3064.44</v>
      </c>
      <c r="D52" s="6">
        <v>42248</v>
      </c>
      <c r="E52" s="3" t="s">
        <v>8</v>
      </c>
      <c r="F52" s="5">
        <f>(B52*C52)-450-600-385</f>
        <v>1629.44</v>
      </c>
      <c r="G52" s="5"/>
      <c r="H52" s="3" t="s">
        <v>856</v>
      </c>
    </row>
    <row r="53" spans="1:8" ht="12.75" customHeight="1" x14ac:dyDescent="0.25">
      <c r="A53" s="3" t="s">
        <v>826</v>
      </c>
      <c r="B53" s="3">
        <v>1</v>
      </c>
      <c r="C53" s="5">
        <v>435</v>
      </c>
      <c r="D53" s="6">
        <v>42262</v>
      </c>
      <c r="E53" s="3" t="s">
        <v>8</v>
      </c>
      <c r="F53" s="5">
        <v>435</v>
      </c>
      <c r="G53" s="49"/>
      <c r="H53" s="3"/>
    </row>
    <row r="54" spans="1:8" ht="12.75" customHeight="1" x14ac:dyDescent="0.25">
      <c r="A54" s="3" t="s">
        <v>826</v>
      </c>
      <c r="B54" s="3">
        <v>1</v>
      </c>
      <c r="C54" s="5">
        <v>435</v>
      </c>
      <c r="D54" s="6">
        <v>42277</v>
      </c>
      <c r="E54" s="3" t="s">
        <v>8</v>
      </c>
      <c r="F54" s="5">
        <f>435</f>
        <v>435</v>
      </c>
      <c r="G54" s="5"/>
      <c r="H54" s="3" t="s">
        <v>857</v>
      </c>
    </row>
    <row r="55" spans="1:8" ht="12.75" customHeight="1" x14ac:dyDescent="0.25">
      <c r="A55" s="3" t="s">
        <v>826</v>
      </c>
      <c r="B55" s="3">
        <v>1</v>
      </c>
      <c r="C55" s="5">
        <v>435</v>
      </c>
      <c r="D55" s="6">
        <v>42292</v>
      </c>
      <c r="E55" s="3" t="s">
        <v>8</v>
      </c>
      <c r="F55" s="5">
        <f>435</f>
        <v>435</v>
      </c>
      <c r="G55" s="5"/>
      <c r="H55" s="3" t="s">
        <v>858</v>
      </c>
    </row>
    <row r="56" spans="1:8" ht="12.75" customHeight="1" x14ac:dyDescent="0.25">
      <c r="A56" s="3" t="s">
        <v>859</v>
      </c>
      <c r="B56" s="3">
        <v>1</v>
      </c>
      <c r="C56" s="5">
        <v>793.53</v>
      </c>
      <c r="D56" s="6">
        <v>42292</v>
      </c>
      <c r="E56" s="3" t="s">
        <v>8</v>
      </c>
      <c r="F56" s="5">
        <f>753.95</f>
        <v>753.95</v>
      </c>
      <c r="G56" s="5"/>
      <c r="H56" s="3" t="s">
        <v>860</v>
      </c>
    </row>
    <row r="57" spans="1:8" ht="12.75" customHeight="1" x14ac:dyDescent="0.25">
      <c r="A57" s="3" t="s">
        <v>861</v>
      </c>
      <c r="B57" s="3">
        <v>1</v>
      </c>
      <c r="C57" s="5">
        <v>1000</v>
      </c>
      <c r="D57" s="6">
        <v>42298</v>
      </c>
      <c r="E57" s="3" t="s">
        <v>8</v>
      </c>
      <c r="F57" s="5">
        <v>1000</v>
      </c>
      <c r="G57" s="5"/>
      <c r="H57" s="3" t="s">
        <v>862</v>
      </c>
    </row>
    <row r="58" spans="1:8" ht="12.75" customHeight="1" x14ac:dyDescent="0.25">
      <c r="A58" s="3" t="s">
        <v>826</v>
      </c>
      <c r="B58" s="3">
        <v>1</v>
      </c>
      <c r="C58" s="5">
        <v>435</v>
      </c>
      <c r="D58" s="6">
        <v>42309</v>
      </c>
      <c r="E58" s="3" t="s">
        <v>8</v>
      </c>
      <c r="F58" s="5">
        <f>435-50</f>
        <v>385</v>
      </c>
      <c r="G58" s="5"/>
      <c r="H58" s="3" t="s">
        <v>843</v>
      </c>
    </row>
    <row r="59" spans="1:8" ht="12.75" customHeight="1" x14ac:dyDescent="0.25">
      <c r="A59" s="3" t="s">
        <v>826</v>
      </c>
      <c r="B59" s="3">
        <v>1</v>
      </c>
      <c r="C59" s="5">
        <v>435</v>
      </c>
      <c r="D59" s="6">
        <v>42323</v>
      </c>
      <c r="E59" s="3" t="s">
        <v>8</v>
      </c>
      <c r="F59" s="5">
        <f>435-50</f>
        <v>385</v>
      </c>
      <c r="G59" s="5"/>
      <c r="H59" s="3" t="s">
        <v>844</v>
      </c>
    </row>
    <row r="60" spans="1:8" ht="12.75" customHeight="1" x14ac:dyDescent="0.25">
      <c r="A60" s="3" t="s">
        <v>826</v>
      </c>
      <c r="B60" s="3">
        <v>1</v>
      </c>
      <c r="C60" s="5">
        <v>435</v>
      </c>
      <c r="D60" s="6">
        <v>42338</v>
      </c>
      <c r="E60" s="3" t="s">
        <v>8</v>
      </c>
      <c r="F60" s="5">
        <f>435-50-50</f>
        <v>335</v>
      </c>
      <c r="G60" s="5"/>
      <c r="H60" s="3" t="s">
        <v>845</v>
      </c>
    </row>
    <row r="61" spans="1:8" ht="12.75" customHeight="1" x14ac:dyDescent="0.25">
      <c r="A61" s="3" t="s">
        <v>826</v>
      </c>
      <c r="B61" s="3">
        <v>1</v>
      </c>
      <c r="C61" s="5">
        <v>435</v>
      </c>
      <c r="D61" s="6">
        <v>42353</v>
      </c>
      <c r="E61" s="3" t="s">
        <v>8</v>
      </c>
      <c r="F61" s="5">
        <f>435-50-50</f>
        <v>335</v>
      </c>
      <c r="G61" s="5"/>
      <c r="H61" s="3" t="s">
        <v>846</v>
      </c>
    </row>
    <row r="62" spans="1:8" ht="12.75" customHeight="1" x14ac:dyDescent="0.25">
      <c r="A62" s="3" t="s">
        <v>861</v>
      </c>
      <c r="B62" s="3">
        <v>1</v>
      </c>
      <c r="C62" s="5">
        <v>100</v>
      </c>
      <c r="D62" s="6">
        <v>42360</v>
      </c>
      <c r="E62" s="3" t="s">
        <v>8</v>
      </c>
      <c r="F62" s="5">
        <v>100</v>
      </c>
      <c r="G62" s="5"/>
      <c r="H62" s="3" t="s">
        <v>863</v>
      </c>
    </row>
    <row r="63" spans="1:8" ht="12.75" customHeight="1" x14ac:dyDescent="0.25">
      <c r="A63" s="3" t="s">
        <v>861</v>
      </c>
      <c r="B63" s="3">
        <v>1</v>
      </c>
      <c r="C63" s="5">
        <v>1000</v>
      </c>
      <c r="D63" s="6">
        <v>42366</v>
      </c>
      <c r="E63" s="3" t="s">
        <v>8</v>
      </c>
      <c r="F63" s="5">
        <f>B63*C63</f>
        <v>1000</v>
      </c>
      <c r="G63" s="5"/>
      <c r="H63" s="3" t="s">
        <v>864</v>
      </c>
    </row>
    <row r="64" spans="1:8" ht="12.75" customHeight="1" x14ac:dyDescent="0.25">
      <c r="A64" s="3" t="s">
        <v>826</v>
      </c>
      <c r="B64" s="3">
        <v>1</v>
      </c>
      <c r="C64" s="5">
        <v>435</v>
      </c>
      <c r="D64" s="6">
        <v>42369</v>
      </c>
      <c r="E64" s="3" t="s">
        <v>8</v>
      </c>
      <c r="F64" s="5">
        <f>435-50-50</f>
        <v>335</v>
      </c>
      <c r="G64" s="5"/>
      <c r="H64" s="3" t="s">
        <v>847</v>
      </c>
    </row>
    <row r="65" spans="1:8" ht="12.75" customHeight="1" x14ac:dyDescent="0.3">
      <c r="A65" s="636" t="s">
        <v>865</v>
      </c>
      <c r="B65" s="580"/>
      <c r="C65" s="580"/>
      <c r="D65" s="580"/>
      <c r="E65" s="581"/>
      <c r="F65" s="162"/>
      <c r="G65" s="35">
        <f>SUM(F35:F64)</f>
        <v>14818.390000000001</v>
      </c>
      <c r="H65" s="163"/>
    </row>
    <row r="66" spans="1:8" ht="12.75" customHeight="1" x14ac:dyDescent="0.25">
      <c r="A66" s="3" t="s">
        <v>866</v>
      </c>
      <c r="B66" s="3">
        <v>1</v>
      </c>
      <c r="C66" s="5">
        <v>870</v>
      </c>
      <c r="D66" s="6">
        <v>42400</v>
      </c>
      <c r="E66" s="3" t="s">
        <v>8</v>
      </c>
      <c r="F66" s="5">
        <f>(870-50)</f>
        <v>820</v>
      </c>
      <c r="G66" s="5"/>
      <c r="H66" s="3" t="s">
        <v>848</v>
      </c>
    </row>
    <row r="67" spans="1:8" ht="12.75" customHeight="1" x14ac:dyDescent="0.25">
      <c r="A67" s="3" t="s">
        <v>866</v>
      </c>
      <c r="B67" s="3">
        <v>1</v>
      </c>
      <c r="C67" s="5">
        <v>930</v>
      </c>
      <c r="D67" s="6">
        <v>42429</v>
      </c>
      <c r="E67" s="3" t="s">
        <v>8</v>
      </c>
      <c r="F67" s="5">
        <f>B67*C67-250</f>
        <v>680</v>
      </c>
      <c r="G67" s="5"/>
      <c r="H67" s="3" t="s">
        <v>849</v>
      </c>
    </row>
    <row r="68" spans="1:8" ht="12.75" customHeight="1" x14ac:dyDescent="0.25">
      <c r="A68" s="3" t="s">
        <v>866</v>
      </c>
      <c r="B68" s="3">
        <v>1</v>
      </c>
      <c r="C68" s="5">
        <v>930</v>
      </c>
      <c r="D68" s="6">
        <v>42460</v>
      </c>
      <c r="E68" s="3" t="s">
        <v>8</v>
      </c>
      <c r="F68" s="5">
        <f>B68*C68-100</f>
        <v>830</v>
      </c>
      <c r="G68" s="5"/>
      <c r="H68" s="3"/>
    </row>
    <row r="69" spans="1:8" ht="12.75" customHeight="1" x14ac:dyDescent="0.25">
      <c r="A69" s="3" t="s">
        <v>867</v>
      </c>
      <c r="B69" s="3">
        <v>1</v>
      </c>
      <c r="C69" s="5">
        <v>1462</v>
      </c>
      <c r="D69" s="6">
        <v>42460</v>
      </c>
      <c r="E69" s="3" t="s">
        <v>8</v>
      </c>
      <c r="F69" s="5">
        <f>B69*C69-1000</f>
        <v>462</v>
      </c>
      <c r="G69" s="5"/>
      <c r="H69" s="3" t="s">
        <v>868</v>
      </c>
    </row>
    <row r="70" spans="1:8" ht="12.75" customHeight="1" x14ac:dyDescent="0.25">
      <c r="A70" s="3" t="s">
        <v>866</v>
      </c>
      <c r="B70" s="3">
        <v>1</v>
      </c>
      <c r="C70" s="5">
        <v>930</v>
      </c>
      <c r="D70" s="147">
        <v>42490</v>
      </c>
      <c r="E70" s="3" t="s">
        <v>8</v>
      </c>
      <c r="F70" s="5">
        <f>B70*C70-100</f>
        <v>830</v>
      </c>
      <c r="G70" s="3"/>
      <c r="H70" s="3" t="s">
        <v>869</v>
      </c>
    </row>
    <row r="71" spans="1:8" ht="12.75" customHeight="1" x14ac:dyDescent="0.25">
      <c r="A71" s="3" t="s">
        <v>866</v>
      </c>
      <c r="B71" s="3">
        <v>1</v>
      </c>
      <c r="C71" s="5">
        <v>930</v>
      </c>
      <c r="D71" s="6">
        <v>42521</v>
      </c>
      <c r="E71" s="3" t="s">
        <v>8</v>
      </c>
      <c r="F71" s="5">
        <f>B71*C71-50</f>
        <v>880</v>
      </c>
      <c r="G71" s="3"/>
      <c r="H71" s="3" t="s">
        <v>852</v>
      </c>
    </row>
    <row r="72" spans="1:8" ht="12.75" customHeight="1" x14ac:dyDescent="0.25">
      <c r="A72" s="3" t="s">
        <v>866</v>
      </c>
      <c r="B72" s="3">
        <v>1</v>
      </c>
      <c r="C72" s="5">
        <v>930</v>
      </c>
      <c r="D72" s="6">
        <v>42551</v>
      </c>
      <c r="E72" s="3" t="s">
        <v>8</v>
      </c>
      <c r="F72" s="5">
        <f>B72*C72</f>
        <v>930</v>
      </c>
      <c r="G72" s="14"/>
      <c r="H72" s="3"/>
    </row>
    <row r="73" spans="1:8" ht="12.75" customHeight="1" x14ac:dyDescent="0.25">
      <c r="A73" s="3" t="s">
        <v>867</v>
      </c>
      <c r="B73" s="3">
        <v>1</v>
      </c>
      <c r="C73" s="5">
        <v>560.38</v>
      </c>
      <c r="D73" s="6">
        <v>42551</v>
      </c>
      <c r="E73" s="3" t="s">
        <v>8</v>
      </c>
      <c r="F73" s="5">
        <f>B73*C73</f>
        <v>560.38</v>
      </c>
      <c r="G73" s="3"/>
      <c r="H73" s="3"/>
    </row>
    <row r="74" spans="1:8" ht="12.75" customHeight="1" x14ac:dyDescent="0.25">
      <c r="A74" s="3" t="s">
        <v>861</v>
      </c>
      <c r="B74" s="3">
        <v>1</v>
      </c>
      <c r="C74" s="5">
        <v>700</v>
      </c>
      <c r="D74" s="6">
        <v>42580</v>
      </c>
      <c r="E74" s="3" t="s">
        <v>8</v>
      </c>
      <c r="F74" s="5">
        <f>B74*C74</f>
        <v>700</v>
      </c>
      <c r="G74" s="3"/>
      <c r="H74" s="3" t="s">
        <v>870</v>
      </c>
    </row>
    <row r="75" spans="1:8" ht="12.75" customHeight="1" x14ac:dyDescent="0.25">
      <c r="A75" s="3" t="s">
        <v>866</v>
      </c>
      <c r="B75" s="3">
        <v>1</v>
      </c>
      <c r="C75" s="5">
        <v>930</v>
      </c>
      <c r="D75" s="6">
        <v>42581</v>
      </c>
      <c r="E75" s="3" t="s">
        <v>8</v>
      </c>
      <c r="F75" s="5">
        <f>B75*C75-50-200</f>
        <v>680</v>
      </c>
      <c r="G75" s="3"/>
      <c r="H75" s="3" t="s">
        <v>871</v>
      </c>
    </row>
    <row r="76" spans="1:8" ht="12.75" customHeight="1" x14ac:dyDescent="0.25">
      <c r="A76" s="3" t="s">
        <v>866</v>
      </c>
      <c r="B76" s="3">
        <v>1</v>
      </c>
      <c r="C76" s="5">
        <v>930</v>
      </c>
      <c r="D76" s="6">
        <v>42613</v>
      </c>
      <c r="E76" s="3" t="s">
        <v>8</v>
      </c>
      <c r="F76" s="5">
        <f>B76*C76-50-200-65</f>
        <v>615</v>
      </c>
      <c r="G76" s="3"/>
      <c r="H76" s="3" t="s">
        <v>872</v>
      </c>
    </row>
    <row r="77" spans="1:8" ht="12.75" customHeight="1" x14ac:dyDescent="0.25">
      <c r="A77" s="3" t="s">
        <v>866</v>
      </c>
      <c r="B77" s="3">
        <v>1</v>
      </c>
      <c r="C77" s="5">
        <v>930</v>
      </c>
      <c r="D77" s="6">
        <v>42643</v>
      </c>
      <c r="E77" s="3" t="s">
        <v>8</v>
      </c>
      <c r="F77" s="5">
        <f>B77*C77-50-200-100</f>
        <v>580</v>
      </c>
      <c r="G77" s="3"/>
      <c r="H77" s="3" t="s">
        <v>873</v>
      </c>
    </row>
    <row r="78" spans="1:8" ht="12.75" customHeight="1" x14ac:dyDescent="0.25">
      <c r="A78" s="3" t="s">
        <v>867</v>
      </c>
      <c r="B78" s="3">
        <v>1</v>
      </c>
      <c r="C78" s="5">
        <v>436.81</v>
      </c>
      <c r="D78" s="6">
        <v>42644</v>
      </c>
      <c r="E78" s="3" t="s">
        <v>8</v>
      </c>
      <c r="F78" s="5">
        <v>300.81</v>
      </c>
      <c r="G78" s="3"/>
      <c r="H78" s="3"/>
    </row>
    <row r="79" spans="1:8" ht="12.75" customHeight="1" x14ac:dyDescent="0.25">
      <c r="A79" s="3" t="s">
        <v>866</v>
      </c>
      <c r="B79" s="3">
        <v>1</v>
      </c>
      <c r="C79" s="5">
        <v>930</v>
      </c>
      <c r="D79" s="6">
        <v>42674</v>
      </c>
      <c r="E79" s="3" t="s">
        <v>8</v>
      </c>
      <c r="F79" s="5">
        <f>B79*C79</f>
        <v>930</v>
      </c>
      <c r="G79" s="3"/>
      <c r="H79" s="3"/>
    </row>
    <row r="80" spans="1:8" ht="12.75" customHeight="1" x14ac:dyDescent="0.25">
      <c r="A80" s="3" t="s">
        <v>866</v>
      </c>
      <c r="B80" s="3">
        <v>1</v>
      </c>
      <c r="C80" s="5">
        <v>930</v>
      </c>
      <c r="D80" s="6">
        <v>42704</v>
      </c>
      <c r="E80" s="3" t="s">
        <v>8</v>
      </c>
      <c r="F80" s="5">
        <f>B80*C80</f>
        <v>930</v>
      </c>
      <c r="G80" s="3"/>
      <c r="H80" s="3"/>
    </row>
    <row r="81" spans="1:18" ht="12.75" customHeight="1" x14ac:dyDescent="0.25">
      <c r="A81" s="3" t="s">
        <v>836</v>
      </c>
      <c r="B81" s="3">
        <v>1</v>
      </c>
      <c r="C81" s="5">
        <v>930</v>
      </c>
      <c r="D81" s="6">
        <v>42704</v>
      </c>
      <c r="E81" s="3" t="s">
        <v>8</v>
      </c>
      <c r="F81" s="5">
        <f>B81*C81</f>
        <v>930</v>
      </c>
      <c r="G81" s="3"/>
      <c r="H81" s="3"/>
    </row>
    <row r="82" spans="1:18" ht="12.75" customHeight="1" x14ac:dyDescent="0.25">
      <c r="A82" s="3" t="s">
        <v>866</v>
      </c>
      <c r="B82" s="3">
        <v>1</v>
      </c>
      <c r="C82" s="5">
        <v>930</v>
      </c>
      <c r="D82" s="6">
        <v>42735</v>
      </c>
      <c r="E82" s="3" t="s">
        <v>8</v>
      </c>
      <c r="F82" s="5">
        <f>B82*C82</f>
        <v>930</v>
      </c>
      <c r="G82" s="3"/>
      <c r="H82" s="3"/>
    </row>
    <row r="83" spans="1:18" ht="12.75" customHeight="1" x14ac:dyDescent="0.25">
      <c r="A83" s="3" t="s">
        <v>867</v>
      </c>
      <c r="B83" s="3">
        <v>1</v>
      </c>
      <c r="C83" s="5">
        <v>387.24</v>
      </c>
      <c r="D83" s="6">
        <v>42735</v>
      </c>
      <c r="E83" s="3"/>
      <c r="F83" s="5">
        <f>B83*C83</f>
        <v>387.24</v>
      </c>
      <c r="H83" s="3"/>
      <c r="P83" s="6"/>
      <c r="Q83" s="3"/>
      <c r="R83" s="5"/>
    </row>
    <row r="84" spans="1:18" ht="12.75" customHeight="1" x14ac:dyDescent="0.3">
      <c r="A84" s="636" t="s">
        <v>874</v>
      </c>
      <c r="B84" s="580"/>
      <c r="C84" s="580"/>
      <c r="D84" s="580"/>
      <c r="E84" s="581"/>
      <c r="F84" s="162"/>
      <c r="G84" s="35">
        <f>SUM(F66:F83)</f>
        <v>12975.43</v>
      </c>
      <c r="H84" s="163"/>
      <c r="P84" s="6"/>
      <c r="Q84" s="3"/>
      <c r="R84" s="5"/>
    </row>
    <row r="85" spans="1:18" ht="12.75" customHeight="1" x14ac:dyDescent="0.25">
      <c r="A85" s="3" t="s">
        <v>866</v>
      </c>
      <c r="B85" s="3">
        <v>1</v>
      </c>
      <c r="C85" s="5">
        <v>930</v>
      </c>
      <c r="D85" s="6">
        <v>42765</v>
      </c>
      <c r="E85" s="3" t="s">
        <v>8</v>
      </c>
      <c r="F85" s="5">
        <f t="shared" ref="F85:F100" si="3">B85*C85</f>
        <v>930</v>
      </c>
      <c r="G85" s="3"/>
      <c r="H85" s="3"/>
    </row>
    <row r="86" spans="1:18" ht="12.75" customHeight="1" x14ac:dyDescent="0.25">
      <c r="A86" s="3" t="s">
        <v>866</v>
      </c>
      <c r="B86" s="3">
        <v>1</v>
      </c>
      <c r="C86" s="5">
        <v>930</v>
      </c>
      <c r="D86" s="6">
        <v>42794</v>
      </c>
      <c r="E86" s="3" t="s">
        <v>8</v>
      </c>
      <c r="F86" s="5">
        <f t="shared" si="3"/>
        <v>930</v>
      </c>
      <c r="G86" s="3"/>
      <c r="H86" s="3"/>
    </row>
    <row r="87" spans="1:18" ht="12.75" customHeight="1" x14ac:dyDescent="0.25">
      <c r="A87" s="3" t="s">
        <v>866</v>
      </c>
      <c r="B87" s="3">
        <v>1</v>
      </c>
      <c r="C87" s="5">
        <v>930</v>
      </c>
      <c r="D87" s="6">
        <v>42825</v>
      </c>
      <c r="E87" s="3" t="s">
        <v>8</v>
      </c>
      <c r="F87" s="5">
        <f t="shared" si="3"/>
        <v>930</v>
      </c>
      <c r="G87" s="3"/>
      <c r="H87" s="3"/>
    </row>
    <row r="88" spans="1:18" ht="12.75" customHeight="1" x14ac:dyDescent="0.25">
      <c r="A88" s="3" t="s">
        <v>866</v>
      </c>
      <c r="B88" s="3">
        <v>1</v>
      </c>
      <c r="C88" s="5">
        <v>930</v>
      </c>
      <c r="D88" s="6">
        <v>42855</v>
      </c>
      <c r="E88" s="3" t="s">
        <v>8</v>
      </c>
      <c r="F88" s="5">
        <f t="shared" si="3"/>
        <v>930</v>
      </c>
      <c r="G88" s="3"/>
      <c r="H88" s="3"/>
    </row>
    <row r="89" spans="1:18" ht="12.75" customHeight="1" x14ac:dyDescent="0.25">
      <c r="A89" s="3" t="s">
        <v>866</v>
      </c>
      <c r="B89" s="3">
        <v>1</v>
      </c>
      <c r="C89" s="5">
        <v>930</v>
      </c>
      <c r="D89" s="6">
        <v>42886</v>
      </c>
      <c r="E89" s="3" t="s">
        <v>8</v>
      </c>
      <c r="F89" s="5">
        <f t="shared" si="3"/>
        <v>930</v>
      </c>
      <c r="G89" s="3"/>
      <c r="H89" s="3"/>
    </row>
    <row r="90" spans="1:18" ht="12.75" customHeight="1" x14ac:dyDescent="0.25">
      <c r="A90" s="3" t="s">
        <v>866</v>
      </c>
      <c r="B90" s="3">
        <v>1</v>
      </c>
      <c r="C90" s="5">
        <v>930</v>
      </c>
      <c r="D90" s="6">
        <v>42916</v>
      </c>
      <c r="E90" s="3" t="s">
        <v>8</v>
      </c>
      <c r="F90" s="5">
        <f t="shared" si="3"/>
        <v>930</v>
      </c>
      <c r="G90" s="3"/>
      <c r="H90" s="3"/>
    </row>
    <row r="91" spans="1:18" ht="12.75" customHeight="1" x14ac:dyDescent="0.25">
      <c r="A91" s="3" t="s">
        <v>866</v>
      </c>
      <c r="B91" s="3">
        <v>1</v>
      </c>
      <c r="C91" s="5">
        <v>930</v>
      </c>
      <c r="D91" s="6">
        <v>42946</v>
      </c>
      <c r="E91" s="3" t="s">
        <v>8</v>
      </c>
      <c r="F91" s="5">
        <f t="shared" si="3"/>
        <v>930</v>
      </c>
      <c r="G91" s="3"/>
      <c r="H91" s="3"/>
    </row>
    <row r="92" spans="1:18" ht="12.75" customHeight="1" x14ac:dyDescent="0.25">
      <c r="A92" s="3" t="s">
        <v>866</v>
      </c>
      <c r="B92" s="3">
        <v>1</v>
      </c>
      <c r="C92" s="5">
        <v>930</v>
      </c>
      <c r="D92" s="6">
        <v>42978</v>
      </c>
      <c r="E92" s="3" t="s">
        <v>8</v>
      </c>
      <c r="F92" s="5">
        <f t="shared" si="3"/>
        <v>930</v>
      </c>
      <c r="G92" s="3"/>
      <c r="H92" s="3"/>
    </row>
    <row r="93" spans="1:18" ht="12.75" customHeight="1" x14ac:dyDescent="0.25">
      <c r="A93" s="3" t="s">
        <v>875</v>
      </c>
      <c r="B93" s="3">
        <v>1</v>
      </c>
      <c r="C93" s="5">
        <v>400</v>
      </c>
      <c r="D93" s="6">
        <v>42978</v>
      </c>
      <c r="E93" s="3" t="s">
        <v>8</v>
      </c>
      <c r="F93" s="5">
        <f t="shared" si="3"/>
        <v>400</v>
      </c>
      <c r="G93" s="3"/>
      <c r="H93" s="3"/>
    </row>
    <row r="94" spans="1:18" ht="12.75" customHeight="1" x14ac:dyDescent="0.25">
      <c r="A94" s="3" t="s">
        <v>866</v>
      </c>
      <c r="B94" s="3">
        <v>1</v>
      </c>
      <c r="C94" s="5">
        <v>930</v>
      </c>
      <c r="D94" s="6">
        <v>43008</v>
      </c>
      <c r="E94" s="3" t="s">
        <v>8</v>
      </c>
      <c r="F94" s="5">
        <f t="shared" si="3"/>
        <v>930</v>
      </c>
      <c r="G94" s="3"/>
      <c r="H94" s="3"/>
    </row>
    <row r="95" spans="1:18" ht="12.75" customHeight="1" x14ac:dyDescent="0.25">
      <c r="A95" s="3" t="s">
        <v>876</v>
      </c>
      <c r="B95" s="3">
        <v>1</v>
      </c>
      <c r="C95" s="5">
        <v>400</v>
      </c>
      <c r="D95" s="6">
        <v>43008</v>
      </c>
      <c r="E95" s="3" t="s">
        <v>8</v>
      </c>
      <c r="F95" s="5">
        <f t="shared" si="3"/>
        <v>400</v>
      </c>
      <c r="G95" s="3"/>
      <c r="H95" s="3"/>
    </row>
    <row r="96" spans="1:18" ht="12.75" customHeight="1" x14ac:dyDescent="0.25">
      <c r="A96" s="3" t="s">
        <v>866</v>
      </c>
      <c r="B96" s="3">
        <v>1</v>
      </c>
      <c r="C96" s="5">
        <v>930</v>
      </c>
      <c r="D96" s="6">
        <v>43038</v>
      </c>
      <c r="E96" s="3" t="s">
        <v>8</v>
      </c>
      <c r="F96" s="5">
        <f t="shared" si="3"/>
        <v>930</v>
      </c>
      <c r="G96" s="3"/>
      <c r="H96" s="3"/>
    </row>
    <row r="97" spans="1:8" ht="12.75" customHeight="1" x14ac:dyDescent="0.25">
      <c r="A97" s="3" t="s">
        <v>877</v>
      </c>
      <c r="B97" s="3">
        <v>1</v>
      </c>
      <c r="C97" s="5">
        <v>400</v>
      </c>
      <c r="D97" s="6">
        <v>43038</v>
      </c>
      <c r="E97" s="3" t="s">
        <v>8</v>
      </c>
      <c r="F97" s="5">
        <f t="shared" si="3"/>
        <v>400</v>
      </c>
      <c r="G97" s="3"/>
      <c r="H97" s="3"/>
    </row>
    <row r="98" spans="1:8" ht="12.75" customHeight="1" x14ac:dyDescent="0.25">
      <c r="A98" s="3" t="s">
        <v>866</v>
      </c>
      <c r="B98" s="3">
        <v>1</v>
      </c>
      <c r="C98" s="5">
        <v>930</v>
      </c>
      <c r="D98" s="6">
        <v>43069</v>
      </c>
      <c r="E98" s="3" t="s">
        <v>8</v>
      </c>
      <c r="F98" s="5">
        <f t="shared" si="3"/>
        <v>930</v>
      </c>
      <c r="G98" s="3"/>
      <c r="H98" s="3"/>
    </row>
    <row r="99" spans="1:8" ht="12.75" customHeight="1" x14ac:dyDescent="0.25">
      <c r="A99" s="3" t="s">
        <v>836</v>
      </c>
      <c r="B99" s="3">
        <v>1</v>
      </c>
      <c r="C99" s="5">
        <v>930</v>
      </c>
      <c r="D99" s="6">
        <v>43084</v>
      </c>
      <c r="E99" s="3" t="s">
        <v>8</v>
      </c>
      <c r="F99" s="5">
        <f t="shared" si="3"/>
        <v>930</v>
      </c>
      <c r="G99" s="3"/>
      <c r="H99" s="3"/>
    </row>
    <row r="100" spans="1:8" ht="12.75" customHeight="1" x14ac:dyDescent="0.25">
      <c r="A100" s="3" t="s">
        <v>866</v>
      </c>
      <c r="B100" s="3">
        <v>1</v>
      </c>
      <c r="C100" s="5">
        <v>930</v>
      </c>
      <c r="D100" s="6">
        <v>43099</v>
      </c>
      <c r="E100" s="3" t="s">
        <v>8</v>
      </c>
      <c r="F100" s="5">
        <f t="shared" si="3"/>
        <v>930</v>
      </c>
      <c r="G100" s="3"/>
      <c r="H100" s="3"/>
    </row>
    <row r="101" spans="1:8" ht="12.75" customHeight="1" x14ac:dyDescent="0.3">
      <c r="A101" s="636" t="s">
        <v>878</v>
      </c>
      <c r="B101" s="580"/>
      <c r="C101" s="580"/>
      <c r="D101" s="580"/>
      <c r="E101" s="581"/>
      <c r="F101" s="72"/>
      <c r="G101" s="35">
        <f>SUM(F85:F100)</f>
        <v>13290</v>
      </c>
      <c r="H101" s="163"/>
    </row>
    <row r="102" spans="1:8" ht="12.75" customHeight="1" x14ac:dyDescent="0.25">
      <c r="A102" s="3" t="s">
        <v>866</v>
      </c>
      <c r="B102" s="3">
        <v>1</v>
      </c>
      <c r="C102" s="5">
        <v>1030</v>
      </c>
      <c r="D102" s="6">
        <v>43131</v>
      </c>
      <c r="E102" s="3" t="s">
        <v>8</v>
      </c>
      <c r="F102" s="5">
        <f>B102*C102</f>
        <v>1030</v>
      </c>
      <c r="G102" s="3"/>
      <c r="H102" s="4"/>
    </row>
    <row r="103" spans="1:8" ht="12.75" customHeight="1" x14ac:dyDescent="0.25">
      <c r="A103" s="3" t="s">
        <v>866</v>
      </c>
      <c r="B103" s="3">
        <v>1</v>
      </c>
      <c r="C103" s="5">
        <v>1075</v>
      </c>
      <c r="D103" s="6">
        <v>43159</v>
      </c>
      <c r="E103" s="3" t="s">
        <v>8</v>
      </c>
      <c r="F103" s="5">
        <v>1075</v>
      </c>
      <c r="G103" s="3"/>
      <c r="H103" s="4"/>
    </row>
    <row r="104" spans="1:8" ht="12.75" customHeight="1" x14ac:dyDescent="0.25">
      <c r="A104" s="3" t="s">
        <v>879</v>
      </c>
      <c r="B104" s="3">
        <v>1</v>
      </c>
      <c r="C104" s="5">
        <f>1111.49+870</f>
        <v>1981.49</v>
      </c>
      <c r="D104" s="6">
        <v>43189</v>
      </c>
      <c r="E104" s="3" t="s">
        <v>8</v>
      </c>
      <c r="F104" s="5">
        <f t="shared" ref="F104:F118" si="4">B104*C104</f>
        <v>1981.49</v>
      </c>
      <c r="G104" s="3"/>
      <c r="H104" s="4"/>
    </row>
    <row r="105" spans="1:8" ht="12.75" customHeight="1" x14ac:dyDescent="0.25">
      <c r="A105" s="3" t="s">
        <v>879</v>
      </c>
      <c r="B105" s="3">
        <v>1</v>
      </c>
      <c r="C105" s="5">
        <f>1133.92+886.67</f>
        <v>2020.5900000000001</v>
      </c>
      <c r="D105" s="6">
        <v>43220</v>
      </c>
      <c r="E105" s="3" t="s">
        <v>8</v>
      </c>
      <c r="F105" s="5">
        <f t="shared" si="4"/>
        <v>2020.5900000000001</v>
      </c>
      <c r="G105" s="3"/>
      <c r="H105" s="198" t="s">
        <v>880</v>
      </c>
    </row>
    <row r="106" spans="1:8" ht="12.75" customHeight="1" x14ac:dyDescent="0.25">
      <c r="A106" s="3" t="s">
        <v>879</v>
      </c>
      <c r="B106" s="3">
        <v>1</v>
      </c>
      <c r="C106" s="5">
        <f>1092.78+917.24</f>
        <v>2010.02</v>
      </c>
      <c r="D106" s="6">
        <v>43250</v>
      </c>
      <c r="E106" s="3" t="s">
        <v>8</v>
      </c>
      <c r="F106" s="5">
        <f t="shared" si="4"/>
        <v>2010.02</v>
      </c>
      <c r="G106" s="195"/>
      <c r="H106" s="199" t="s">
        <v>881</v>
      </c>
    </row>
    <row r="107" spans="1:8" ht="12.75" customHeight="1" x14ac:dyDescent="0.25">
      <c r="A107" s="3" t="s">
        <v>879</v>
      </c>
      <c r="B107" s="3">
        <v>1</v>
      </c>
      <c r="C107" s="5">
        <f>1092.78+917.24</f>
        <v>2010.02</v>
      </c>
      <c r="D107" s="6">
        <v>43281</v>
      </c>
      <c r="E107" s="3" t="s">
        <v>8</v>
      </c>
      <c r="F107" s="5">
        <f t="shared" si="4"/>
        <v>2010.02</v>
      </c>
      <c r="G107" s="195"/>
      <c r="H107" s="199" t="s">
        <v>882</v>
      </c>
    </row>
    <row r="108" spans="1:8" ht="12.75" customHeight="1" x14ac:dyDescent="0.25">
      <c r="A108" s="3" t="s">
        <v>879</v>
      </c>
      <c r="B108" s="3">
        <v>1</v>
      </c>
      <c r="C108" s="5">
        <f>1092.78+917.24</f>
        <v>2010.02</v>
      </c>
      <c r="D108" s="6">
        <v>43312</v>
      </c>
      <c r="E108" s="3" t="s">
        <v>8</v>
      </c>
      <c r="F108" s="5">
        <f t="shared" si="4"/>
        <v>2010.02</v>
      </c>
      <c r="G108" s="195"/>
      <c r="H108" s="199" t="s">
        <v>883</v>
      </c>
    </row>
    <row r="109" spans="1:8" ht="12.75" customHeight="1" x14ac:dyDescent="0.25">
      <c r="A109" s="3" t="s">
        <v>884</v>
      </c>
      <c r="B109" s="3">
        <v>1</v>
      </c>
      <c r="C109" s="5">
        <v>500</v>
      </c>
      <c r="D109" s="6">
        <v>43312</v>
      </c>
      <c r="E109" s="3" t="s">
        <v>8</v>
      </c>
      <c r="F109" s="5">
        <f t="shared" si="4"/>
        <v>500</v>
      </c>
      <c r="G109" s="195"/>
      <c r="H109" s="190"/>
    </row>
    <row r="110" spans="1:8" ht="12.75" customHeight="1" x14ac:dyDescent="0.25">
      <c r="A110" s="3" t="s">
        <v>879</v>
      </c>
      <c r="B110" s="3">
        <v>1</v>
      </c>
      <c r="C110" s="5">
        <v>2010.02</v>
      </c>
      <c r="D110" s="6">
        <v>43343</v>
      </c>
      <c r="E110" s="3" t="s">
        <v>8</v>
      </c>
      <c r="F110" s="5">
        <f t="shared" si="4"/>
        <v>2010.02</v>
      </c>
      <c r="G110" s="195"/>
      <c r="H110" s="199" t="s">
        <v>885</v>
      </c>
    </row>
    <row r="111" spans="1:8" ht="12.75" customHeight="1" x14ac:dyDescent="0.25">
      <c r="A111" s="3" t="s">
        <v>886</v>
      </c>
      <c r="B111" s="3">
        <v>1</v>
      </c>
      <c r="C111" s="5">
        <v>500</v>
      </c>
      <c r="D111" s="6">
        <v>43343</v>
      </c>
      <c r="E111" s="3" t="s">
        <v>8</v>
      </c>
      <c r="F111" s="5">
        <f t="shared" si="4"/>
        <v>500</v>
      </c>
      <c r="G111" s="195"/>
      <c r="H111" s="199"/>
    </row>
    <row r="112" spans="1:8" ht="12.75" customHeight="1" x14ac:dyDescent="0.25">
      <c r="A112" s="3" t="s">
        <v>879</v>
      </c>
      <c r="B112" s="3">
        <v>1</v>
      </c>
      <c r="C112" s="5">
        <v>2010.02</v>
      </c>
      <c r="D112" s="6">
        <v>43373</v>
      </c>
      <c r="E112" s="3" t="s">
        <v>8</v>
      </c>
      <c r="F112" s="5">
        <f t="shared" si="4"/>
        <v>2010.02</v>
      </c>
      <c r="G112" s="195"/>
      <c r="H112" s="199" t="s">
        <v>887</v>
      </c>
    </row>
    <row r="113" spans="1:9" ht="12.75" customHeight="1" x14ac:dyDescent="0.25">
      <c r="A113" s="3" t="s">
        <v>888</v>
      </c>
      <c r="B113" s="3">
        <v>1</v>
      </c>
      <c r="C113" s="5">
        <v>450</v>
      </c>
      <c r="D113" s="6">
        <v>43373</v>
      </c>
      <c r="E113" s="3" t="s">
        <v>8</v>
      </c>
      <c r="F113" s="5">
        <f t="shared" si="4"/>
        <v>450</v>
      </c>
      <c r="G113" s="195"/>
      <c r="H113" s="199"/>
    </row>
    <row r="114" spans="1:9" ht="12.75" customHeight="1" x14ac:dyDescent="0.25">
      <c r="A114" s="3" t="s">
        <v>879</v>
      </c>
      <c r="B114" s="3">
        <v>1</v>
      </c>
      <c r="C114" s="5">
        <v>2010.02</v>
      </c>
      <c r="D114" s="6">
        <v>43404</v>
      </c>
      <c r="E114" s="3" t="s">
        <v>8</v>
      </c>
      <c r="F114" s="5">
        <f t="shared" si="4"/>
        <v>2010.02</v>
      </c>
      <c r="G114" s="195"/>
      <c r="H114" s="199"/>
    </row>
    <row r="115" spans="1:9" ht="12.75" customHeight="1" x14ac:dyDescent="0.25">
      <c r="A115" s="3" t="s">
        <v>879</v>
      </c>
      <c r="B115" s="3">
        <v>1</v>
      </c>
      <c r="C115" s="5">
        <v>2010.02</v>
      </c>
      <c r="D115" s="6">
        <v>43434</v>
      </c>
      <c r="E115" s="3" t="s">
        <v>8</v>
      </c>
      <c r="F115" s="5">
        <f t="shared" si="4"/>
        <v>2010.02</v>
      </c>
      <c r="G115" s="195"/>
      <c r="H115" s="199"/>
    </row>
    <row r="116" spans="1:9" ht="12.75" customHeight="1" x14ac:dyDescent="0.25">
      <c r="A116" s="3" t="s">
        <v>889</v>
      </c>
      <c r="B116" s="3">
        <v>1</v>
      </c>
      <c r="C116" s="5">
        <f>485.93+373.88</f>
        <v>859.81</v>
      </c>
      <c r="D116" s="13">
        <v>43434</v>
      </c>
      <c r="E116" s="3" t="s">
        <v>8</v>
      </c>
      <c r="F116" s="5">
        <f t="shared" si="4"/>
        <v>859.81</v>
      </c>
      <c r="G116" s="195"/>
      <c r="H116" s="199"/>
    </row>
    <row r="117" spans="1:9" ht="12.75" customHeight="1" x14ac:dyDescent="0.25">
      <c r="A117" s="3" t="s">
        <v>879</v>
      </c>
      <c r="B117" s="3">
        <v>1</v>
      </c>
      <c r="C117" s="5">
        <v>2010.02</v>
      </c>
      <c r="D117" s="6">
        <v>43464</v>
      </c>
      <c r="E117" s="3" t="s">
        <v>8</v>
      </c>
      <c r="F117" s="5">
        <f t="shared" si="4"/>
        <v>2010.02</v>
      </c>
      <c r="G117" s="195"/>
      <c r="H117" s="199"/>
    </row>
    <row r="118" spans="1:9" ht="12.75" customHeight="1" x14ac:dyDescent="0.25">
      <c r="A118" s="3" t="s">
        <v>890</v>
      </c>
      <c r="B118" s="3">
        <v>1</v>
      </c>
      <c r="C118" s="5">
        <v>1000</v>
      </c>
      <c r="D118" s="6">
        <v>43454</v>
      </c>
      <c r="E118" s="3" t="s">
        <v>8</v>
      </c>
      <c r="F118" s="5">
        <f t="shared" si="4"/>
        <v>1000</v>
      </c>
      <c r="G118" s="195"/>
      <c r="H118" s="199"/>
    </row>
    <row r="119" spans="1:9" ht="12.75" customHeight="1" x14ac:dyDescent="0.3">
      <c r="A119" s="636" t="s">
        <v>891</v>
      </c>
      <c r="B119" s="580"/>
      <c r="C119" s="580"/>
      <c r="D119" s="580"/>
      <c r="E119" s="581"/>
      <c r="F119" s="72"/>
      <c r="G119" s="196">
        <f>SUM(F102:F118)</f>
        <v>25497.050000000003</v>
      </c>
      <c r="H119" s="163"/>
    </row>
    <row r="120" spans="1:9" ht="12.75" customHeight="1" x14ac:dyDescent="0.25">
      <c r="A120" s="3" t="s">
        <v>879</v>
      </c>
      <c r="B120" s="3">
        <v>1</v>
      </c>
      <c r="C120" s="49">
        <v>2100</v>
      </c>
      <c r="D120" s="6">
        <v>43496</v>
      </c>
      <c r="E120" s="3" t="s">
        <v>8</v>
      </c>
      <c r="F120" s="5">
        <f t="shared" ref="F120:F134" si="5">B120*C120</f>
        <v>2100</v>
      </c>
      <c r="G120" s="195"/>
      <c r="H120" s="199"/>
    </row>
    <row r="121" spans="1:9" ht="12.75" customHeight="1" x14ac:dyDescent="0.25">
      <c r="A121" s="3" t="s">
        <v>879</v>
      </c>
      <c r="B121" s="3">
        <v>1</v>
      </c>
      <c r="C121" s="5">
        <f>1180.92+997.28</f>
        <v>2178.1999999999998</v>
      </c>
      <c r="D121" s="6">
        <v>43524</v>
      </c>
      <c r="E121" s="3" t="s">
        <v>8</v>
      </c>
      <c r="F121" s="5">
        <f t="shared" si="5"/>
        <v>2178.1999999999998</v>
      </c>
      <c r="G121" s="195"/>
      <c r="H121" s="199"/>
    </row>
    <row r="122" spans="1:9" ht="12.75" customHeight="1" x14ac:dyDescent="0.25">
      <c r="A122" s="3" t="s">
        <v>892</v>
      </c>
      <c r="B122" s="3">
        <v>1</v>
      </c>
      <c r="C122" s="5">
        <f>1180.92+997.28</f>
        <v>2178.1999999999998</v>
      </c>
      <c r="D122" s="6">
        <v>43553</v>
      </c>
      <c r="E122" s="3" t="s">
        <v>8</v>
      </c>
      <c r="F122" s="5">
        <f t="shared" si="5"/>
        <v>2178.1999999999998</v>
      </c>
      <c r="G122" s="195"/>
      <c r="H122" s="199"/>
    </row>
    <row r="123" spans="1:9" ht="12.75" customHeight="1" x14ac:dyDescent="0.25">
      <c r="A123" s="3" t="s">
        <v>893</v>
      </c>
      <c r="B123" s="3">
        <v>1</v>
      </c>
      <c r="C123" s="5">
        <v>1276.96</v>
      </c>
      <c r="D123" s="6">
        <v>43553</v>
      </c>
      <c r="E123" s="3" t="s">
        <v>8</v>
      </c>
      <c r="F123" s="5">
        <f t="shared" si="5"/>
        <v>1276.96</v>
      </c>
      <c r="G123" s="195"/>
      <c r="H123" s="190"/>
      <c r="I123" s="68"/>
    </row>
    <row r="124" spans="1:9" ht="12.75" customHeight="1" x14ac:dyDescent="0.25">
      <c r="A124" s="3" t="s">
        <v>892</v>
      </c>
      <c r="B124" s="3">
        <v>1</v>
      </c>
      <c r="C124" s="5">
        <f>1141+1000</f>
        <v>2141</v>
      </c>
      <c r="D124" s="6">
        <v>43585</v>
      </c>
      <c r="E124" s="3" t="s">
        <v>8</v>
      </c>
      <c r="F124" s="5">
        <f t="shared" si="5"/>
        <v>2141</v>
      </c>
      <c r="G124" s="195"/>
      <c r="H124" s="199"/>
    </row>
    <row r="125" spans="1:9" ht="12.75" customHeight="1" x14ac:dyDescent="0.25">
      <c r="A125" s="3" t="s">
        <v>892</v>
      </c>
      <c r="B125" s="3">
        <v>1</v>
      </c>
      <c r="C125" s="5">
        <f>1141.36+957.72</f>
        <v>2099.08</v>
      </c>
      <c r="D125" s="6">
        <v>43616</v>
      </c>
      <c r="E125" s="3" t="s">
        <v>8</v>
      </c>
      <c r="F125" s="5">
        <f t="shared" si="5"/>
        <v>2099.08</v>
      </c>
      <c r="G125" s="195"/>
      <c r="H125" s="190"/>
    </row>
    <row r="126" spans="1:9" ht="12.75" customHeight="1" x14ac:dyDescent="0.25">
      <c r="A126" s="3" t="s">
        <v>892</v>
      </c>
      <c r="B126" s="3">
        <v>1</v>
      </c>
      <c r="C126" s="5">
        <f>1141+1000</f>
        <v>2141</v>
      </c>
      <c r="D126" s="6">
        <v>43646</v>
      </c>
      <c r="E126" s="3" t="s">
        <v>8</v>
      </c>
      <c r="F126" s="5">
        <f t="shared" si="5"/>
        <v>2141</v>
      </c>
      <c r="G126" s="195"/>
      <c r="H126" s="190"/>
    </row>
    <row r="127" spans="1:9" ht="12.75" customHeight="1" x14ac:dyDescent="0.25">
      <c r="A127" s="3" t="s">
        <v>894</v>
      </c>
      <c r="B127" s="3">
        <v>1</v>
      </c>
      <c r="C127" s="5">
        <v>6200</v>
      </c>
      <c r="D127" s="6">
        <v>43677</v>
      </c>
      <c r="E127" s="3" t="s">
        <v>8</v>
      </c>
      <c r="F127" s="5">
        <f t="shared" si="5"/>
        <v>6200</v>
      </c>
      <c r="G127" s="195"/>
      <c r="H127" s="190"/>
    </row>
    <row r="128" spans="1:9" ht="12.75" customHeight="1" x14ac:dyDescent="0.25">
      <c r="A128" s="3" t="s">
        <v>895</v>
      </c>
      <c r="B128" s="3">
        <v>1</v>
      </c>
      <c r="C128" s="5">
        <f>2911.56+801.78</f>
        <v>3713.34</v>
      </c>
      <c r="D128" s="6">
        <v>43677</v>
      </c>
      <c r="E128" s="3" t="s">
        <v>8</v>
      </c>
      <c r="F128" s="5">
        <f t="shared" si="5"/>
        <v>3713.34</v>
      </c>
      <c r="G128" s="195"/>
      <c r="H128" s="190"/>
    </row>
    <row r="129" spans="1:8" ht="12.75" customHeight="1" x14ac:dyDescent="0.25">
      <c r="A129" s="3" t="s">
        <v>896</v>
      </c>
      <c r="B129" s="3">
        <v>1</v>
      </c>
      <c r="C129" s="5">
        <v>532.64</v>
      </c>
      <c r="D129" s="6">
        <v>43677</v>
      </c>
      <c r="E129" s="3" t="s">
        <v>8</v>
      </c>
      <c r="F129" s="5">
        <f t="shared" si="5"/>
        <v>532.64</v>
      </c>
      <c r="G129" s="195"/>
      <c r="H129" s="190"/>
    </row>
    <row r="130" spans="1:8" ht="12.75" customHeight="1" x14ac:dyDescent="0.25">
      <c r="A130" s="3" t="s">
        <v>896</v>
      </c>
      <c r="B130" s="3">
        <v>1</v>
      </c>
      <c r="C130" s="5">
        <v>1141.3599999999999</v>
      </c>
      <c r="D130" s="6">
        <v>43707</v>
      </c>
      <c r="E130" s="3" t="s">
        <v>8</v>
      </c>
      <c r="F130" s="5">
        <f t="shared" si="5"/>
        <v>1141.3599999999999</v>
      </c>
      <c r="G130" s="195"/>
      <c r="H130" s="190"/>
    </row>
    <row r="131" spans="1:8" ht="12.75" customHeight="1" x14ac:dyDescent="0.25">
      <c r="A131" s="3" t="s">
        <v>896</v>
      </c>
      <c r="B131" s="3">
        <v>1</v>
      </c>
      <c r="C131" s="5">
        <v>1200</v>
      </c>
      <c r="D131" s="6">
        <v>43738</v>
      </c>
      <c r="E131" s="3" t="s">
        <v>8</v>
      </c>
      <c r="F131" s="5">
        <f t="shared" si="5"/>
        <v>1200</v>
      </c>
      <c r="G131" s="195"/>
      <c r="H131" s="190"/>
    </row>
    <row r="132" spans="1:8" ht="12.75" customHeight="1" x14ac:dyDescent="0.25">
      <c r="A132" s="3" t="s">
        <v>896</v>
      </c>
      <c r="B132" s="3">
        <v>1</v>
      </c>
      <c r="C132" s="5">
        <f>1141.36+258.46</f>
        <v>1399.82</v>
      </c>
      <c r="D132" s="6">
        <v>43762</v>
      </c>
      <c r="E132" s="3" t="s">
        <v>8</v>
      </c>
      <c r="F132" s="5">
        <f t="shared" si="5"/>
        <v>1399.82</v>
      </c>
      <c r="G132" s="195"/>
      <c r="H132" s="190"/>
    </row>
    <row r="133" spans="1:8" ht="12.75" customHeight="1" x14ac:dyDescent="0.25">
      <c r="A133" s="3" t="s">
        <v>896</v>
      </c>
      <c r="B133" s="3">
        <v>1</v>
      </c>
      <c r="C133" s="5">
        <v>1150</v>
      </c>
      <c r="D133" s="6">
        <v>43799</v>
      </c>
      <c r="E133" s="3" t="s">
        <v>8</v>
      </c>
      <c r="F133" s="5">
        <f t="shared" si="5"/>
        <v>1150</v>
      </c>
      <c r="G133" s="195"/>
      <c r="H133" s="190"/>
    </row>
    <row r="134" spans="1:8" ht="12.75" customHeight="1" x14ac:dyDescent="0.25">
      <c r="A134" s="3" t="s">
        <v>896</v>
      </c>
      <c r="B134" s="3">
        <v>1</v>
      </c>
      <c r="C134" s="5">
        <v>1200</v>
      </c>
      <c r="D134" s="6">
        <v>43829</v>
      </c>
      <c r="E134" s="3" t="s">
        <v>8</v>
      </c>
      <c r="F134" s="5">
        <f t="shared" si="5"/>
        <v>1200</v>
      </c>
      <c r="G134" s="195"/>
      <c r="H134" s="190"/>
    </row>
    <row r="135" spans="1:8" ht="12.75" customHeight="1" x14ac:dyDescent="0.3">
      <c r="A135" s="636" t="s">
        <v>897</v>
      </c>
      <c r="B135" s="580"/>
      <c r="C135" s="580"/>
      <c r="D135" s="580"/>
      <c r="E135" s="581"/>
      <c r="F135" s="72"/>
      <c r="G135" s="196">
        <f>SUM(F120:F134)</f>
        <v>30651.600000000002</v>
      </c>
      <c r="H135" s="163"/>
    </row>
    <row r="136" spans="1:8" ht="12.75" customHeight="1" x14ac:dyDescent="0.25">
      <c r="A136" s="3" t="s">
        <v>896</v>
      </c>
      <c r="B136" s="3">
        <v>1</v>
      </c>
      <c r="C136" s="5">
        <v>1200</v>
      </c>
      <c r="D136" s="6">
        <v>43860</v>
      </c>
      <c r="E136" s="3" t="s">
        <v>8</v>
      </c>
      <c r="F136" s="5">
        <f t="shared" ref="F136:F152" si="6">B136*C136</f>
        <v>1200</v>
      </c>
      <c r="G136" s="195"/>
      <c r="H136" s="190"/>
    </row>
    <row r="137" spans="1:8" ht="12.75" customHeight="1" x14ac:dyDescent="0.25">
      <c r="A137" s="3" t="s">
        <v>896</v>
      </c>
      <c r="B137" s="3">
        <v>1</v>
      </c>
      <c r="C137" s="5">
        <v>1200</v>
      </c>
      <c r="D137" s="6">
        <v>43889</v>
      </c>
      <c r="E137" s="3" t="s">
        <v>8</v>
      </c>
      <c r="F137" s="5">
        <f t="shared" si="6"/>
        <v>1200</v>
      </c>
      <c r="G137" s="195"/>
      <c r="H137" s="190"/>
    </row>
    <row r="138" spans="1:8" ht="12.75" customHeight="1" x14ac:dyDescent="0.25">
      <c r="A138" s="3" t="s">
        <v>896</v>
      </c>
      <c r="B138" s="3">
        <v>1</v>
      </c>
      <c r="C138" s="5">
        <v>1200</v>
      </c>
      <c r="D138" s="6">
        <v>43918</v>
      </c>
      <c r="E138" s="3" t="s">
        <v>8</v>
      </c>
      <c r="F138" s="5">
        <f t="shared" si="6"/>
        <v>1200</v>
      </c>
      <c r="G138" s="195"/>
      <c r="H138" s="190"/>
    </row>
    <row r="139" spans="1:8" ht="12.75" customHeight="1" x14ac:dyDescent="0.25">
      <c r="A139" s="3" t="s">
        <v>896</v>
      </c>
      <c r="B139" s="3">
        <v>1</v>
      </c>
      <c r="C139" s="5">
        <v>1200</v>
      </c>
      <c r="D139" s="6">
        <v>43951</v>
      </c>
      <c r="E139" s="3" t="s">
        <v>8</v>
      </c>
      <c r="F139" s="5">
        <f t="shared" si="6"/>
        <v>1200</v>
      </c>
      <c r="G139" s="195"/>
      <c r="H139" s="190"/>
    </row>
    <row r="140" spans="1:8" ht="12.75" customHeight="1" x14ac:dyDescent="0.25">
      <c r="A140" s="3" t="s">
        <v>896</v>
      </c>
      <c r="B140" s="3">
        <v>1</v>
      </c>
      <c r="C140" s="5">
        <v>1200</v>
      </c>
      <c r="D140" s="6">
        <v>43981</v>
      </c>
      <c r="E140" s="3" t="s">
        <v>8</v>
      </c>
      <c r="F140" s="5">
        <f t="shared" si="6"/>
        <v>1200</v>
      </c>
      <c r="G140" s="195"/>
      <c r="H140" s="190"/>
    </row>
    <row r="141" spans="1:8" ht="12.75" customHeight="1" x14ac:dyDescent="0.25">
      <c r="A141" s="3" t="s">
        <v>896</v>
      </c>
      <c r="B141" s="3">
        <v>1</v>
      </c>
      <c r="C141" s="5">
        <v>1200</v>
      </c>
      <c r="D141" s="6">
        <v>44010</v>
      </c>
      <c r="E141" s="3" t="s">
        <v>8</v>
      </c>
      <c r="F141" s="5">
        <f t="shared" si="6"/>
        <v>1200</v>
      </c>
      <c r="G141" s="195"/>
      <c r="H141" s="190"/>
    </row>
    <row r="142" spans="1:8" ht="12.75" customHeight="1" x14ac:dyDescent="0.25">
      <c r="A142" s="3" t="s">
        <v>896</v>
      </c>
      <c r="B142" s="3">
        <v>1</v>
      </c>
      <c r="C142" s="5">
        <v>1200</v>
      </c>
      <c r="D142" s="6">
        <v>44042</v>
      </c>
      <c r="E142" s="3" t="s">
        <v>8</v>
      </c>
      <c r="F142" s="5">
        <f t="shared" si="6"/>
        <v>1200</v>
      </c>
      <c r="G142" s="195"/>
      <c r="H142" s="190"/>
    </row>
    <row r="143" spans="1:8" ht="12.75" customHeight="1" x14ac:dyDescent="0.25">
      <c r="A143" s="3" t="s">
        <v>896</v>
      </c>
      <c r="B143" s="3">
        <v>1</v>
      </c>
      <c r="C143" s="5">
        <v>1200</v>
      </c>
      <c r="D143" s="6">
        <v>44073</v>
      </c>
      <c r="E143" s="3" t="s">
        <v>8</v>
      </c>
      <c r="F143" s="5">
        <f t="shared" si="6"/>
        <v>1200</v>
      </c>
      <c r="G143" s="195"/>
      <c r="H143" s="190"/>
    </row>
    <row r="144" spans="1:8" ht="12.75" customHeight="1" x14ac:dyDescent="0.25">
      <c r="A144" s="3" t="s">
        <v>896</v>
      </c>
      <c r="B144" s="3">
        <v>1</v>
      </c>
      <c r="C144" s="5">
        <v>1200</v>
      </c>
      <c r="D144" s="6">
        <v>44104</v>
      </c>
      <c r="E144" s="3" t="s">
        <v>8</v>
      </c>
      <c r="F144" s="5">
        <f t="shared" si="6"/>
        <v>1200</v>
      </c>
      <c r="G144" s="195"/>
      <c r="H144" s="190"/>
    </row>
    <row r="145" spans="1:8" ht="12.75" customHeight="1" x14ac:dyDescent="0.25">
      <c r="A145" s="3" t="s">
        <v>898</v>
      </c>
      <c r="B145" s="3">
        <v>1</v>
      </c>
      <c r="C145" s="5">
        <v>1200</v>
      </c>
      <c r="D145" s="6">
        <v>44118</v>
      </c>
      <c r="E145" s="3" t="s">
        <v>8</v>
      </c>
      <c r="F145" s="5">
        <f t="shared" si="6"/>
        <v>1200</v>
      </c>
      <c r="G145" s="195"/>
      <c r="H145" s="190"/>
    </row>
    <row r="146" spans="1:8" ht="12.75" customHeight="1" x14ac:dyDescent="0.25">
      <c r="A146" s="3" t="s">
        <v>899</v>
      </c>
      <c r="B146" s="47">
        <v>1</v>
      </c>
      <c r="C146" s="48">
        <v>1200</v>
      </c>
      <c r="D146" s="13">
        <v>44134</v>
      </c>
      <c r="E146" s="3" t="s">
        <v>8</v>
      </c>
      <c r="F146" s="48">
        <f t="shared" si="6"/>
        <v>1200</v>
      </c>
      <c r="G146" s="195"/>
      <c r="H146" s="190"/>
    </row>
    <row r="147" spans="1:8" ht="12.75" customHeight="1" x14ac:dyDescent="0.25">
      <c r="A147" s="3" t="s">
        <v>900</v>
      </c>
      <c r="B147" s="3">
        <v>1</v>
      </c>
      <c r="C147" s="5">
        <v>550</v>
      </c>
      <c r="D147" s="6">
        <v>44142</v>
      </c>
      <c r="E147" s="3" t="s">
        <v>8</v>
      </c>
      <c r="F147" s="5">
        <f t="shared" si="6"/>
        <v>550</v>
      </c>
      <c r="G147" s="195"/>
      <c r="H147" s="200" t="s">
        <v>901</v>
      </c>
    </row>
    <row r="148" spans="1:8" ht="12.75" customHeight="1" x14ac:dyDescent="0.25">
      <c r="A148" s="3" t="s">
        <v>899</v>
      </c>
      <c r="B148" s="3">
        <v>1</v>
      </c>
      <c r="C148" s="5">
        <v>1200</v>
      </c>
      <c r="D148" s="6">
        <v>44163</v>
      </c>
      <c r="E148" s="3" t="s">
        <v>8</v>
      </c>
      <c r="F148" s="5">
        <f t="shared" si="6"/>
        <v>1200</v>
      </c>
      <c r="G148" s="195"/>
      <c r="H148" s="201"/>
    </row>
    <row r="149" spans="1:8" ht="12.75" customHeight="1" x14ac:dyDescent="0.25">
      <c r="A149" s="3" t="s">
        <v>900</v>
      </c>
      <c r="B149" s="3">
        <v>1</v>
      </c>
      <c r="C149" s="5">
        <v>550</v>
      </c>
      <c r="D149" s="6">
        <v>44163</v>
      </c>
      <c r="E149" s="3" t="s">
        <v>8</v>
      </c>
      <c r="F149" s="5">
        <f t="shared" si="6"/>
        <v>550</v>
      </c>
      <c r="G149" s="195"/>
      <c r="H149" s="200" t="s">
        <v>902</v>
      </c>
    </row>
    <row r="150" spans="1:8" ht="12.75" customHeight="1" x14ac:dyDescent="0.25">
      <c r="A150" s="3" t="s">
        <v>899</v>
      </c>
      <c r="B150" s="3">
        <v>1</v>
      </c>
      <c r="C150" s="5">
        <v>1200</v>
      </c>
      <c r="D150" s="6">
        <v>44191</v>
      </c>
      <c r="E150" s="3" t="s">
        <v>8</v>
      </c>
      <c r="F150" s="5">
        <f t="shared" si="6"/>
        <v>1200</v>
      </c>
      <c r="G150" s="195"/>
      <c r="H150" s="201"/>
    </row>
    <row r="151" spans="1:8" ht="12.75" customHeight="1" x14ac:dyDescent="0.25">
      <c r="A151" s="3" t="s">
        <v>903</v>
      </c>
      <c r="B151" s="3">
        <v>1</v>
      </c>
      <c r="C151" s="5">
        <v>1000</v>
      </c>
      <c r="D151" s="6">
        <v>44191</v>
      </c>
      <c r="E151" s="3" t="s">
        <v>8</v>
      </c>
      <c r="F151" s="5">
        <f t="shared" si="6"/>
        <v>1000</v>
      </c>
      <c r="G151" s="195"/>
      <c r="H151" s="200" t="s">
        <v>904</v>
      </c>
    </row>
    <row r="152" spans="1:8" ht="12.75" customHeight="1" x14ac:dyDescent="0.25">
      <c r="A152" s="3" t="s">
        <v>905</v>
      </c>
      <c r="B152" s="3">
        <v>1</v>
      </c>
      <c r="C152" s="5">
        <v>1200</v>
      </c>
      <c r="D152" s="6">
        <v>44195</v>
      </c>
      <c r="E152" s="3" t="s">
        <v>8</v>
      </c>
      <c r="F152" s="5">
        <f t="shared" si="6"/>
        <v>1200</v>
      </c>
      <c r="G152" s="195"/>
      <c r="H152" s="201"/>
    </row>
    <row r="153" spans="1:8" ht="12.75" customHeight="1" x14ac:dyDescent="0.25">
      <c r="A153" s="3" t="s">
        <v>906</v>
      </c>
      <c r="B153" s="3">
        <v>1</v>
      </c>
      <c r="C153" s="5">
        <v>1000</v>
      </c>
      <c r="D153" s="6">
        <v>44195</v>
      </c>
      <c r="E153" s="3" t="s">
        <v>8</v>
      </c>
      <c r="F153" s="5">
        <v>200</v>
      </c>
      <c r="G153" s="195"/>
      <c r="H153" s="201"/>
    </row>
    <row r="154" spans="1:8" ht="12.75" customHeight="1" x14ac:dyDescent="0.3">
      <c r="A154" s="636" t="s">
        <v>907</v>
      </c>
      <c r="B154" s="580"/>
      <c r="C154" s="580"/>
      <c r="D154" s="580"/>
      <c r="E154" s="581"/>
      <c r="F154" s="72"/>
      <c r="G154" s="196">
        <f>SUM(F136:F153)</f>
        <v>19100</v>
      </c>
      <c r="H154" s="163"/>
    </row>
    <row r="155" spans="1:8" ht="12.75" customHeight="1" x14ac:dyDescent="0.25">
      <c r="A155" s="3" t="s">
        <v>899</v>
      </c>
      <c r="B155" s="3">
        <v>1</v>
      </c>
      <c r="C155" s="5">
        <v>1250</v>
      </c>
      <c r="D155" s="6">
        <v>44226</v>
      </c>
      <c r="E155" s="3" t="s">
        <v>8</v>
      </c>
      <c r="F155" s="5">
        <f t="shared" ref="F155:F164" si="7">B155*C155</f>
        <v>1250</v>
      </c>
      <c r="G155" s="195"/>
      <c r="H155" s="201"/>
    </row>
    <row r="156" spans="1:8" ht="12.75" customHeight="1" x14ac:dyDescent="0.25">
      <c r="A156" s="3" t="s">
        <v>903</v>
      </c>
      <c r="B156" s="3">
        <v>1</v>
      </c>
      <c r="C156" s="5">
        <v>1150</v>
      </c>
      <c r="D156" s="6">
        <v>44226</v>
      </c>
      <c r="E156" s="3" t="s">
        <v>8</v>
      </c>
      <c r="F156" s="5">
        <f t="shared" si="7"/>
        <v>1150</v>
      </c>
      <c r="G156" s="195"/>
      <c r="H156" s="200" t="s">
        <v>908</v>
      </c>
    </row>
    <row r="157" spans="1:8" ht="12.75" customHeight="1" x14ac:dyDescent="0.25">
      <c r="A157" s="3" t="s">
        <v>899</v>
      </c>
      <c r="B157" s="3">
        <v>1</v>
      </c>
      <c r="C157" s="5">
        <v>1250</v>
      </c>
      <c r="D157" s="6" t="s">
        <v>909</v>
      </c>
      <c r="E157" s="3" t="s">
        <v>8</v>
      </c>
      <c r="F157" s="5">
        <f t="shared" si="7"/>
        <v>1250</v>
      </c>
      <c r="G157" s="195"/>
      <c r="H157" s="201"/>
    </row>
    <row r="158" spans="1:8" ht="12.75" customHeight="1" x14ac:dyDescent="0.25">
      <c r="A158" s="3" t="s">
        <v>903</v>
      </c>
      <c r="B158" s="3">
        <v>1</v>
      </c>
      <c r="C158" s="5">
        <v>1150</v>
      </c>
      <c r="D158" s="6" t="s">
        <v>909</v>
      </c>
      <c r="E158" s="3" t="s">
        <v>8</v>
      </c>
      <c r="F158" s="5">
        <f t="shared" si="7"/>
        <v>1150</v>
      </c>
      <c r="G158" s="195"/>
      <c r="H158" s="202" t="s">
        <v>910</v>
      </c>
    </row>
    <row r="159" spans="1:8" ht="12.75" customHeight="1" x14ac:dyDescent="0.25">
      <c r="A159" s="3" t="s">
        <v>899</v>
      </c>
      <c r="B159" s="3">
        <v>1</v>
      </c>
      <c r="C159" s="5">
        <v>1250</v>
      </c>
      <c r="D159" s="6">
        <v>44284</v>
      </c>
      <c r="E159" s="3" t="s">
        <v>8</v>
      </c>
      <c r="F159" s="5">
        <f t="shared" si="7"/>
        <v>1250</v>
      </c>
      <c r="G159" s="195"/>
      <c r="H159" s="201"/>
    </row>
    <row r="160" spans="1:8" ht="12.75" customHeight="1" x14ac:dyDescent="0.25">
      <c r="A160" s="3" t="s">
        <v>903</v>
      </c>
      <c r="B160" s="3">
        <v>1</v>
      </c>
      <c r="C160" s="5">
        <v>1150</v>
      </c>
      <c r="D160" s="6">
        <v>44284</v>
      </c>
      <c r="E160" s="3" t="s">
        <v>8</v>
      </c>
      <c r="F160" s="5">
        <f t="shared" si="7"/>
        <v>1150</v>
      </c>
      <c r="G160" s="195"/>
      <c r="H160" s="202" t="s">
        <v>911</v>
      </c>
    </row>
    <row r="161" spans="1:13" ht="12.75" customHeight="1" x14ac:dyDescent="0.25">
      <c r="A161" s="3" t="s">
        <v>899</v>
      </c>
      <c r="B161" s="3">
        <v>1</v>
      </c>
      <c r="C161" s="5">
        <v>1250</v>
      </c>
      <c r="D161" s="6">
        <v>44316</v>
      </c>
      <c r="E161" s="3" t="s">
        <v>8</v>
      </c>
      <c r="F161" s="5">
        <f t="shared" si="7"/>
        <v>1250</v>
      </c>
      <c r="G161" s="195"/>
      <c r="H161" s="201"/>
    </row>
    <row r="162" spans="1:13" ht="12.75" customHeight="1" x14ac:dyDescent="0.25">
      <c r="A162" s="3" t="s">
        <v>903</v>
      </c>
      <c r="B162" s="3">
        <v>1</v>
      </c>
      <c r="C162" s="5">
        <v>1150</v>
      </c>
      <c r="D162" s="6">
        <v>44316</v>
      </c>
      <c r="E162" s="3" t="s">
        <v>8</v>
      </c>
      <c r="F162" s="5">
        <f t="shared" si="7"/>
        <v>1150</v>
      </c>
      <c r="G162" s="195"/>
      <c r="H162" s="202" t="s">
        <v>1191</v>
      </c>
    </row>
    <row r="163" spans="1:13" ht="12.75" customHeight="1" x14ac:dyDescent="0.25">
      <c r="A163" s="3" t="s">
        <v>899</v>
      </c>
      <c r="B163" s="3">
        <v>1</v>
      </c>
      <c r="C163" s="5">
        <v>1250</v>
      </c>
      <c r="D163" s="164">
        <v>44346</v>
      </c>
      <c r="E163" s="3" t="s">
        <v>8</v>
      </c>
      <c r="F163" s="5">
        <f t="shared" si="7"/>
        <v>1250</v>
      </c>
      <c r="G163" s="195"/>
      <c r="H163" s="202" t="s">
        <v>1193</v>
      </c>
      <c r="I163" s="186"/>
      <c r="J163" s="186"/>
      <c r="K163" s="186"/>
      <c r="L163" s="186"/>
      <c r="M163" s="186"/>
    </row>
    <row r="164" spans="1:13" ht="12.75" customHeight="1" x14ac:dyDescent="0.25">
      <c r="A164" s="187" t="s">
        <v>903</v>
      </c>
      <c r="B164" s="187">
        <v>1</v>
      </c>
      <c r="C164" s="188">
        <v>1150</v>
      </c>
      <c r="D164" s="189">
        <v>44346</v>
      </c>
      <c r="E164" s="187" t="s">
        <v>8</v>
      </c>
      <c r="F164" s="188">
        <f t="shared" si="7"/>
        <v>1150</v>
      </c>
      <c r="G164" s="197"/>
      <c r="H164" s="202" t="s">
        <v>1192</v>
      </c>
    </row>
    <row r="165" spans="1:13" ht="12.75" customHeight="1" x14ac:dyDescent="0.25">
      <c r="A165" s="187" t="s">
        <v>899</v>
      </c>
      <c r="B165" s="187">
        <v>1</v>
      </c>
      <c r="C165" s="188">
        <v>1250</v>
      </c>
      <c r="D165" s="189">
        <v>44373</v>
      </c>
      <c r="E165" s="187" t="s">
        <v>8</v>
      </c>
      <c r="F165" s="188">
        <f t="shared" ref="F165:F182" si="8">B165*C165</f>
        <v>1250</v>
      </c>
      <c r="G165" s="197"/>
      <c r="H165" s="223" t="s">
        <v>1203</v>
      </c>
    </row>
    <row r="166" spans="1:13" ht="12.75" customHeight="1" x14ac:dyDescent="0.25">
      <c r="A166" s="199" t="s">
        <v>903</v>
      </c>
      <c r="B166" s="199">
        <v>1</v>
      </c>
      <c r="C166" s="204">
        <v>1150</v>
      </c>
      <c r="D166" s="224">
        <v>44373</v>
      </c>
      <c r="E166" s="199" t="s">
        <v>8</v>
      </c>
      <c r="F166" s="204">
        <f t="shared" si="8"/>
        <v>1150</v>
      </c>
      <c r="G166" s="199"/>
      <c r="H166" s="202" t="s">
        <v>1232</v>
      </c>
    </row>
    <row r="167" spans="1:13" s="219" customFormat="1" ht="12.75" customHeight="1" x14ac:dyDescent="0.25">
      <c r="A167" s="199" t="s">
        <v>899</v>
      </c>
      <c r="B167" s="199">
        <v>1</v>
      </c>
      <c r="C167" s="204">
        <v>1250</v>
      </c>
      <c r="D167" s="224">
        <v>44393</v>
      </c>
      <c r="E167" s="199" t="s">
        <v>8</v>
      </c>
      <c r="F167" s="204">
        <f t="shared" si="8"/>
        <v>1250</v>
      </c>
      <c r="G167" s="199"/>
      <c r="H167" s="202" t="s">
        <v>1231</v>
      </c>
    </row>
    <row r="168" spans="1:13" ht="12.75" customHeight="1" x14ac:dyDescent="0.25">
      <c r="A168" s="199" t="s">
        <v>903</v>
      </c>
      <c r="B168" s="199">
        <v>1</v>
      </c>
      <c r="C168" s="204">
        <v>1150</v>
      </c>
      <c r="D168" s="224">
        <v>44393</v>
      </c>
      <c r="E168" s="199" t="s">
        <v>8</v>
      </c>
      <c r="F168" s="204">
        <f t="shared" si="8"/>
        <v>1150</v>
      </c>
      <c r="G168" s="199"/>
      <c r="H168" s="202" t="s">
        <v>1233</v>
      </c>
    </row>
    <row r="169" spans="1:13" s="261" customFormat="1" ht="12.75" customHeight="1" x14ac:dyDescent="0.25">
      <c r="A169" s="199" t="s">
        <v>899</v>
      </c>
      <c r="B169" s="199">
        <v>1</v>
      </c>
      <c r="C169" s="204">
        <v>1250</v>
      </c>
      <c r="D169" s="224">
        <v>44436</v>
      </c>
      <c r="E169" s="199" t="s">
        <v>8</v>
      </c>
      <c r="F169" s="204">
        <f t="shared" si="8"/>
        <v>1250</v>
      </c>
      <c r="G169" s="199"/>
      <c r="H169" s="202" t="s">
        <v>1241</v>
      </c>
    </row>
    <row r="170" spans="1:13" s="254" customFormat="1" ht="12.75" customHeight="1" x14ac:dyDescent="0.25">
      <c r="A170" s="199" t="s">
        <v>903</v>
      </c>
      <c r="B170" s="199">
        <v>1</v>
      </c>
      <c r="C170" s="204">
        <v>1250</v>
      </c>
      <c r="D170" s="224">
        <v>44436</v>
      </c>
      <c r="E170" s="199" t="s">
        <v>8</v>
      </c>
      <c r="F170" s="204">
        <f t="shared" si="8"/>
        <v>1250</v>
      </c>
      <c r="G170" s="199"/>
      <c r="H170" s="202" t="s">
        <v>1251</v>
      </c>
    </row>
    <row r="171" spans="1:13" s="219" customFormat="1" ht="12.75" customHeight="1" x14ac:dyDescent="0.3">
      <c r="A171" s="202" t="s">
        <v>1250</v>
      </c>
      <c r="B171" s="199">
        <v>1</v>
      </c>
      <c r="C171" s="204">
        <v>1410</v>
      </c>
      <c r="D171" s="224">
        <v>44469</v>
      </c>
      <c r="E171" s="199" t="s">
        <v>8</v>
      </c>
      <c r="F171" s="204">
        <f t="shared" si="8"/>
        <v>1410</v>
      </c>
      <c r="G171" s="199"/>
      <c r="H171" s="202"/>
    </row>
    <row r="172" spans="1:13" s="262" customFormat="1" ht="12.75" customHeight="1" x14ac:dyDescent="0.25">
      <c r="A172" s="199" t="s">
        <v>899</v>
      </c>
      <c r="B172" s="199">
        <v>1</v>
      </c>
      <c r="C172" s="204">
        <v>1250</v>
      </c>
      <c r="D172" s="224">
        <v>44469</v>
      </c>
      <c r="E172" s="199" t="s">
        <v>8</v>
      </c>
      <c r="F172" s="204">
        <f t="shared" si="8"/>
        <v>1250</v>
      </c>
      <c r="G172" s="199"/>
      <c r="H172" s="202" t="s">
        <v>1252</v>
      </c>
    </row>
    <row r="173" spans="1:13" s="262" customFormat="1" ht="12.75" customHeight="1" x14ac:dyDescent="0.25">
      <c r="A173" s="199" t="s">
        <v>903</v>
      </c>
      <c r="B173" s="199">
        <v>1</v>
      </c>
      <c r="C173" s="204">
        <v>1250</v>
      </c>
      <c r="D173" s="224">
        <v>44469</v>
      </c>
      <c r="E173" s="199" t="s">
        <v>8</v>
      </c>
      <c r="F173" s="204">
        <f t="shared" si="8"/>
        <v>1250</v>
      </c>
      <c r="G173" s="199"/>
      <c r="H173" s="202" t="s">
        <v>1258</v>
      </c>
    </row>
    <row r="174" spans="1:13" s="266" customFormat="1" ht="12.75" customHeight="1" x14ac:dyDescent="0.25">
      <c r="A174" s="199" t="s">
        <v>899</v>
      </c>
      <c r="B174" s="199">
        <v>1</v>
      </c>
      <c r="C174" s="204">
        <v>1250</v>
      </c>
      <c r="D174" s="224">
        <v>44499</v>
      </c>
      <c r="E174" s="199" t="s">
        <v>8</v>
      </c>
      <c r="F174" s="204">
        <f t="shared" si="8"/>
        <v>1250</v>
      </c>
      <c r="G174" s="199"/>
      <c r="H174" s="202" t="s">
        <v>1260</v>
      </c>
    </row>
    <row r="175" spans="1:13" s="266" customFormat="1" ht="12.75" customHeight="1" x14ac:dyDescent="0.25">
      <c r="A175" s="199" t="s">
        <v>903</v>
      </c>
      <c r="B175" s="199">
        <v>1</v>
      </c>
      <c r="C175" s="204">
        <v>1250</v>
      </c>
      <c r="D175" s="224">
        <v>44499</v>
      </c>
      <c r="E175" s="199" t="s">
        <v>8</v>
      </c>
      <c r="F175" s="204">
        <f t="shared" si="8"/>
        <v>1250</v>
      </c>
      <c r="G175" s="199"/>
      <c r="H175" s="202" t="s">
        <v>1261</v>
      </c>
    </row>
    <row r="176" spans="1:13" s="266" customFormat="1" ht="12.75" customHeight="1" x14ac:dyDescent="0.3">
      <c r="A176" s="202" t="s">
        <v>1262</v>
      </c>
      <c r="B176" s="199">
        <v>1</v>
      </c>
      <c r="C176" s="204">
        <v>600</v>
      </c>
      <c r="D176" s="224">
        <v>44499</v>
      </c>
      <c r="E176" s="199" t="s">
        <v>8</v>
      </c>
      <c r="F176" s="204">
        <f t="shared" si="8"/>
        <v>600</v>
      </c>
      <c r="G176" s="199"/>
      <c r="H176" s="202"/>
    </row>
    <row r="177" spans="1:8" s="274" customFormat="1" ht="12.75" customHeight="1" x14ac:dyDescent="0.25">
      <c r="A177" s="199" t="s">
        <v>899</v>
      </c>
      <c r="B177" s="199">
        <v>1</v>
      </c>
      <c r="C177" s="204">
        <v>1350</v>
      </c>
      <c r="D177" s="224">
        <v>44529</v>
      </c>
      <c r="E177" s="199" t="s">
        <v>8</v>
      </c>
      <c r="F177" s="204">
        <f t="shared" si="8"/>
        <v>1350</v>
      </c>
      <c r="G177" s="199"/>
      <c r="H177" s="202" t="s">
        <v>1270</v>
      </c>
    </row>
    <row r="178" spans="1:8" s="274" customFormat="1" ht="12.75" customHeight="1" x14ac:dyDescent="0.25">
      <c r="A178" s="199" t="s">
        <v>903</v>
      </c>
      <c r="B178" s="199">
        <v>1</v>
      </c>
      <c r="C178" s="204">
        <v>1250</v>
      </c>
      <c r="D178" s="224">
        <v>44529</v>
      </c>
      <c r="E178" s="199" t="s">
        <v>8</v>
      </c>
      <c r="F178" s="204">
        <f t="shared" si="8"/>
        <v>1250</v>
      </c>
      <c r="G178" s="199"/>
      <c r="H178" s="202"/>
    </row>
    <row r="179" spans="1:8" s="274" customFormat="1" ht="12.75" customHeight="1" x14ac:dyDescent="0.25">
      <c r="A179" s="199" t="s">
        <v>1280</v>
      </c>
      <c r="B179" s="199">
        <v>1</v>
      </c>
      <c r="C179" s="204">
        <v>1350</v>
      </c>
      <c r="D179" s="224">
        <v>44559</v>
      </c>
      <c r="E179" s="199" t="s">
        <v>8</v>
      </c>
      <c r="F179" s="204">
        <f t="shared" si="8"/>
        <v>1350</v>
      </c>
      <c r="G179" s="199"/>
      <c r="H179" s="202"/>
    </row>
    <row r="180" spans="1:8" ht="12.75" customHeight="1" x14ac:dyDescent="0.25">
      <c r="A180" s="199" t="s">
        <v>1281</v>
      </c>
      <c r="B180" s="199">
        <v>1</v>
      </c>
      <c r="C180" s="204">
        <v>1250</v>
      </c>
      <c r="D180" s="224">
        <v>44559</v>
      </c>
      <c r="E180" s="199" t="s">
        <v>8</v>
      </c>
      <c r="F180" s="204">
        <f t="shared" si="8"/>
        <v>1250</v>
      </c>
      <c r="G180" s="190"/>
      <c r="H180" s="190"/>
    </row>
    <row r="181" spans="1:8" ht="12.75" customHeight="1" x14ac:dyDescent="0.25">
      <c r="A181" s="199" t="s">
        <v>899</v>
      </c>
      <c r="B181" s="199">
        <v>1</v>
      </c>
      <c r="C181" s="204">
        <v>1350</v>
      </c>
      <c r="D181" s="224">
        <v>44560</v>
      </c>
      <c r="E181" s="199" t="s">
        <v>8</v>
      </c>
      <c r="F181" s="204">
        <f t="shared" si="8"/>
        <v>1350</v>
      </c>
      <c r="G181" s="190"/>
      <c r="H181" s="190"/>
    </row>
    <row r="182" spans="1:8" ht="12.75" customHeight="1" x14ac:dyDescent="0.25">
      <c r="A182" s="199" t="s">
        <v>903</v>
      </c>
      <c r="B182" s="199">
        <v>1</v>
      </c>
      <c r="C182" s="204">
        <v>1250</v>
      </c>
      <c r="D182" s="224">
        <v>44560</v>
      </c>
      <c r="E182" s="199" t="s">
        <v>8</v>
      </c>
      <c r="F182" s="204">
        <f t="shared" si="8"/>
        <v>1250</v>
      </c>
      <c r="G182" s="190"/>
      <c r="H182" s="190"/>
    </row>
    <row r="183" spans="1:8" ht="12.75" customHeight="1" x14ac:dyDescent="0.3">
      <c r="A183" s="637" t="s">
        <v>912</v>
      </c>
      <c r="B183" s="589"/>
      <c r="C183" s="589"/>
      <c r="D183" s="589"/>
      <c r="E183" s="589"/>
      <c r="F183" s="225"/>
      <c r="G183" s="226">
        <f>SUM(F155:F182)</f>
        <v>34110</v>
      </c>
      <c r="H183" s="163"/>
    </row>
    <row r="184" spans="1:8" ht="12.75" customHeight="1" x14ac:dyDescent="0.25">
      <c r="A184" s="158" t="s">
        <v>899</v>
      </c>
      <c r="B184" s="158">
        <v>1</v>
      </c>
      <c r="C184" s="167">
        <v>1350</v>
      </c>
      <c r="D184" s="159">
        <v>44592</v>
      </c>
      <c r="E184" s="158" t="s">
        <v>8</v>
      </c>
      <c r="F184" s="167">
        <f t="shared" ref="F184:F191" si="9">B184*C184</f>
        <v>1350</v>
      </c>
      <c r="G184" s="195"/>
      <c r="H184" s="201"/>
    </row>
    <row r="185" spans="1:8" ht="12.75" customHeight="1" x14ac:dyDescent="0.25">
      <c r="A185" s="158" t="s">
        <v>903</v>
      </c>
      <c r="B185" s="158">
        <v>1</v>
      </c>
      <c r="C185" s="167">
        <v>1250</v>
      </c>
      <c r="D185" s="159">
        <v>44592</v>
      </c>
      <c r="E185" s="158" t="s">
        <v>8</v>
      </c>
      <c r="F185" s="167">
        <f t="shared" si="9"/>
        <v>1250</v>
      </c>
      <c r="G185" s="195"/>
      <c r="H185" s="200"/>
    </row>
    <row r="186" spans="1:8" ht="12.75" customHeight="1" x14ac:dyDescent="0.25">
      <c r="A186" s="158" t="s">
        <v>899</v>
      </c>
      <c r="B186" s="158">
        <v>1</v>
      </c>
      <c r="C186" s="167">
        <v>1350</v>
      </c>
      <c r="D186" s="159">
        <v>44620</v>
      </c>
      <c r="E186" s="158" t="s">
        <v>8</v>
      </c>
      <c r="F186" s="167">
        <f t="shared" si="9"/>
        <v>1350</v>
      </c>
      <c r="G186" s="195"/>
      <c r="H186" s="201"/>
    </row>
    <row r="187" spans="1:8" ht="12.75" customHeight="1" x14ac:dyDescent="0.25">
      <c r="A187" s="158" t="s">
        <v>903</v>
      </c>
      <c r="B187" s="158">
        <v>1</v>
      </c>
      <c r="C187" s="167">
        <v>1250</v>
      </c>
      <c r="D187" s="159">
        <v>44620</v>
      </c>
      <c r="E187" s="158" t="s">
        <v>8</v>
      </c>
      <c r="F187" s="167">
        <f t="shared" si="9"/>
        <v>1250</v>
      </c>
      <c r="G187" s="195"/>
      <c r="H187" s="202"/>
    </row>
    <row r="188" spans="1:8" ht="12.75" customHeight="1" x14ac:dyDescent="0.25">
      <c r="A188" s="158" t="s">
        <v>1333</v>
      </c>
      <c r="B188" s="158">
        <v>1</v>
      </c>
      <c r="C188" s="167">
        <v>2450</v>
      </c>
      <c r="D188" s="159">
        <v>44632</v>
      </c>
      <c r="E188" s="158" t="s">
        <v>8</v>
      </c>
      <c r="F188" s="167">
        <f t="shared" si="9"/>
        <v>2450</v>
      </c>
      <c r="G188" s="195"/>
      <c r="H188" s="201"/>
    </row>
    <row r="189" spans="1:8" ht="12.75" customHeight="1" x14ac:dyDescent="0.25">
      <c r="A189" s="158" t="s">
        <v>899</v>
      </c>
      <c r="B189" s="158">
        <v>1</v>
      </c>
      <c r="C189" s="167">
        <v>1350</v>
      </c>
      <c r="D189" s="159">
        <v>44643</v>
      </c>
      <c r="E189" s="158" t="s">
        <v>8</v>
      </c>
      <c r="F189" s="167">
        <f t="shared" si="9"/>
        <v>1350</v>
      </c>
      <c r="G189" s="195"/>
      <c r="H189" s="202" t="s">
        <v>1341</v>
      </c>
    </row>
    <row r="190" spans="1:8" ht="12.75" customHeight="1" x14ac:dyDescent="0.25">
      <c r="A190" s="158" t="s">
        <v>899</v>
      </c>
      <c r="B190" s="158">
        <v>1</v>
      </c>
      <c r="C190" s="167">
        <v>1350</v>
      </c>
      <c r="D190" s="159">
        <v>44680</v>
      </c>
      <c r="E190" s="158" t="s">
        <v>8</v>
      </c>
      <c r="F190" s="167">
        <f t="shared" si="9"/>
        <v>1350</v>
      </c>
      <c r="G190" s="195"/>
      <c r="H190" s="201" t="s">
        <v>1381</v>
      </c>
    </row>
    <row r="191" spans="1:8" ht="12.75" customHeight="1" x14ac:dyDescent="0.25">
      <c r="A191" s="158" t="s">
        <v>899</v>
      </c>
      <c r="B191" s="158">
        <v>1</v>
      </c>
      <c r="C191" s="167">
        <v>1350</v>
      </c>
      <c r="D191" s="159">
        <v>44710</v>
      </c>
      <c r="E191" s="158" t="s">
        <v>8</v>
      </c>
      <c r="F191" s="167">
        <f t="shared" si="9"/>
        <v>1350</v>
      </c>
      <c r="G191" s="195"/>
      <c r="H191" s="202" t="s">
        <v>1382</v>
      </c>
    </row>
    <row r="192" spans="1:8" ht="12.75" customHeight="1" x14ac:dyDescent="0.25">
      <c r="A192" s="158" t="s">
        <v>899</v>
      </c>
      <c r="B192" s="158">
        <v>1</v>
      </c>
      <c r="C192" s="167">
        <v>1350</v>
      </c>
      <c r="D192" s="164">
        <v>44742</v>
      </c>
      <c r="E192" s="158" t="s">
        <v>8</v>
      </c>
      <c r="F192" s="167">
        <v>1350</v>
      </c>
      <c r="G192" s="195"/>
      <c r="H192" s="202" t="s">
        <v>1396</v>
      </c>
    </row>
    <row r="193" spans="1:8" ht="12.75" customHeight="1" x14ac:dyDescent="0.25">
      <c r="A193" s="158" t="s">
        <v>1409</v>
      </c>
      <c r="B193" s="158">
        <v>1</v>
      </c>
      <c r="C193" s="167">
        <v>1550</v>
      </c>
      <c r="D193" s="164">
        <v>44746</v>
      </c>
      <c r="E193" s="158" t="s">
        <v>8</v>
      </c>
      <c r="F193" s="167">
        <v>1550</v>
      </c>
      <c r="G193" s="197"/>
      <c r="H193" s="202" t="s">
        <v>1401</v>
      </c>
    </row>
    <row r="194" spans="1:8" ht="12.75" customHeight="1" x14ac:dyDescent="0.25">
      <c r="A194" s="158" t="s">
        <v>1438</v>
      </c>
      <c r="B194" s="187">
        <v>1</v>
      </c>
      <c r="C194" s="188">
        <v>4050</v>
      </c>
      <c r="D194" s="189">
        <v>44781</v>
      </c>
      <c r="E194" s="158" t="s">
        <v>8</v>
      </c>
      <c r="F194" s="167">
        <f t="shared" ref="F194:F199" si="10">B194*C194</f>
        <v>4050</v>
      </c>
      <c r="G194" s="197"/>
      <c r="H194" s="223"/>
    </row>
    <row r="195" spans="1:8" ht="12.75" customHeight="1" x14ac:dyDescent="0.25">
      <c r="A195" s="199" t="s">
        <v>1451</v>
      </c>
      <c r="B195" s="199">
        <v>1</v>
      </c>
      <c r="C195" s="204">
        <v>1600</v>
      </c>
      <c r="D195" s="224">
        <v>44818</v>
      </c>
      <c r="E195" s="158" t="s">
        <v>8</v>
      </c>
      <c r="F195" s="167">
        <f t="shared" si="10"/>
        <v>1600</v>
      </c>
      <c r="G195" s="199"/>
      <c r="H195" s="202"/>
    </row>
    <row r="196" spans="1:8" ht="12.75" customHeight="1" x14ac:dyDescent="0.25">
      <c r="A196" s="199" t="s">
        <v>1463</v>
      </c>
      <c r="B196" s="199">
        <v>1</v>
      </c>
      <c r="C196" s="204">
        <v>1400</v>
      </c>
      <c r="D196" s="224">
        <v>44834</v>
      </c>
      <c r="E196" s="158" t="s">
        <v>8</v>
      </c>
      <c r="F196" s="167">
        <f t="shared" si="10"/>
        <v>1400</v>
      </c>
      <c r="G196" s="199"/>
      <c r="H196" s="202"/>
    </row>
    <row r="197" spans="1:8" ht="12.75" customHeight="1" x14ac:dyDescent="0.25">
      <c r="A197" s="199" t="s">
        <v>1451</v>
      </c>
      <c r="B197" s="199">
        <v>1</v>
      </c>
      <c r="C197" s="204">
        <v>1400</v>
      </c>
      <c r="D197" s="224">
        <v>44849</v>
      </c>
      <c r="E197" s="158" t="s">
        <v>8</v>
      </c>
      <c r="F197" s="167">
        <f t="shared" si="10"/>
        <v>1400</v>
      </c>
      <c r="G197" s="199"/>
      <c r="H197" s="199" t="s">
        <v>1469</v>
      </c>
    </row>
    <row r="198" spans="1:8" ht="12.75" customHeight="1" x14ac:dyDescent="0.25">
      <c r="A198" s="199" t="s">
        <v>1463</v>
      </c>
      <c r="B198" s="199">
        <v>1</v>
      </c>
      <c r="C198" s="204">
        <v>1400</v>
      </c>
      <c r="D198" s="224">
        <v>44864</v>
      </c>
      <c r="E198" s="158" t="s">
        <v>8</v>
      </c>
      <c r="F198" s="204">
        <f t="shared" si="10"/>
        <v>1400</v>
      </c>
      <c r="G198" s="199"/>
      <c r="H198" s="199" t="s">
        <v>1478</v>
      </c>
    </row>
    <row r="199" spans="1:8" ht="12.75" customHeight="1" x14ac:dyDescent="0.25">
      <c r="A199" s="199" t="s">
        <v>1451</v>
      </c>
      <c r="B199" s="199">
        <v>1</v>
      </c>
      <c r="C199" s="204">
        <v>1400</v>
      </c>
      <c r="D199" s="224">
        <v>44880</v>
      </c>
      <c r="E199" s="158" t="s">
        <v>8</v>
      </c>
      <c r="F199" s="167">
        <f t="shared" si="10"/>
        <v>1400</v>
      </c>
      <c r="G199" s="199"/>
      <c r="H199" s="199" t="s">
        <v>1478</v>
      </c>
    </row>
    <row r="200" spans="1:8" ht="12.75" customHeight="1" x14ac:dyDescent="0.25">
      <c r="A200" s="199" t="s">
        <v>1463</v>
      </c>
      <c r="B200" s="199">
        <v>1</v>
      </c>
      <c r="C200" s="204">
        <v>1400</v>
      </c>
      <c r="D200" s="224">
        <v>44895</v>
      </c>
      <c r="E200" s="158" t="s">
        <v>8</v>
      </c>
      <c r="F200" s="167">
        <f t="shared" ref="F200:F202" si="11">B200*C200</f>
        <v>1400</v>
      </c>
      <c r="G200" s="199"/>
      <c r="H200" s="199" t="s">
        <v>1484</v>
      </c>
    </row>
    <row r="201" spans="1:8" ht="12.75" customHeight="1" x14ac:dyDescent="0.25">
      <c r="A201" s="199" t="s">
        <v>1451</v>
      </c>
      <c r="B201" s="199">
        <v>1</v>
      </c>
      <c r="C201" s="204">
        <v>1400</v>
      </c>
      <c r="D201" s="224">
        <v>44910</v>
      </c>
      <c r="E201" s="158" t="s">
        <v>8</v>
      </c>
      <c r="F201" s="167">
        <f t="shared" si="11"/>
        <v>1400</v>
      </c>
      <c r="G201" s="199"/>
      <c r="H201" s="199"/>
    </row>
    <row r="202" spans="1:8" s="379" customFormat="1" ht="12.75" customHeight="1" x14ac:dyDescent="0.25">
      <c r="A202" s="199" t="s">
        <v>1508</v>
      </c>
      <c r="B202" s="199">
        <v>1</v>
      </c>
      <c r="C202" s="204">
        <v>600</v>
      </c>
      <c r="D202" s="224">
        <v>44910</v>
      </c>
      <c r="E202" s="158" t="s">
        <v>8</v>
      </c>
      <c r="F202" s="167">
        <f t="shared" si="11"/>
        <v>600</v>
      </c>
      <c r="G202" s="199"/>
      <c r="H202" s="199" t="s">
        <v>1509</v>
      </c>
    </row>
    <row r="203" spans="1:8" ht="12.75" customHeight="1" x14ac:dyDescent="0.25">
      <c r="A203" s="199" t="s">
        <v>1463</v>
      </c>
      <c r="B203" s="199">
        <v>1</v>
      </c>
      <c r="C203" s="204">
        <v>1400</v>
      </c>
      <c r="D203" s="224">
        <v>44925</v>
      </c>
      <c r="E203" s="158" t="s">
        <v>8</v>
      </c>
      <c r="F203" s="167">
        <f t="shared" ref="F203" si="12">B203*C203</f>
        <v>1400</v>
      </c>
      <c r="G203" s="199"/>
      <c r="H203" s="199" t="s">
        <v>1509</v>
      </c>
    </row>
    <row r="204" spans="1:8" ht="12.75" customHeight="1" x14ac:dyDescent="0.3">
      <c r="A204" s="634" t="s">
        <v>1288</v>
      </c>
      <c r="B204" s="635"/>
      <c r="C204" s="635"/>
      <c r="D204" s="635"/>
      <c r="E204" s="635"/>
      <c r="F204" s="385"/>
      <c r="G204" s="386">
        <f>SUM(F184:F203)</f>
        <v>30650</v>
      </c>
      <c r="H204" s="203"/>
    </row>
    <row r="205" spans="1:8" ht="12.75" customHeight="1" x14ac:dyDescent="0.25">
      <c r="A205" s="201" t="s">
        <v>1511</v>
      </c>
      <c r="B205" s="190">
        <v>1</v>
      </c>
      <c r="C205" s="252">
        <v>1400</v>
      </c>
      <c r="D205" s="253">
        <v>44941</v>
      </c>
      <c r="E205" s="190" t="s">
        <v>8</v>
      </c>
      <c r="F205" s="252">
        <v>1400</v>
      </c>
      <c r="G205" s="190"/>
      <c r="H205" s="190" t="s">
        <v>1512</v>
      </c>
    </row>
    <row r="206" spans="1:8" ht="12.75" customHeight="1" x14ac:dyDescent="0.25">
      <c r="A206" s="190" t="s">
        <v>1530</v>
      </c>
      <c r="B206" s="190">
        <v>1</v>
      </c>
      <c r="C206" s="252">
        <v>1400</v>
      </c>
      <c r="D206" s="253">
        <v>44956</v>
      </c>
      <c r="E206" s="190" t="s">
        <v>8</v>
      </c>
      <c r="F206" s="252">
        <v>1400</v>
      </c>
      <c r="G206" s="190"/>
      <c r="H206" s="190" t="s">
        <v>1531</v>
      </c>
    </row>
    <row r="207" spans="1:8" ht="12.75" customHeight="1" x14ac:dyDescent="0.25">
      <c r="A207" s="190" t="s">
        <v>1549</v>
      </c>
      <c r="B207" s="190">
        <v>1</v>
      </c>
      <c r="C207" s="252">
        <v>1400</v>
      </c>
      <c r="D207" s="253">
        <v>44972</v>
      </c>
      <c r="E207" s="190" t="s">
        <v>8</v>
      </c>
      <c r="F207" s="252">
        <v>1400</v>
      </c>
      <c r="G207" s="190"/>
      <c r="H207" s="190" t="s">
        <v>1531</v>
      </c>
    </row>
    <row r="208" spans="1:8" ht="12.75" customHeight="1" x14ac:dyDescent="0.25">
      <c r="A208" s="190" t="s">
        <v>1550</v>
      </c>
      <c r="B208" s="190">
        <v>1</v>
      </c>
      <c r="C208" s="252">
        <v>400</v>
      </c>
      <c r="D208" s="253">
        <v>44975</v>
      </c>
      <c r="E208" s="190" t="s">
        <v>8</v>
      </c>
      <c r="F208" s="252">
        <f>B208*C208</f>
        <v>400</v>
      </c>
      <c r="G208" s="190"/>
      <c r="H208" s="190"/>
    </row>
    <row r="209" spans="1:9" ht="12.75" customHeight="1" x14ac:dyDescent="0.25">
      <c r="A209" s="190" t="s">
        <v>1550</v>
      </c>
      <c r="B209" s="190">
        <v>1</v>
      </c>
      <c r="C209" s="252">
        <v>450</v>
      </c>
      <c r="D209" s="253">
        <v>44980</v>
      </c>
      <c r="E209" s="190" t="s">
        <v>8</v>
      </c>
      <c r="F209" s="252">
        <f>B209*C209</f>
        <v>450</v>
      </c>
      <c r="G209" s="190"/>
      <c r="H209" s="190"/>
    </row>
    <row r="210" spans="1:9" ht="12.75" customHeight="1" x14ac:dyDescent="0.25">
      <c r="A210" s="190" t="s">
        <v>1560</v>
      </c>
      <c r="B210" s="190">
        <v>1</v>
      </c>
      <c r="C210" s="252">
        <v>700</v>
      </c>
      <c r="D210" s="253">
        <v>44985</v>
      </c>
      <c r="E210" s="190" t="s">
        <v>8</v>
      </c>
      <c r="F210" s="252">
        <v>700</v>
      </c>
      <c r="G210" s="190"/>
      <c r="H210" s="201" t="s">
        <v>1561</v>
      </c>
      <c r="I210" s="403"/>
    </row>
    <row r="211" spans="1:9" ht="12.75" customHeight="1" x14ac:dyDescent="0.25">
      <c r="A211" s="201" t="s">
        <v>1576</v>
      </c>
      <c r="B211" s="190">
        <v>1</v>
      </c>
      <c r="C211" s="252">
        <v>1400</v>
      </c>
      <c r="D211" s="253">
        <v>45015</v>
      </c>
      <c r="E211" s="190" t="s">
        <v>8</v>
      </c>
      <c r="F211" s="252">
        <v>1400</v>
      </c>
      <c r="G211" s="190"/>
      <c r="H211" s="201" t="s">
        <v>1577</v>
      </c>
    </row>
    <row r="212" spans="1:9" ht="12.75" customHeight="1" x14ac:dyDescent="0.25">
      <c r="A212" s="201" t="s">
        <v>1592</v>
      </c>
      <c r="B212" s="190">
        <v>2</v>
      </c>
      <c r="C212" s="252">
        <v>1400</v>
      </c>
      <c r="D212" s="253">
        <v>45046</v>
      </c>
      <c r="E212" s="190" t="s">
        <v>8</v>
      </c>
      <c r="F212" s="252">
        <f>B212*C212</f>
        <v>2800</v>
      </c>
      <c r="G212" s="190"/>
      <c r="H212" s="190"/>
    </row>
    <row r="213" spans="1:9" ht="12.75" customHeight="1" x14ac:dyDescent="0.25">
      <c r="A213" s="201" t="s">
        <v>1605</v>
      </c>
      <c r="B213" s="190">
        <v>2</v>
      </c>
      <c r="C213" s="252">
        <v>1400</v>
      </c>
      <c r="D213" s="253">
        <v>45076</v>
      </c>
      <c r="E213" s="190" t="s">
        <v>8</v>
      </c>
      <c r="F213" s="252">
        <f>B213*C213</f>
        <v>2800</v>
      </c>
      <c r="G213" s="190"/>
      <c r="H213" s="190"/>
    </row>
    <row r="214" spans="1:9" ht="12.75" customHeight="1" x14ac:dyDescent="0.25">
      <c r="A214" s="201" t="s">
        <v>1612</v>
      </c>
      <c r="B214" s="190">
        <v>2</v>
      </c>
      <c r="C214" s="252">
        <v>1400</v>
      </c>
      <c r="D214" s="253">
        <v>45107</v>
      </c>
      <c r="E214" s="190" t="s">
        <v>8</v>
      </c>
      <c r="F214" s="252">
        <f>B214*C214</f>
        <v>2800</v>
      </c>
      <c r="G214" s="190"/>
      <c r="H214" s="190"/>
    </row>
    <row r="215" spans="1:9" s="423" customFormat="1" ht="12.75" customHeight="1" x14ac:dyDescent="0.25">
      <c r="A215" s="201" t="s">
        <v>1642</v>
      </c>
      <c r="B215" s="190">
        <v>2</v>
      </c>
      <c r="C215" s="252">
        <v>1400</v>
      </c>
      <c r="D215" s="253">
        <v>45135</v>
      </c>
      <c r="E215" s="190" t="s">
        <v>8</v>
      </c>
      <c r="F215" s="252">
        <f>B215*C215+55</f>
        <v>2855</v>
      </c>
      <c r="G215" s="428"/>
      <c r="H215" s="190"/>
    </row>
    <row r="216" spans="1:9" s="441" customFormat="1" ht="12.75" customHeight="1" x14ac:dyDescent="0.25">
      <c r="A216" s="201" t="s">
        <v>1682</v>
      </c>
      <c r="B216" s="190">
        <v>2</v>
      </c>
      <c r="C216" s="252">
        <v>1400</v>
      </c>
      <c r="D216" s="253">
        <v>45168</v>
      </c>
      <c r="E216" s="190" t="s">
        <v>8</v>
      </c>
      <c r="F216" s="252">
        <f>B216*C216+55</f>
        <v>2855</v>
      </c>
      <c r="G216" s="428"/>
      <c r="H216" s="190"/>
    </row>
    <row r="217" spans="1:9" ht="12.75" customHeight="1" x14ac:dyDescent="0.25">
      <c r="A217" s="201" t="s">
        <v>1674</v>
      </c>
      <c r="B217" s="190">
        <v>1</v>
      </c>
      <c r="C217" s="252">
        <v>1665.36</v>
      </c>
      <c r="D217" s="253">
        <v>45173</v>
      </c>
      <c r="E217" s="190" t="s">
        <v>8</v>
      </c>
      <c r="F217" s="252">
        <f>B217*C217</f>
        <v>1665.36</v>
      </c>
      <c r="G217" s="428"/>
      <c r="H217" s="190"/>
    </row>
    <row r="218" spans="1:9" ht="12.75" customHeight="1" x14ac:dyDescent="0.25">
      <c r="A218" s="201" t="s">
        <v>1683</v>
      </c>
      <c r="B218" s="190">
        <v>2</v>
      </c>
      <c r="C218" s="252">
        <v>1400</v>
      </c>
      <c r="D218" s="253">
        <v>45199</v>
      </c>
      <c r="E218" s="190" t="s">
        <v>8</v>
      </c>
      <c r="F218" s="252">
        <f>B218*C218+55</f>
        <v>2855</v>
      </c>
      <c r="G218" s="428"/>
      <c r="H218" s="190"/>
    </row>
    <row r="219" spans="1:9" s="476" customFormat="1" ht="12.75" customHeight="1" x14ac:dyDescent="0.25">
      <c r="A219" s="201" t="s">
        <v>1699</v>
      </c>
      <c r="B219" s="190">
        <v>2</v>
      </c>
      <c r="C219" s="252">
        <v>1400</v>
      </c>
      <c r="D219" s="253">
        <v>45229</v>
      </c>
      <c r="E219" s="190" t="s">
        <v>8</v>
      </c>
      <c r="F219" s="252">
        <f>B219*C219+55</f>
        <v>2855</v>
      </c>
      <c r="G219" s="428"/>
      <c r="H219" s="190"/>
    </row>
    <row r="220" spans="1:9" s="476" customFormat="1" ht="12.75" customHeight="1" x14ac:dyDescent="0.25">
      <c r="A220" s="201" t="s">
        <v>1718</v>
      </c>
      <c r="B220" s="190">
        <v>2</v>
      </c>
      <c r="C220" s="252">
        <v>1400</v>
      </c>
      <c r="D220" s="253">
        <v>45260</v>
      </c>
      <c r="E220" s="190" t="s">
        <v>8</v>
      </c>
      <c r="F220" s="252">
        <f>B220*C220+55</f>
        <v>2855</v>
      </c>
      <c r="G220" s="428"/>
      <c r="H220" s="190"/>
    </row>
    <row r="221" spans="1:9" s="486" customFormat="1" ht="12.75" customHeight="1" x14ac:dyDescent="0.25">
      <c r="A221" s="480" t="s">
        <v>1719</v>
      </c>
      <c r="B221" s="428">
        <v>2</v>
      </c>
      <c r="C221" s="481">
        <v>700</v>
      </c>
      <c r="D221" s="482">
        <v>45260</v>
      </c>
      <c r="E221" s="190" t="s">
        <v>8</v>
      </c>
      <c r="F221" s="481">
        <f>B221*C221</f>
        <v>1400</v>
      </c>
      <c r="G221" s="428"/>
      <c r="H221" s="190"/>
    </row>
    <row r="222" spans="1:9" s="486" customFormat="1" ht="12.75" customHeight="1" x14ac:dyDescent="0.25">
      <c r="A222" s="480" t="s">
        <v>1737</v>
      </c>
      <c r="B222" s="428">
        <v>2</v>
      </c>
      <c r="C222" s="481">
        <v>700</v>
      </c>
      <c r="D222" s="482">
        <v>45275</v>
      </c>
      <c r="E222" s="190" t="s">
        <v>8</v>
      </c>
      <c r="F222" s="481">
        <f>B222*C222</f>
        <v>1400</v>
      </c>
      <c r="G222" s="428"/>
      <c r="H222" s="190"/>
    </row>
    <row r="223" spans="1:9" s="490" customFormat="1" ht="12.75" customHeight="1" x14ac:dyDescent="0.25">
      <c r="A223" s="201" t="s">
        <v>1736</v>
      </c>
      <c r="B223" s="190">
        <v>2</v>
      </c>
      <c r="C223" s="252">
        <v>1400</v>
      </c>
      <c r="D223" s="253">
        <v>45290</v>
      </c>
      <c r="E223" s="190" t="s">
        <v>8</v>
      </c>
      <c r="F223" s="252">
        <f>B223*C223+55</f>
        <v>2855</v>
      </c>
      <c r="G223" s="428"/>
      <c r="H223" s="190"/>
    </row>
    <row r="224" spans="1:9" ht="12.75" customHeight="1" x14ac:dyDescent="0.3">
      <c r="A224" s="632" t="s">
        <v>1510</v>
      </c>
      <c r="B224" s="633"/>
      <c r="C224" s="633"/>
      <c r="D224" s="633"/>
      <c r="E224" s="633"/>
      <c r="F224" s="387"/>
      <c r="G224" s="388">
        <f>SUM(F205:F223)</f>
        <v>37145.360000000001</v>
      </c>
      <c r="H224" s="451"/>
    </row>
    <row r="225" spans="1:8" ht="12.75" customHeight="1" x14ac:dyDescent="0.25">
      <c r="A225" s="201" t="s">
        <v>1779</v>
      </c>
      <c r="B225" s="190">
        <v>2</v>
      </c>
      <c r="C225" s="252">
        <v>1500</v>
      </c>
      <c r="D225" s="253">
        <v>45321</v>
      </c>
      <c r="E225" s="190" t="s">
        <v>8</v>
      </c>
      <c r="F225" s="252">
        <f t="shared" ref="F225:F231" si="13">B225*C225+55</f>
        <v>3055</v>
      </c>
      <c r="G225" s="190"/>
      <c r="H225" s="190"/>
    </row>
    <row r="226" spans="1:8" ht="12.75" customHeight="1" x14ac:dyDescent="0.25">
      <c r="A226" s="201" t="s">
        <v>1780</v>
      </c>
      <c r="B226" s="190">
        <v>1</v>
      </c>
      <c r="C226" s="252">
        <f t="shared" ref="C226:C231" si="14">1659.71+1340.68</f>
        <v>3000.3900000000003</v>
      </c>
      <c r="D226" s="253">
        <v>45351</v>
      </c>
      <c r="E226" s="190" t="s">
        <v>8</v>
      </c>
      <c r="F226" s="252">
        <f t="shared" si="13"/>
        <v>3055.3900000000003</v>
      </c>
      <c r="G226" s="190"/>
      <c r="H226" s="190"/>
    </row>
    <row r="227" spans="1:8" ht="12.75" customHeight="1" x14ac:dyDescent="0.25">
      <c r="A227" s="201" t="s">
        <v>1785</v>
      </c>
      <c r="B227" s="190">
        <v>1</v>
      </c>
      <c r="C227" s="252">
        <f t="shared" si="14"/>
        <v>3000.3900000000003</v>
      </c>
      <c r="D227" s="253">
        <v>45381</v>
      </c>
      <c r="E227" s="190" t="s">
        <v>8</v>
      </c>
      <c r="F227" s="252">
        <f t="shared" si="13"/>
        <v>3055.3900000000003</v>
      </c>
      <c r="G227" s="190"/>
      <c r="H227" s="190"/>
    </row>
    <row r="228" spans="1:8" ht="12.75" customHeight="1" x14ac:dyDescent="0.25">
      <c r="A228" s="201" t="s">
        <v>1592</v>
      </c>
      <c r="B228" s="190">
        <v>1</v>
      </c>
      <c r="C228" s="252">
        <f t="shared" si="14"/>
        <v>3000.3900000000003</v>
      </c>
      <c r="D228" s="253">
        <v>45412</v>
      </c>
      <c r="E228" s="190" t="s">
        <v>8</v>
      </c>
      <c r="F228" s="252">
        <f t="shared" si="13"/>
        <v>3055.3900000000003</v>
      </c>
      <c r="G228" s="190"/>
      <c r="H228" s="190"/>
    </row>
    <row r="229" spans="1:8" ht="12.75" customHeight="1" x14ac:dyDescent="0.25">
      <c r="A229" s="201" t="s">
        <v>1605</v>
      </c>
      <c r="B229" s="190">
        <v>1</v>
      </c>
      <c r="C229" s="252">
        <f t="shared" si="14"/>
        <v>3000.3900000000003</v>
      </c>
      <c r="D229" s="253">
        <v>45443</v>
      </c>
      <c r="E229" s="190" t="s">
        <v>8</v>
      </c>
      <c r="F229" s="252">
        <f t="shared" si="13"/>
        <v>3055.3900000000003</v>
      </c>
      <c r="G229" s="190"/>
      <c r="H229" s="190"/>
    </row>
    <row r="230" spans="1:8" ht="12.75" customHeight="1" x14ac:dyDescent="0.25">
      <c r="A230" s="201" t="s">
        <v>1612</v>
      </c>
      <c r="B230" s="190">
        <v>1</v>
      </c>
      <c r="C230" s="252">
        <f t="shared" si="14"/>
        <v>3000.3900000000003</v>
      </c>
      <c r="D230" s="253">
        <v>45473</v>
      </c>
      <c r="E230" s="190" t="s">
        <v>8</v>
      </c>
      <c r="F230" s="252">
        <f t="shared" si="13"/>
        <v>3055.3900000000003</v>
      </c>
      <c r="G230" s="190"/>
      <c r="H230" s="201"/>
    </row>
    <row r="231" spans="1:8" ht="12.75" customHeight="1" x14ac:dyDescent="0.25">
      <c r="A231" s="201" t="s">
        <v>1840</v>
      </c>
      <c r="B231" s="190">
        <v>1</v>
      </c>
      <c r="C231" s="252">
        <f t="shared" si="14"/>
        <v>3000.3900000000003</v>
      </c>
      <c r="D231" s="253">
        <v>45503</v>
      </c>
      <c r="E231" s="190" t="s">
        <v>8</v>
      </c>
      <c r="F231" s="252">
        <f t="shared" si="13"/>
        <v>3055.3900000000003</v>
      </c>
      <c r="G231" s="190"/>
      <c r="H231" s="201"/>
    </row>
    <row r="232" spans="1:8" ht="12.75" customHeight="1" x14ac:dyDescent="0.25">
      <c r="A232" s="201" t="s">
        <v>1850</v>
      </c>
      <c r="B232" s="190">
        <v>1</v>
      </c>
      <c r="C232" s="539">
        <f>2908.11+300</f>
        <v>3208.11</v>
      </c>
      <c r="D232" s="253">
        <v>45519</v>
      </c>
      <c r="E232" s="190" t="s">
        <v>8</v>
      </c>
      <c r="F232" s="252">
        <f t="shared" ref="F232:F233" si="15">B232*C232+55</f>
        <v>3263.11</v>
      </c>
      <c r="G232" s="190"/>
      <c r="H232" s="190"/>
    </row>
    <row r="233" spans="1:8" ht="12.75" customHeight="1" x14ac:dyDescent="0.25">
      <c r="A233" s="201" t="s">
        <v>1867</v>
      </c>
      <c r="B233" s="190">
        <v>1</v>
      </c>
      <c r="C233" s="252">
        <v>1700</v>
      </c>
      <c r="D233" s="253">
        <v>45535</v>
      </c>
      <c r="E233" s="190" t="s">
        <v>8</v>
      </c>
      <c r="F233" s="252">
        <f t="shared" si="15"/>
        <v>1755</v>
      </c>
      <c r="G233" s="190"/>
      <c r="H233" s="190"/>
    </row>
    <row r="234" spans="1:8" ht="12.75" customHeight="1" x14ac:dyDescent="0.25">
      <c r="A234" s="201" t="s">
        <v>1867</v>
      </c>
      <c r="B234" s="190">
        <v>1</v>
      </c>
      <c r="C234" s="252">
        <v>1611</v>
      </c>
      <c r="D234" s="253">
        <v>45565</v>
      </c>
      <c r="E234" s="190" t="s">
        <v>8</v>
      </c>
      <c r="F234" s="252">
        <f>B234*C234</f>
        <v>1611</v>
      </c>
      <c r="G234" s="190"/>
      <c r="H234" s="190"/>
    </row>
    <row r="235" spans="1:8" ht="12.75" customHeight="1" x14ac:dyDescent="0.25">
      <c r="A235" s="201" t="s">
        <v>1867</v>
      </c>
      <c r="B235" s="190">
        <v>1</v>
      </c>
      <c r="C235" s="252">
        <v>1659.71</v>
      </c>
      <c r="D235" s="253">
        <v>45596</v>
      </c>
      <c r="E235" s="190" t="s">
        <v>8</v>
      </c>
      <c r="F235" s="252">
        <f>B235*C235</f>
        <v>1659.71</v>
      </c>
      <c r="G235" s="428"/>
      <c r="H235" s="190"/>
    </row>
    <row r="236" spans="1:8" ht="12.75" customHeight="1" x14ac:dyDescent="0.25">
      <c r="A236" s="201" t="s">
        <v>1867</v>
      </c>
      <c r="B236" s="190">
        <v>1</v>
      </c>
      <c r="C236" s="252">
        <v>1659.71</v>
      </c>
      <c r="D236" s="253">
        <v>45625</v>
      </c>
      <c r="E236" s="190" t="s">
        <v>8</v>
      </c>
      <c r="F236" s="252">
        <f>B236*C236</f>
        <v>1659.71</v>
      </c>
      <c r="G236" s="428"/>
      <c r="H236" s="190"/>
    </row>
    <row r="237" spans="1:8" ht="12.75" customHeight="1" x14ac:dyDescent="0.25">
      <c r="A237" s="201"/>
      <c r="B237" s="190"/>
      <c r="C237" s="252"/>
      <c r="D237" s="253"/>
      <c r="E237" s="190"/>
      <c r="F237" s="252"/>
      <c r="G237" s="428"/>
      <c r="H237" s="190"/>
    </row>
    <row r="238" spans="1:8" ht="12.75" customHeight="1" x14ac:dyDescent="0.25">
      <c r="A238" s="201"/>
      <c r="B238" s="190"/>
      <c r="C238" s="252"/>
      <c r="D238" s="253"/>
      <c r="E238" s="190"/>
      <c r="F238" s="252"/>
      <c r="G238" s="428"/>
      <c r="H238" s="190"/>
    </row>
    <row r="239" spans="1:8" ht="12.75" customHeight="1" x14ac:dyDescent="0.25">
      <c r="A239" s="201"/>
      <c r="B239" s="190"/>
      <c r="C239" s="252"/>
      <c r="D239" s="253"/>
      <c r="E239" s="190"/>
      <c r="F239" s="252"/>
      <c r="G239" s="428"/>
      <c r="H239" s="190"/>
    </row>
    <row r="240" spans="1:8" ht="12.75" customHeight="1" x14ac:dyDescent="0.25">
      <c r="A240" s="201"/>
      <c r="B240" s="190"/>
      <c r="C240" s="252"/>
      <c r="D240" s="253"/>
      <c r="E240" s="190"/>
      <c r="F240" s="252"/>
      <c r="G240" s="428"/>
      <c r="H240" s="190"/>
    </row>
    <row r="241" spans="1:8" ht="12.75" customHeight="1" x14ac:dyDescent="0.25">
      <c r="A241" s="480"/>
      <c r="B241" s="428"/>
      <c r="C241" s="481"/>
      <c r="D241" s="482"/>
      <c r="E241" s="190"/>
      <c r="F241" s="481"/>
      <c r="G241" s="428"/>
      <c r="H241" s="190"/>
    </row>
    <row r="242" spans="1:8" ht="12.75" customHeight="1" x14ac:dyDescent="0.25">
      <c r="A242" s="480"/>
      <c r="B242" s="428"/>
      <c r="C242" s="481"/>
      <c r="D242" s="482"/>
      <c r="E242" s="190"/>
      <c r="F242" s="481"/>
      <c r="G242" s="428"/>
      <c r="H242" s="190"/>
    </row>
    <row r="243" spans="1:8" ht="12.75" customHeight="1" x14ac:dyDescent="0.25">
      <c r="A243" s="201"/>
      <c r="B243" s="190"/>
      <c r="C243" s="252"/>
      <c r="D243" s="253"/>
      <c r="E243" s="190"/>
      <c r="F243" s="252"/>
      <c r="G243" s="428"/>
      <c r="H243" s="190"/>
    </row>
    <row r="244" spans="1:8" ht="12.75" customHeight="1" x14ac:dyDescent="0.3">
      <c r="A244" s="627" t="s">
        <v>1895</v>
      </c>
      <c r="B244" s="628"/>
      <c r="C244" s="628"/>
      <c r="D244" s="628"/>
      <c r="E244" s="628"/>
      <c r="F244" s="507"/>
      <c r="G244" s="388">
        <f>SUM(F225:F243)</f>
        <v>31335.87</v>
      </c>
      <c r="H244" s="451"/>
    </row>
    <row r="245" spans="1:8" ht="12.75" customHeight="1" x14ac:dyDescent="0.3">
      <c r="A245" s="629" t="s">
        <v>913</v>
      </c>
      <c r="B245" s="630"/>
      <c r="C245" s="630"/>
      <c r="D245" s="630"/>
      <c r="E245" s="630"/>
      <c r="F245" s="631"/>
      <c r="G245" s="506">
        <f>SUM(G244,G224,G204,G183,G154,G135,G119,G101,G84,G65,G34,G9)</f>
        <v>261204.7</v>
      </c>
      <c r="H245" s="505"/>
    </row>
    <row r="246" spans="1:8" ht="12.75" customHeight="1" x14ac:dyDescent="0.25"/>
    <row r="247" spans="1:8" ht="12.75" customHeight="1" x14ac:dyDescent="0.25"/>
    <row r="248" spans="1:8" ht="12.75" customHeight="1" x14ac:dyDescent="0.25"/>
    <row r="249" spans="1:8" ht="12.75" customHeight="1" x14ac:dyDescent="0.25"/>
    <row r="250" spans="1:8" ht="12.75" customHeight="1" x14ac:dyDescent="0.25"/>
    <row r="251" spans="1:8" ht="12.75" customHeight="1" x14ac:dyDescent="0.25"/>
    <row r="252" spans="1:8" ht="12.75" customHeight="1" x14ac:dyDescent="0.25"/>
    <row r="253" spans="1:8" ht="12.75" customHeight="1" x14ac:dyDescent="0.25"/>
    <row r="254" spans="1:8" ht="12.75" customHeight="1" x14ac:dyDescent="0.25"/>
    <row r="255" spans="1:8" ht="12.75" customHeight="1" x14ac:dyDescent="0.25"/>
    <row r="256" spans="1:8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  <row r="1001" ht="12.75" customHeight="1" x14ac:dyDescent="0.25"/>
    <row r="1002" ht="12.75" customHeight="1" x14ac:dyDescent="0.25"/>
    <row r="1003" ht="12.75" customHeight="1" x14ac:dyDescent="0.25"/>
    <row r="1004" ht="12.75" customHeight="1" x14ac:dyDescent="0.25"/>
    <row r="1005" ht="12.75" customHeight="1" x14ac:dyDescent="0.25"/>
    <row r="1006" ht="12.75" customHeight="1" x14ac:dyDescent="0.25"/>
    <row r="1007" ht="12.75" customHeight="1" x14ac:dyDescent="0.25"/>
    <row r="1008" ht="12.75" customHeight="1" x14ac:dyDescent="0.25"/>
    <row r="1009" ht="12.75" customHeight="1" x14ac:dyDescent="0.25"/>
    <row r="1010" ht="12.75" customHeight="1" x14ac:dyDescent="0.25"/>
    <row r="1011" ht="12.75" customHeight="1" x14ac:dyDescent="0.25"/>
  </sheetData>
  <mergeCells count="14">
    <mergeCell ref="A101:E101"/>
    <mergeCell ref="A119:E119"/>
    <mergeCell ref="A1:H1"/>
    <mergeCell ref="A9:E9"/>
    <mergeCell ref="A34:E34"/>
    <mergeCell ref="A65:E65"/>
    <mergeCell ref="A84:E84"/>
    <mergeCell ref="A244:E244"/>
    <mergeCell ref="A245:F245"/>
    <mergeCell ref="A224:E224"/>
    <mergeCell ref="A204:E204"/>
    <mergeCell ref="A135:E135"/>
    <mergeCell ref="A154:E154"/>
    <mergeCell ref="A183:E183"/>
  </mergeCells>
  <phoneticPr fontId="17" type="noConversion"/>
  <pageMargins left="0.7" right="0.7" top="0.75" bottom="0.75" header="0" footer="0"/>
  <pageSetup orientation="landscape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808000"/>
  </sheetPr>
  <dimension ref="A1:H1000"/>
  <sheetViews>
    <sheetView workbookViewId="0">
      <pane ySplit="2" topLeftCell="A108" activePane="bottomLeft" state="frozen"/>
      <selection pane="bottomLeft" activeCell="H125" sqref="H125"/>
    </sheetView>
  </sheetViews>
  <sheetFormatPr defaultColWidth="14.453125" defaultRowHeight="15" customHeight="1" x14ac:dyDescent="0.25"/>
  <cols>
    <col min="1" max="1" width="18.54296875" customWidth="1"/>
    <col min="2" max="2" width="27" customWidth="1"/>
    <col min="3" max="3" width="11.54296875" customWidth="1"/>
    <col min="4" max="4" width="18.36328125" customWidth="1"/>
    <col min="5" max="5" width="10.36328125" customWidth="1"/>
    <col min="6" max="6" width="8" customWidth="1"/>
    <col min="7" max="7" width="14.453125" customWidth="1"/>
    <col min="8" max="8" width="13.6328125" customWidth="1"/>
    <col min="9" max="26" width="8" customWidth="1"/>
  </cols>
  <sheetData>
    <row r="1" spans="1:8" s="286" customFormat="1" ht="15" customHeight="1" x14ac:dyDescent="0.3">
      <c r="A1" s="643" t="s">
        <v>914</v>
      </c>
      <c r="B1" s="580"/>
      <c r="C1" s="580"/>
      <c r="D1" s="580"/>
      <c r="E1" s="580"/>
      <c r="F1" s="580"/>
      <c r="G1" s="580"/>
      <c r="H1" s="581"/>
    </row>
    <row r="2" spans="1:8" ht="12.75" customHeight="1" x14ac:dyDescent="0.3">
      <c r="A2" s="165" t="s">
        <v>1</v>
      </c>
      <c r="B2" s="165" t="s">
        <v>112</v>
      </c>
      <c r="C2" s="165" t="s">
        <v>113</v>
      </c>
      <c r="D2" s="165" t="s">
        <v>114</v>
      </c>
      <c r="E2" s="165" t="s">
        <v>4</v>
      </c>
      <c r="F2" s="165" t="s">
        <v>5</v>
      </c>
      <c r="G2" s="165" t="s">
        <v>115</v>
      </c>
      <c r="H2" s="165" t="s">
        <v>116</v>
      </c>
    </row>
    <row r="3" spans="1:8" ht="12.75" customHeight="1" x14ac:dyDescent="0.25">
      <c r="A3" s="3"/>
      <c r="B3" s="3" t="s">
        <v>915</v>
      </c>
      <c r="C3" s="3">
        <v>1</v>
      </c>
      <c r="D3" s="5">
        <v>20</v>
      </c>
      <c r="E3" s="6">
        <v>41881</v>
      </c>
      <c r="F3" s="3" t="s">
        <v>10</v>
      </c>
      <c r="G3" s="5">
        <f>(C3*D3)</f>
        <v>20</v>
      </c>
      <c r="H3" s="3"/>
    </row>
    <row r="4" spans="1:8" ht="12.75" customHeight="1" x14ac:dyDescent="0.25">
      <c r="A4" s="3"/>
      <c r="B4" s="3" t="s">
        <v>916</v>
      </c>
      <c r="C4" s="3">
        <v>1</v>
      </c>
      <c r="D4" s="5">
        <v>20</v>
      </c>
      <c r="E4" s="6">
        <v>41938</v>
      </c>
      <c r="F4" s="3" t="s">
        <v>10</v>
      </c>
      <c r="G4" s="5">
        <f>(C4*D4)</f>
        <v>20</v>
      </c>
      <c r="H4" s="3"/>
    </row>
    <row r="5" spans="1:8" ht="12.75" customHeight="1" x14ac:dyDescent="0.3">
      <c r="A5" s="579" t="s">
        <v>838</v>
      </c>
      <c r="B5" s="580"/>
      <c r="C5" s="580"/>
      <c r="D5" s="580"/>
      <c r="E5" s="580"/>
      <c r="F5" s="581"/>
      <c r="G5" s="166"/>
      <c r="H5" s="35">
        <f>SUM(G3:G4)</f>
        <v>40</v>
      </c>
    </row>
    <row r="6" spans="1:8" ht="12.75" customHeight="1" x14ac:dyDescent="0.25">
      <c r="A6" s="3"/>
      <c r="B6" s="3" t="s">
        <v>917</v>
      </c>
      <c r="C6" s="3">
        <v>1</v>
      </c>
      <c r="D6" s="5">
        <v>77</v>
      </c>
      <c r="E6" s="6">
        <v>42048</v>
      </c>
      <c r="F6" s="3" t="s">
        <v>8</v>
      </c>
      <c r="G6" s="5">
        <f>(C6*D6)</f>
        <v>77</v>
      </c>
      <c r="H6" s="3"/>
    </row>
    <row r="7" spans="1:8" ht="12.75" customHeight="1" x14ac:dyDescent="0.25">
      <c r="A7" s="3"/>
      <c r="B7" s="3" t="s">
        <v>918</v>
      </c>
      <c r="C7" s="3">
        <v>1</v>
      </c>
      <c r="D7" s="5">
        <v>50</v>
      </c>
      <c r="E7" s="6">
        <v>42090</v>
      </c>
      <c r="F7" s="3" t="s">
        <v>8</v>
      </c>
      <c r="G7" s="5">
        <f>(C7*D7)</f>
        <v>50</v>
      </c>
      <c r="H7" s="3"/>
    </row>
    <row r="8" spans="1:8" ht="12.75" customHeight="1" x14ac:dyDescent="0.25">
      <c r="A8" s="3"/>
      <c r="B8" s="3" t="s">
        <v>919</v>
      </c>
      <c r="C8" s="3">
        <v>1</v>
      </c>
      <c r="D8" s="5">
        <v>198.85</v>
      </c>
      <c r="E8" s="6">
        <v>42144</v>
      </c>
      <c r="F8" s="3" t="s">
        <v>8</v>
      </c>
      <c r="G8" s="5">
        <f>(C8*D8)</f>
        <v>198.85</v>
      </c>
      <c r="H8" s="3"/>
    </row>
    <row r="9" spans="1:8" ht="12.75" customHeight="1" x14ac:dyDescent="0.25">
      <c r="A9" s="3"/>
      <c r="B9" s="3" t="s">
        <v>920</v>
      </c>
      <c r="C9" s="3">
        <v>1</v>
      </c>
      <c r="D9" s="5">
        <v>166.2</v>
      </c>
      <c r="E9" s="6">
        <v>42198</v>
      </c>
      <c r="F9" s="3" t="s">
        <v>8</v>
      </c>
      <c r="G9" s="5">
        <f>(C9*D9)</f>
        <v>166.2</v>
      </c>
      <c r="H9" s="3"/>
    </row>
    <row r="10" spans="1:8" ht="12.75" customHeight="1" x14ac:dyDescent="0.25">
      <c r="A10" s="3"/>
      <c r="B10" s="3" t="s">
        <v>921</v>
      </c>
      <c r="C10" s="3">
        <v>1</v>
      </c>
      <c r="D10" s="5">
        <v>167.8</v>
      </c>
      <c r="E10" s="6">
        <v>42347</v>
      </c>
      <c r="F10" s="3" t="s">
        <v>8</v>
      </c>
      <c r="G10" s="5">
        <f>(C10*D10)</f>
        <v>167.8</v>
      </c>
      <c r="H10" s="3"/>
    </row>
    <row r="11" spans="1:8" ht="12.75" customHeight="1" x14ac:dyDescent="0.3">
      <c r="A11" s="579" t="s">
        <v>865</v>
      </c>
      <c r="B11" s="580"/>
      <c r="C11" s="580"/>
      <c r="D11" s="580"/>
      <c r="E11" s="580"/>
      <c r="F11" s="581"/>
      <c r="G11" s="166"/>
      <c r="H11" s="35">
        <f>SUM(G6:G10)</f>
        <v>659.85</v>
      </c>
    </row>
    <row r="12" spans="1:8" ht="12.75" customHeight="1" x14ac:dyDescent="0.25">
      <c r="A12" s="3"/>
      <c r="B12" s="3" t="s">
        <v>922</v>
      </c>
      <c r="C12" s="3">
        <v>1</v>
      </c>
      <c r="D12" s="5">
        <v>94.28</v>
      </c>
      <c r="E12" s="6">
        <v>42382</v>
      </c>
      <c r="F12" s="3" t="s">
        <v>8</v>
      </c>
      <c r="G12" s="5">
        <f t="shared" ref="G12:G23" si="0">(C12*D12)</f>
        <v>94.28</v>
      </c>
      <c r="H12" s="3"/>
    </row>
    <row r="13" spans="1:8" ht="12.75" customHeight="1" x14ac:dyDescent="0.25">
      <c r="A13" s="3"/>
      <c r="B13" s="3" t="s">
        <v>923</v>
      </c>
      <c r="C13" s="3">
        <v>1</v>
      </c>
      <c r="D13" s="5">
        <v>62.9</v>
      </c>
      <c r="E13" s="6">
        <v>42383</v>
      </c>
      <c r="F13" s="3" t="s">
        <v>8</v>
      </c>
      <c r="G13" s="5">
        <f t="shared" si="0"/>
        <v>62.9</v>
      </c>
      <c r="H13" s="3"/>
    </row>
    <row r="14" spans="1:8" ht="12.75" customHeight="1" x14ac:dyDescent="0.25">
      <c r="A14" s="3"/>
      <c r="B14" s="3" t="s">
        <v>924</v>
      </c>
      <c r="C14" s="3">
        <v>1</v>
      </c>
      <c r="D14" s="5">
        <v>62.79</v>
      </c>
      <c r="E14" s="6">
        <v>42438</v>
      </c>
      <c r="F14" s="3" t="s">
        <v>8</v>
      </c>
      <c r="G14" s="5">
        <f t="shared" si="0"/>
        <v>62.79</v>
      </c>
      <c r="H14" s="3"/>
    </row>
    <row r="15" spans="1:8" ht="12.75" customHeight="1" x14ac:dyDescent="0.25">
      <c r="A15" s="3"/>
      <c r="B15" s="3" t="s">
        <v>925</v>
      </c>
      <c r="C15" s="3">
        <v>1</v>
      </c>
      <c r="D15" s="5">
        <v>59.41</v>
      </c>
      <c r="E15" s="6">
        <v>42466</v>
      </c>
      <c r="F15" s="3" t="s">
        <v>8</v>
      </c>
      <c r="G15" s="5">
        <f t="shared" si="0"/>
        <v>59.41</v>
      </c>
      <c r="H15" s="3"/>
    </row>
    <row r="16" spans="1:8" ht="12.75" customHeight="1" x14ac:dyDescent="0.25">
      <c r="A16" s="43"/>
      <c r="B16" s="3" t="s">
        <v>926</v>
      </c>
      <c r="C16" s="3">
        <v>1</v>
      </c>
      <c r="D16" s="5">
        <v>55.99</v>
      </c>
      <c r="E16" s="6">
        <v>42556</v>
      </c>
      <c r="F16" s="3" t="s">
        <v>8</v>
      </c>
      <c r="G16" s="5">
        <f t="shared" si="0"/>
        <v>55.99</v>
      </c>
      <c r="H16" s="3"/>
    </row>
    <row r="17" spans="1:8" ht="12.75" customHeight="1" x14ac:dyDescent="0.25">
      <c r="A17" s="43"/>
      <c r="B17" s="3" t="s">
        <v>927</v>
      </c>
      <c r="C17" s="3">
        <v>1</v>
      </c>
      <c r="D17" s="60">
        <v>65.05</v>
      </c>
      <c r="E17" s="6">
        <v>42572</v>
      </c>
      <c r="F17" s="3" t="s">
        <v>8</v>
      </c>
      <c r="G17" s="5">
        <f t="shared" si="0"/>
        <v>65.05</v>
      </c>
      <c r="H17" s="3"/>
    </row>
    <row r="18" spans="1:8" ht="12.75" customHeight="1" x14ac:dyDescent="0.25">
      <c r="A18" s="43"/>
      <c r="B18" s="3" t="s">
        <v>928</v>
      </c>
      <c r="C18" s="3">
        <v>1</v>
      </c>
      <c r="D18" s="60">
        <v>57.1</v>
      </c>
      <c r="E18" s="6">
        <v>42572</v>
      </c>
      <c r="F18" s="3" t="s">
        <v>8</v>
      </c>
      <c r="G18" s="5">
        <f t="shared" si="0"/>
        <v>57.1</v>
      </c>
      <c r="H18" s="3"/>
    </row>
    <row r="19" spans="1:8" ht="12.75" customHeight="1" x14ac:dyDescent="0.25">
      <c r="A19" s="43"/>
      <c r="B19" s="3" t="s">
        <v>929</v>
      </c>
      <c r="C19" s="3">
        <v>1</v>
      </c>
      <c r="D19" s="60">
        <v>53.31</v>
      </c>
      <c r="E19" s="6">
        <v>42607</v>
      </c>
      <c r="F19" s="3" t="s">
        <v>8</v>
      </c>
      <c r="G19" s="5">
        <f t="shared" si="0"/>
        <v>53.31</v>
      </c>
      <c r="H19" s="3"/>
    </row>
    <row r="20" spans="1:8" ht="12.75" customHeight="1" x14ac:dyDescent="0.25">
      <c r="A20" s="43"/>
      <c r="B20" s="3" t="s">
        <v>930</v>
      </c>
      <c r="C20" s="3">
        <v>1</v>
      </c>
      <c r="D20" s="60">
        <v>60.02</v>
      </c>
      <c r="E20" s="6">
        <v>42640</v>
      </c>
      <c r="F20" s="3" t="s">
        <v>8</v>
      </c>
      <c r="G20" s="5">
        <f t="shared" si="0"/>
        <v>60.02</v>
      </c>
      <c r="H20" s="3"/>
    </row>
    <row r="21" spans="1:8" ht="12.75" customHeight="1" x14ac:dyDescent="0.25">
      <c r="A21" s="43"/>
      <c r="B21" s="3" t="s">
        <v>931</v>
      </c>
      <c r="C21" s="3">
        <v>1</v>
      </c>
      <c r="D21" s="60">
        <v>60.02</v>
      </c>
      <c r="E21" s="6">
        <v>42670</v>
      </c>
      <c r="F21" s="3" t="s">
        <v>8</v>
      </c>
      <c r="G21" s="5">
        <f t="shared" si="0"/>
        <v>60.02</v>
      </c>
      <c r="H21" s="3"/>
    </row>
    <row r="22" spans="1:8" ht="12.75" customHeight="1" x14ac:dyDescent="0.25">
      <c r="A22" s="43"/>
      <c r="B22" s="3" t="s">
        <v>932</v>
      </c>
      <c r="C22" s="3">
        <v>1</v>
      </c>
      <c r="D22" s="60">
        <v>60.02</v>
      </c>
      <c r="E22" s="6">
        <v>42701</v>
      </c>
      <c r="F22" s="3" t="s">
        <v>8</v>
      </c>
      <c r="G22" s="5">
        <f t="shared" si="0"/>
        <v>60.02</v>
      </c>
      <c r="H22" s="3"/>
    </row>
    <row r="23" spans="1:8" ht="12.75" customHeight="1" x14ac:dyDescent="0.25">
      <c r="A23" s="43"/>
      <c r="B23" s="3" t="s">
        <v>933</v>
      </c>
      <c r="C23" s="3">
        <v>1</v>
      </c>
      <c r="D23" s="60">
        <v>60.02</v>
      </c>
      <c r="E23" s="6">
        <v>42731</v>
      </c>
      <c r="F23" s="3" t="s">
        <v>8</v>
      </c>
      <c r="G23" s="5">
        <f t="shared" si="0"/>
        <v>60.02</v>
      </c>
      <c r="H23" s="3"/>
    </row>
    <row r="24" spans="1:8" ht="12.75" customHeight="1" x14ac:dyDescent="0.3">
      <c r="A24" s="579" t="s">
        <v>874</v>
      </c>
      <c r="B24" s="580"/>
      <c r="C24" s="580"/>
      <c r="D24" s="580"/>
      <c r="E24" s="580"/>
      <c r="F24" s="581"/>
      <c r="G24" s="163"/>
      <c r="H24" s="35">
        <f>SUM(G12:G23)</f>
        <v>750.91</v>
      </c>
    </row>
    <row r="25" spans="1:8" ht="12.75" customHeight="1" x14ac:dyDescent="0.25">
      <c r="A25" s="3"/>
      <c r="B25" s="3" t="s">
        <v>934</v>
      </c>
      <c r="C25" s="3">
        <v>1</v>
      </c>
      <c r="D25" s="5">
        <v>57.92</v>
      </c>
      <c r="E25" s="6">
        <v>42748</v>
      </c>
      <c r="F25" s="3" t="s">
        <v>8</v>
      </c>
      <c r="G25" s="5">
        <f>(C25*D25)</f>
        <v>57.92</v>
      </c>
      <c r="H25" s="3"/>
    </row>
    <row r="26" spans="1:8" ht="12.75" customHeight="1" x14ac:dyDescent="0.25">
      <c r="A26" s="3"/>
      <c r="B26" s="3" t="s">
        <v>935</v>
      </c>
      <c r="C26" s="3">
        <v>1</v>
      </c>
      <c r="D26" s="5">
        <v>52.5</v>
      </c>
      <c r="E26" s="6">
        <v>42799</v>
      </c>
      <c r="F26" s="3" t="s">
        <v>8</v>
      </c>
      <c r="G26" s="5">
        <f>(C26*D26)</f>
        <v>52.5</v>
      </c>
      <c r="H26" s="3"/>
    </row>
    <row r="27" spans="1:8" ht="12.75" customHeight="1" x14ac:dyDescent="0.25">
      <c r="A27" s="3"/>
      <c r="B27" s="3" t="s">
        <v>936</v>
      </c>
      <c r="C27" s="3">
        <v>1</v>
      </c>
      <c r="D27" s="5">
        <v>53.1</v>
      </c>
      <c r="E27" s="6">
        <v>42804</v>
      </c>
      <c r="F27" s="3" t="s">
        <v>8</v>
      </c>
      <c r="G27" s="5">
        <f>(C27*D27)</f>
        <v>53.1</v>
      </c>
      <c r="H27" s="3"/>
    </row>
    <row r="28" spans="1:8" ht="12.75" customHeight="1" x14ac:dyDescent="0.25">
      <c r="A28" s="3"/>
      <c r="B28" s="3" t="s">
        <v>937</v>
      </c>
      <c r="C28" s="3">
        <v>1</v>
      </c>
      <c r="D28" s="5">
        <v>53.1</v>
      </c>
      <c r="E28" s="6">
        <v>42859</v>
      </c>
      <c r="F28" s="3" t="s">
        <v>8</v>
      </c>
      <c r="G28" s="5">
        <v>67.09</v>
      </c>
      <c r="H28" s="3"/>
    </row>
    <row r="29" spans="1:8" ht="12.75" customHeight="1" x14ac:dyDescent="0.25">
      <c r="A29" s="43"/>
      <c r="B29" s="3" t="s">
        <v>938</v>
      </c>
      <c r="C29" s="3">
        <v>1</v>
      </c>
      <c r="D29" s="5">
        <v>60.47</v>
      </c>
      <c r="E29" s="6">
        <v>42879</v>
      </c>
      <c r="F29" s="3" t="s">
        <v>8</v>
      </c>
      <c r="G29" s="5">
        <v>60.47</v>
      </c>
      <c r="H29" s="3"/>
    </row>
    <row r="30" spans="1:8" ht="12.75" customHeight="1" x14ac:dyDescent="0.25">
      <c r="A30" s="43"/>
      <c r="B30" s="3" t="s">
        <v>939</v>
      </c>
      <c r="C30" s="3">
        <v>1</v>
      </c>
      <c r="D30" s="60">
        <v>70.67</v>
      </c>
      <c r="E30" s="6">
        <v>42939</v>
      </c>
      <c r="F30" s="3" t="s">
        <v>8</v>
      </c>
      <c r="G30" s="5">
        <f>C30*D30</f>
        <v>70.67</v>
      </c>
      <c r="H30" s="3"/>
    </row>
    <row r="31" spans="1:8" ht="12.75" customHeight="1" x14ac:dyDescent="0.25">
      <c r="A31" s="43"/>
      <c r="B31" s="3" t="s">
        <v>940</v>
      </c>
      <c r="C31" s="3">
        <v>1</v>
      </c>
      <c r="D31" s="60">
        <v>56.91</v>
      </c>
      <c r="E31" s="6">
        <v>42939</v>
      </c>
      <c r="F31" s="3" t="s">
        <v>8</v>
      </c>
      <c r="G31" s="5">
        <f>C31*D31</f>
        <v>56.91</v>
      </c>
      <c r="H31" s="3"/>
    </row>
    <row r="32" spans="1:8" ht="12.75" customHeight="1" x14ac:dyDescent="0.25">
      <c r="A32" s="43"/>
      <c r="B32" s="3" t="s">
        <v>941</v>
      </c>
      <c r="C32" s="3">
        <v>1</v>
      </c>
      <c r="D32" s="60">
        <v>79.180000000000007</v>
      </c>
      <c r="E32" s="6">
        <v>43006</v>
      </c>
      <c r="F32" s="3" t="s">
        <v>8</v>
      </c>
      <c r="G32" s="5">
        <f>C32*D32</f>
        <v>79.180000000000007</v>
      </c>
      <c r="H32" s="3"/>
    </row>
    <row r="33" spans="1:8" ht="12.75" customHeight="1" x14ac:dyDescent="0.25">
      <c r="A33" s="43"/>
      <c r="B33" s="3" t="s">
        <v>942</v>
      </c>
      <c r="C33" s="3">
        <v>1</v>
      </c>
      <c r="D33" s="60">
        <v>83.3</v>
      </c>
      <c r="E33" s="6">
        <v>43026</v>
      </c>
      <c r="F33" s="3" t="s">
        <v>8</v>
      </c>
      <c r="G33" s="5">
        <f>C33*D33</f>
        <v>83.3</v>
      </c>
      <c r="H33" s="3"/>
    </row>
    <row r="34" spans="1:8" ht="12.75" customHeight="1" x14ac:dyDescent="0.25">
      <c r="A34" s="43"/>
      <c r="B34" s="3" t="s">
        <v>943</v>
      </c>
      <c r="C34" s="3">
        <v>1</v>
      </c>
      <c r="D34" s="60">
        <v>90.3</v>
      </c>
      <c r="E34" s="6">
        <v>43054</v>
      </c>
      <c r="F34" s="3" t="s">
        <v>8</v>
      </c>
      <c r="G34" s="5">
        <f>C34*D34</f>
        <v>90.3</v>
      </c>
      <c r="H34" s="3"/>
    </row>
    <row r="35" spans="1:8" ht="12.75" customHeight="1" x14ac:dyDescent="0.25">
      <c r="A35" s="43"/>
      <c r="B35" s="3" t="s">
        <v>944</v>
      </c>
      <c r="C35" s="3">
        <v>1</v>
      </c>
      <c r="D35" s="60">
        <v>83.97</v>
      </c>
      <c r="E35" s="6">
        <v>43097</v>
      </c>
      <c r="F35" s="3" t="s">
        <v>8</v>
      </c>
      <c r="G35" s="5">
        <v>83.97</v>
      </c>
      <c r="H35" s="3"/>
    </row>
    <row r="36" spans="1:8" ht="12.75" customHeight="1" x14ac:dyDescent="0.3">
      <c r="A36" s="579" t="s">
        <v>878</v>
      </c>
      <c r="B36" s="580"/>
      <c r="C36" s="580"/>
      <c r="D36" s="580"/>
      <c r="E36" s="580"/>
      <c r="F36" s="581"/>
      <c r="G36" s="163"/>
      <c r="H36" s="35">
        <f>SUM(G25:G35)</f>
        <v>755.41000000000008</v>
      </c>
    </row>
    <row r="37" spans="1:8" ht="12.75" customHeight="1" x14ac:dyDescent="0.25">
      <c r="A37" s="3"/>
      <c r="B37" s="3" t="s">
        <v>945</v>
      </c>
      <c r="C37" s="3">
        <v>1</v>
      </c>
      <c r="D37" s="5">
        <v>68.34</v>
      </c>
      <c r="E37" s="6">
        <v>43108</v>
      </c>
      <c r="F37" s="3" t="s">
        <v>8</v>
      </c>
      <c r="G37" s="5">
        <f t="shared" ref="G37:G48" si="1">(C37*D37)</f>
        <v>68.34</v>
      </c>
      <c r="H37" s="3"/>
    </row>
    <row r="38" spans="1:8" ht="12.75" customHeight="1" x14ac:dyDescent="0.25">
      <c r="A38" s="3"/>
      <c r="B38" s="3" t="s">
        <v>935</v>
      </c>
      <c r="C38" s="3">
        <v>1</v>
      </c>
      <c r="D38" s="5"/>
      <c r="E38" s="6"/>
      <c r="F38" s="3" t="s">
        <v>8</v>
      </c>
      <c r="G38" s="5">
        <f t="shared" si="1"/>
        <v>0</v>
      </c>
      <c r="H38" s="3"/>
    </row>
    <row r="39" spans="1:8" ht="12.75" customHeight="1" x14ac:dyDescent="0.25">
      <c r="A39" s="3"/>
      <c r="B39" s="3" t="s">
        <v>936</v>
      </c>
      <c r="C39" s="3">
        <v>1</v>
      </c>
      <c r="D39" s="5"/>
      <c r="E39" s="6"/>
      <c r="F39" s="3" t="s">
        <v>8</v>
      </c>
      <c r="G39" s="5">
        <f t="shared" si="1"/>
        <v>0</v>
      </c>
      <c r="H39" s="3"/>
    </row>
    <row r="40" spans="1:8" ht="12.75" customHeight="1" x14ac:dyDescent="0.25">
      <c r="A40" s="3"/>
      <c r="B40" s="3" t="s">
        <v>937</v>
      </c>
      <c r="C40" s="3">
        <v>1</v>
      </c>
      <c r="D40" s="5">
        <f>63.11+63.99+59.95</f>
        <v>187.05</v>
      </c>
      <c r="E40" s="6">
        <v>43207</v>
      </c>
      <c r="F40" s="3" t="s">
        <v>8</v>
      </c>
      <c r="G40" s="5">
        <f t="shared" si="1"/>
        <v>187.05</v>
      </c>
      <c r="H40" s="3"/>
    </row>
    <row r="41" spans="1:8" ht="12.75" customHeight="1" x14ac:dyDescent="0.25">
      <c r="A41" s="43"/>
      <c r="B41" s="3" t="s">
        <v>938</v>
      </c>
      <c r="C41" s="3">
        <v>1</v>
      </c>
      <c r="D41" s="5">
        <v>66.11</v>
      </c>
      <c r="E41" s="6">
        <v>43258</v>
      </c>
      <c r="F41" s="3" t="s">
        <v>8</v>
      </c>
      <c r="G41" s="5">
        <f t="shared" si="1"/>
        <v>66.11</v>
      </c>
      <c r="H41" s="3"/>
    </row>
    <row r="42" spans="1:8" ht="12.75" customHeight="1" x14ac:dyDescent="0.25">
      <c r="A42" s="43"/>
      <c r="B42" s="3" t="s">
        <v>939</v>
      </c>
      <c r="C42" s="3">
        <v>1</v>
      </c>
      <c r="D42" s="60">
        <v>72.930000000000007</v>
      </c>
      <c r="E42" s="6">
        <v>43258</v>
      </c>
      <c r="F42" s="3" t="s">
        <v>8</v>
      </c>
      <c r="G42" s="5">
        <f t="shared" si="1"/>
        <v>72.930000000000007</v>
      </c>
      <c r="H42" s="3"/>
    </row>
    <row r="43" spans="1:8" ht="12.75" customHeight="1" x14ac:dyDescent="0.25">
      <c r="A43" s="43"/>
      <c r="B43" s="3" t="s">
        <v>940</v>
      </c>
      <c r="C43" s="3">
        <v>1</v>
      </c>
      <c r="D43" s="60">
        <v>80.28</v>
      </c>
      <c r="E43" s="6">
        <v>43288</v>
      </c>
      <c r="F43" s="3" t="s">
        <v>8</v>
      </c>
      <c r="G43" s="5">
        <f t="shared" si="1"/>
        <v>80.28</v>
      </c>
      <c r="H43" s="3"/>
    </row>
    <row r="44" spans="1:8" ht="12.75" customHeight="1" x14ac:dyDescent="0.25">
      <c r="A44" s="43"/>
      <c r="B44" s="3" t="s">
        <v>946</v>
      </c>
      <c r="C44" s="3">
        <v>1</v>
      </c>
      <c r="D44" s="60">
        <v>85.05</v>
      </c>
      <c r="E44" s="6">
        <v>43332</v>
      </c>
      <c r="F44" s="3" t="s">
        <v>8</v>
      </c>
      <c r="G44" s="5">
        <f t="shared" si="1"/>
        <v>85.05</v>
      </c>
      <c r="H44" s="3"/>
    </row>
    <row r="45" spans="1:8" ht="12.75" customHeight="1" x14ac:dyDescent="0.25">
      <c r="A45" s="43"/>
      <c r="B45" s="3"/>
      <c r="C45" s="3">
        <v>1</v>
      </c>
      <c r="D45" s="60"/>
      <c r="E45" s="6"/>
      <c r="F45" s="3" t="s">
        <v>8</v>
      </c>
      <c r="G45" s="5">
        <f t="shared" si="1"/>
        <v>0</v>
      </c>
      <c r="H45" s="3"/>
    </row>
    <row r="46" spans="1:8" ht="12.75" customHeight="1" x14ac:dyDescent="0.25">
      <c r="A46" s="43"/>
      <c r="B46" s="3"/>
      <c r="C46" s="3">
        <v>1</v>
      </c>
      <c r="D46" s="60"/>
      <c r="E46" s="6"/>
      <c r="F46" s="3" t="s">
        <v>8</v>
      </c>
      <c r="G46" s="5">
        <f t="shared" si="1"/>
        <v>0</v>
      </c>
      <c r="H46" s="3"/>
    </row>
    <row r="47" spans="1:8" ht="12.75" customHeight="1" x14ac:dyDescent="0.25">
      <c r="A47" s="43"/>
      <c r="B47" s="3" t="s">
        <v>947</v>
      </c>
      <c r="C47" s="3">
        <v>1</v>
      </c>
      <c r="D47" s="60">
        <v>94.07</v>
      </c>
      <c r="E47" s="6">
        <v>43419</v>
      </c>
      <c r="F47" s="3" t="s">
        <v>8</v>
      </c>
      <c r="G47" s="5">
        <f t="shared" si="1"/>
        <v>94.07</v>
      </c>
      <c r="H47" s="3"/>
    </row>
    <row r="48" spans="1:8" ht="12.75" customHeight="1" x14ac:dyDescent="0.25">
      <c r="A48" s="43"/>
      <c r="B48" s="3" t="s">
        <v>944</v>
      </c>
      <c r="C48" s="3">
        <v>1</v>
      </c>
      <c r="D48" s="60"/>
      <c r="E48" s="6"/>
      <c r="F48" s="3" t="s">
        <v>8</v>
      </c>
      <c r="G48" s="5">
        <f t="shared" si="1"/>
        <v>0</v>
      </c>
      <c r="H48" s="3"/>
    </row>
    <row r="49" spans="1:8" ht="12.75" customHeight="1" x14ac:dyDescent="0.3">
      <c r="A49" s="579" t="s">
        <v>1759</v>
      </c>
      <c r="B49" s="580"/>
      <c r="C49" s="580"/>
      <c r="D49" s="580"/>
      <c r="E49" s="580"/>
      <c r="F49" s="581"/>
      <c r="G49" s="163"/>
      <c r="H49" s="35">
        <f>SUM(G37:G48)</f>
        <v>653.82999999999993</v>
      </c>
    </row>
    <row r="50" spans="1:8" ht="12.75" customHeight="1" x14ac:dyDescent="0.25">
      <c r="A50" s="3"/>
      <c r="B50" s="3" t="s">
        <v>948</v>
      </c>
      <c r="C50" s="3">
        <v>1</v>
      </c>
      <c r="D50" s="60">
        <v>89.63</v>
      </c>
      <c r="E50" s="6">
        <v>43467</v>
      </c>
      <c r="F50" s="3" t="s">
        <v>8</v>
      </c>
      <c r="G50" s="5">
        <f>(C58*D50)</f>
        <v>89.63</v>
      </c>
      <c r="H50" s="3"/>
    </row>
    <row r="51" spans="1:8" ht="12.75" customHeight="1" x14ac:dyDescent="0.25">
      <c r="A51" s="3"/>
      <c r="B51" s="3" t="s">
        <v>949</v>
      </c>
      <c r="C51" s="3">
        <v>1</v>
      </c>
      <c r="D51" s="5">
        <v>83.77</v>
      </c>
      <c r="E51" s="6">
        <v>43502</v>
      </c>
      <c r="F51" s="3" t="s">
        <v>8</v>
      </c>
      <c r="G51" s="5">
        <f>(C59*D51)</f>
        <v>83.77</v>
      </c>
      <c r="H51" s="3"/>
    </row>
    <row r="52" spans="1:8" ht="12.75" customHeight="1" x14ac:dyDescent="0.25">
      <c r="A52" s="3"/>
      <c r="B52" s="3" t="s">
        <v>950</v>
      </c>
      <c r="C52" s="3">
        <v>1</v>
      </c>
      <c r="D52" s="5">
        <v>115.01</v>
      </c>
      <c r="E52" s="6">
        <v>43551</v>
      </c>
      <c r="F52" s="3" t="s">
        <v>8</v>
      </c>
      <c r="G52" s="5">
        <f>(C60*D52)</f>
        <v>115.01</v>
      </c>
      <c r="H52" s="3"/>
    </row>
    <row r="53" spans="1:8" ht="12.75" customHeight="1" x14ac:dyDescent="0.25">
      <c r="A53" s="3"/>
      <c r="B53" s="3" t="s">
        <v>951</v>
      </c>
      <c r="C53" s="3">
        <v>1</v>
      </c>
      <c r="D53" s="5">
        <v>44.57</v>
      </c>
      <c r="E53" s="6">
        <v>43577</v>
      </c>
      <c r="F53" s="3" t="s">
        <v>8</v>
      </c>
      <c r="G53" s="5">
        <f t="shared" ref="G53:G60" si="2">(C53*D53)</f>
        <v>44.57</v>
      </c>
      <c r="H53" s="3"/>
    </row>
    <row r="54" spans="1:8" ht="12.75" customHeight="1" x14ac:dyDescent="0.25">
      <c r="A54" s="43"/>
      <c r="B54" s="3" t="s">
        <v>952</v>
      </c>
      <c r="C54" s="3">
        <v>1</v>
      </c>
      <c r="D54" s="5">
        <v>84.59</v>
      </c>
      <c r="E54" s="6">
        <v>43616</v>
      </c>
      <c r="F54" s="3" t="s">
        <v>8</v>
      </c>
      <c r="G54" s="5">
        <f t="shared" si="2"/>
        <v>84.59</v>
      </c>
      <c r="H54" s="3"/>
    </row>
    <row r="55" spans="1:8" ht="12.75" customHeight="1" x14ac:dyDescent="0.25">
      <c r="A55" s="43"/>
      <c r="B55" s="3" t="s">
        <v>953</v>
      </c>
      <c r="C55" s="3">
        <v>1</v>
      </c>
      <c r="D55" s="60">
        <v>80.52</v>
      </c>
      <c r="E55" s="6">
        <v>43691</v>
      </c>
      <c r="F55" s="3" t="s">
        <v>8</v>
      </c>
      <c r="G55" s="5">
        <f t="shared" si="2"/>
        <v>80.52</v>
      </c>
      <c r="H55" s="3"/>
    </row>
    <row r="56" spans="1:8" ht="12.75" customHeight="1" x14ac:dyDescent="0.25">
      <c r="A56" s="43"/>
      <c r="B56" s="3" t="s">
        <v>954</v>
      </c>
      <c r="C56" s="3">
        <v>1</v>
      </c>
      <c r="D56" s="60">
        <v>86.7</v>
      </c>
      <c r="E56" s="6">
        <v>43691</v>
      </c>
      <c r="F56" s="3" t="s">
        <v>8</v>
      </c>
      <c r="G56" s="5">
        <f t="shared" si="2"/>
        <v>86.7</v>
      </c>
      <c r="H56" s="3"/>
    </row>
    <row r="57" spans="1:8" ht="12.75" customHeight="1" x14ac:dyDescent="0.25">
      <c r="A57" s="43"/>
      <c r="B57" s="3" t="s">
        <v>955</v>
      </c>
      <c r="C57" s="3">
        <v>1</v>
      </c>
      <c r="D57" s="60">
        <v>392.76</v>
      </c>
      <c r="E57" s="6">
        <v>43724</v>
      </c>
      <c r="F57" s="3" t="s">
        <v>8</v>
      </c>
      <c r="G57" s="5">
        <f t="shared" si="2"/>
        <v>392.76</v>
      </c>
      <c r="H57" s="3"/>
    </row>
    <row r="58" spans="1:8" ht="12.75" customHeight="1" x14ac:dyDescent="0.25">
      <c r="A58" s="43"/>
      <c r="B58" s="3" t="s">
        <v>956</v>
      </c>
      <c r="C58" s="3">
        <v>1</v>
      </c>
      <c r="D58" s="49">
        <v>138.22</v>
      </c>
      <c r="E58" s="13">
        <v>43785</v>
      </c>
      <c r="F58" s="3" t="s">
        <v>8</v>
      </c>
      <c r="G58" s="48">
        <f t="shared" si="2"/>
        <v>138.22</v>
      </c>
      <c r="H58" s="3"/>
    </row>
    <row r="59" spans="1:8" ht="12.75" customHeight="1" x14ac:dyDescent="0.25">
      <c r="A59" s="43"/>
      <c r="B59" s="3" t="s">
        <v>957</v>
      </c>
      <c r="C59" s="3">
        <v>1</v>
      </c>
      <c r="D59" s="60">
        <v>126.94</v>
      </c>
      <c r="E59" s="13">
        <v>43785</v>
      </c>
      <c r="F59" s="3" t="s">
        <v>8</v>
      </c>
      <c r="G59" s="5">
        <f t="shared" si="2"/>
        <v>126.94</v>
      </c>
      <c r="H59" s="3"/>
    </row>
    <row r="60" spans="1:8" ht="12.75" customHeight="1" x14ac:dyDescent="0.25">
      <c r="A60" s="43"/>
      <c r="B60" s="3" t="s">
        <v>958</v>
      </c>
      <c r="C60" s="3">
        <v>1</v>
      </c>
      <c r="D60" s="60">
        <v>108.6</v>
      </c>
      <c r="E60" s="6">
        <v>43808</v>
      </c>
      <c r="F60" s="3" t="s">
        <v>8</v>
      </c>
      <c r="G60" s="5">
        <f t="shared" si="2"/>
        <v>108.6</v>
      </c>
      <c r="H60" s="3"/>
    </row>
    <row r="61" spans="1:8" ht="12.75" customHeight="1" x14ac:dyDescent="0.25">
      <c r="A61" s="43"/>
      <c r="B61" s="3" t="s">
        <v>944</v>
      </c>
      <c r="C61" s="3">
        <v>1</v>
      </c>
      <c r="D61" s="60"/>
      <c r="E61" s="6"/>
      <c r="F61" s="3"/>
      <c r="G61" s="5"/>
      <c r="H61" s="3"/>
    </row>
    <row r="62" spans="1:8" ht="12.75" customHeight="1" x14ac:dyDescent="0.3">
      <c r="A62" s="579" t="s">
        <v>897</v>
      </c>
      <c r="B62" s="580"/>
      <c r="C62" s="580"/>
      <c r="D62" s="580"/>
      <c r="E62" s="580"/>
      <c r="F62" s="581"/>
      <c r="G62" s="163"/>
      <c r="H62" s="35">
        <f>SUM(G50:G61)</f>
        <v>1351.31</v>
      </c>
    </row>
    <row r="63" spans="1:8" ht="12.75" customHeight="1" x14ac:dyDescent="0.25">
      <c r="A63" s="3"/>
      <c r="B63" s="3" t="s">
        <v>959</v>
      </c>
      <c r="C63" s="3">
        <v>1</v>
      </c>
      <c r="D63" s="60">
        <v>73.540000000000006</v>
      </c>
      <c r="E63" s="6">
        <v>43467</v>
      </c>
      <c r="F63" s="3" t="s">
        <v>8</v>
      </c>
      <c r="G63" s="5">
        <f>(C71*D63)</f>
        <v>73.540000000000006</v>
      </c>
      <c r="H63" s="3"/>
    </row>
    <row r="64" spans="1:8" ht="12.75" customHeight="1" x14ac:dyDescent="0.25">
      <c r="A64" s="3"/>
      <c r="B64" s="3" t="s">
        <v>960</v>
      </c>
      <c r="C64" s="3">
        <v>1</v>
      </c>
      <c r="D64" s="5">
        <v>66.430000000000007</v>
      </c>
      <c r="E64" s="6">
        <v>43893</v>
      </c>
      <c r="F64" s="3" t="s">
        <v>8</v>
      </c>
      <c r="G64" s="5">
        <f>(C72*D64)</f>
        <v>66.430000000000007</v>
      </c>
      <c r="H64" s="3"/>
    </row>
    <row r="65" spans="1:8" ht="12.75" customHeight="1" x14ac:dyDescent="0.25">
      <c r="A65" s="3"/>
      <c r="B65" s="3" t="s">
        <v>961</v>
      </c>
      <c r="C65" s="3">
        <v>1</v>
      </c>
      <c r="D65" s="5">
        <v>83.58</v>
      </c>
      <c r="E65" s="6">
        <v>43926</v>
      </c>
      <c r="F65" s="3" t="s">
        <v>8</v>
      </c>
      <c r="G65" s="5">
        <v>83.58</v>
      </c>
      <c r="H65" s="3"/>
    </row>
    <row r="66" spans="1:8" ht="12.75" customHeight="1" x14ac:dyDescent="0.25">
      <c r="A66" s="3"/>
      <c r="B66" s="3" t="s">
        <v>962</v>
      </c>
      <c r="C66" s="3">
        <v>1</v>
      </c>
      <c r="D66" s="5">
        <v>57.39</v>
      </c>
      <c r="E66" s="6">
        <v>43954</v>
      </c>
      <c r="F66" s="3" t="s">
        <v>8</v>
      </c>
      <c r="G66" s="5">
        <f t="shared" ref="G66:G74" si="3">D66</f>
        <v>57.39</v>
      </c>
      <c r="H66" s="3"/>
    </row>
    <row r="67" spans="1:8" ht="12.75" customHeight="1" x14ac:dyDescent="0.25">
      <c r="A67" s="43"/>
      <c r="B67" s="3" t="s">
        <v>963</v>
      </c>
      <c r="C67" s="3">
        <v>1</v>
      </c>
      <c r="D67" s="5">
        <v>69.319999999999993</v>
      </c>
      <c r="E67" s="6">
        <v>43987</v>
      </c>
      <c r="F67" s="3" t="s">
        <v>8</v>
      </c>
      <c r="G67" s="5">
        <f t="shared" si="3"/>
        <v>69.319999999999993</v>
      </c>
      <c r="H67" s="3"/>
    </row>
    <row r="68" spans="1:8" ht="12.75" customHeight="1" x14ac:dyDescent="0.25">
      <c r="A68" s="43"/>
      <c r="B68" s="3" t="s">
        <v>964</v>
      </c>
      <c r="C68" s="3">
        <v>1</v>
      </c>
      <c r="D68" s="60">
        <v>67.319999999999993</v>
      </c>
      <c r="E68" s="6">
        <v>44007</v>
      </c>
      <c r="F68" s="3" t="s">
        <v>8</v>
      </c>
      <c r="G68" s="5">
        <f t="shared" si="3"/>
        <v>67.319999999999993</v>
      </c>
      <c r="H68" s="3"/>
    </row>
    <row r="69" spans="1:8" ht="12.75" customHeight="1" x14ac:dyDescent="0.25">
      <c r="A69" s="43"/>
      <c r="B69" s="3" t="s">
        <v>965</v>
      </c>
      <c r="C69" s="3">
        <v>1</v>
      </c>
      <c r="D69" s="60">
        <v>64.599999999999994</v>
      </c>
      <c r="E69" s="6">
        <v>44038</v>
      </c>
      <c r="F69" s="3" t="s">
        <v>8</v>
      </c>
      <c r="G69" s="5">
        <f t="shared" si="3"/>
        <v>64.599999999999994</v>
      </c>
      <c r="H69" s="3"/>
    </row>
    <row r="70" spans="1:8" ht="12.75" customHeight="1" x14ac:dyDescent="0.25">
      <c r="A70" s="43"/>
      <c r="B70" s="3" t="s">
        <v>966</v>
      </c>
      <c r="C70" s="3">
        <v>1</v>
      </c>
      <c r="D70" s="60">
        <v>66.069999999999993</v>
      </c>
      <c r="E70" s="6">
        <v>44083</v>
      </c>
      <c r="F70" s="3" t="s">
        <v>8</v>
      </c>
      <c r="G70" s="5">
        <f t="shared" si="3"/>
        <v>66.069999999999993</v>
      </c>
      <c r="H70" s="3"/>
    </row>
    <row r="71" spans="1:8" ht="12.75" customHeight="1" x14ac:dyDescent="0.25">
      <c r="A71" s="43"/>
      <c r="B71" s="3" t="s">
        <v>967</v>
      </c>
      <c r="C71" s="3">
        <v>1</v>
      </c>
      <c r="D71" s="5">
        <v>78.36</v>
      </c>
      <c r="E71" s="6">
        <v>44102</v>
      </c>
      <c r="F71" s="3" t="s">
        <v>8</v>
      </c>
      <c r="G71" s="5">
        <f t="shared" si="3"/>
        <v>78.36</v>
      </c>
      <c r="H71" s="3"/>
    </row>
    <row r="72" spans="1:8" ht="12.75" customHeight="1" x14ac:dyDescent="0.25">
      <c r="A72" s="43"/>
      <c r="B72" s="3" t="s">
        <v>968</v>
      </c>
      <c r="C72" s="3">
        <v>1</v>
      </c>
      <c r="D72" s="5">
        <v>93.56</v>
      </c>
      <c r="E72" s="6">
        <v>44153</v>
      </c>
      <c r="F72" s="3" t="s">
        <v>8</v>
      </c>
      <c r="G72" s="5">
        <f t="shared" si="3"/>
        <v>93.56</v>
      </c>
      <c r="H72" s="3"/>
    </row>
    <row r="73" spans="1:8" ht="12.75" customHeight="1" x14ac:dyDescent="0.25">
      <c r="A73" s="43"/>
      <c r="B73" s="3" t="s">
        <v>969</v>
      </c>
      <c r="C73" s="3">
        <v>1</v>
      </c>
      <c r="D73" s="5">
        <v>55.46</v>
      </c>
      <c r="E73" s="6">
        <v>44153</v>
      </c>
      <c r="F73" s="3" t="s">
        <v>8</v>
      </c>
      <c r="G73" s="5">
        <f t="shared" si="3"/>
        <v>55.46</v>
      </c>
      <c r="H73" s="3"/>
    </row>
    <row r="74" spans="1:8" ht="12.75" customHeight="1" x14ac:dyDescent="0.25">
      <c r="A74" s="43"/>
      <c r="B74" s="3" t="s">
        <v>970</v>
      </c>
      <c r="C74" s="3">
        <v>1</v>
      </c>
      <c r="D74" s="5">
        <v>89.87</v>
      </c>
      <c r="E74" s="6">
        <v>44184</v>
      </c>
      <c r="F74" s="3" t="s">
        <v>8</v>
      </c>
      <c r="G74" s="5">
        <f t="shared" si="3"/>
        <v>89.87</v>
      </c>
      <c r="H74" s="3"/>
    </row>
    <row r="75" spans="1:8" ht="12.75" customHeight="1" x14ac:dyDescent="0.3">
      <c r="A75" s="579" t="s">
        <v>1760</v>
      </c>
      <c r="B75" s="591"/>
      <c r="C75" s="591"/>
      <c r="D75" s="591"/>
      <c r="E75" s="591"/>
      <c r="F75" s="592"/>
      <c r="G75" s="203"/>
      <c r="H75" s="51">
        <f>SUM(G63:G74)</f>
        <v>865.50000000000011</v>
      </c>
    </row>
    <row r="76" spans="1:8" ht="12.75" customHeight="1" x14ac:dyDescent="0.25">
      <c r="A76" s="195"/>
      <c r="B76" s="199" t="s">
        <v>959</v>
      </c>
      <c r="C76" s="199">
        <v>1</v>
      </c>
      <c r="D76" s="204">
        <v>91.01</v>
      </c>
      <c r="E76" s="205">
        <v>44228</v>
      </c>
      <c r="F76" s="199" t="s">
        <v>8</v>
      </c>
      <c r="G76" s="204">
        <f t="shared" ref="G76:G82" si="4">C76*D76</f>
        <v>91.01</v>
      </c>
      <c r="H76" s="199"/>
    </row>
    <row r="77" spans="1:8" ht="12.75" customHeight="1" x14ac:dyDescent="0.25">
      <c r="A77" s="195"/>
      <c r="B77" s="199" t="s">
        <v>960</v>
      </c>
      <c r="C77" s="199">
        <v>1</v>
      </c>
      <c r="D77" s="204">
        <v>84.41</v>
      </c>
      <c r="E77" s="205">
        <v>44257</v>
      </c>
      <c r="F77" s="199" t="s">
        <v>8</v>
      </c>
      <c r="G77" s="204">
        <f t="shared" si="4"/>
        <v>84.41</v>
      </c>
      <c r="H77" s="199"/>
    </row>
    <row r="78" spans="1:8" ht="12.75" customHeight="1" x14ac:dyDescent="0.25">
      <c r="A78" s="195"/>
      <c r="B78" s="199" t="s">
        <v>961</v>
      </c>
      <c r="C78" s="199">
        <v>1</v>
      </c>
      <c r="D78" s="204">
        <v>75</v>
      </c>
      <c r="E78" s="205">
        <v>44279</v>
      </c>
      <c r="F78" s="199" t="s">
        <v>8</v>
      </c>
      <c r="G78" s="204">
        <f t="shared" si="4"/>
        <v>75</v>
      </c>
      <c r="H78" s="199"/>
    </row>
    <row r="79" spans="1:8" ht="12.75" customHeight="1" x14ac:dyDescent="0.25">
      <c r="A79" s="195"/>
      <c r="B79" s="199" t="s">
        <v>962</v>
      </c>
      <c r="C79" s="199">
        <v>1</v>
      </c>
      <c r="D79" s="204">
        <v>84.86</v>
      </c>
      <c r="E79" s="205">
        <v>44310</v>
      </c>
      <c r="F79" s="199" t="s">
        <v>8</v>
      </c>
      <c r="G79" s="204">
        <f t="shared" si="4"/>
        <v>84.86</v>
      </c>
      <c r="H79" s="199"/>
    </row>
    <row r="80" spans="1:8" ht="12.75" customHeight="1" x14ac:dyDescent="0.25">
      <c r="A80" s="195"/>
      <c r="B80" s="199" t="s">
        <v>963</v>
      </c>
      <c r="C80" s="199">
        <v>1</v>
      </c>
      <c r="D80" s="204">
        <v>52.17</v>
      </c>
      <c r="E80" s="205">
        <v>44338</v>
      </c>
      <c r="F80" s="199" t="s">
        <v>8</v>
      </c>
      <c r="G80" s="204">
        <f t="shared" si="4"/>
        <v>52.17</v>
      </c>
      <c r="H80" s="199"/>
    </row>
    <row r="81" spans="1:8" ht="12.75" customHeight="1" x14ac:dyDescent="0.25">
      <c r="A81" s="3"/>
      <c r="B81" s="199" t="s">
        <v>964</v>
      </c>
      <c r="C81" s="180">
        <v>1</v>
      </c>
      <c r="D81" s="221">
        <v>80.89</v>
      </c>
      <c r="E81" s="222">
        <v>44386</v>
      </c>
      <c r="F81" s="199" t="s">
        <v>8</v>
      </c>
      <c r="G81" s="221">
        <f t="shared" si="4"/>
        <v>80.89</v>
      </c>
      <c r="H81" s="180"/>
    </row>
    <row r="82" spans="1:8" ht="12.75" customHeight="1" x14ac:dyDescent="0.25">
      <c r="A82" s="3"/>
      <c r="B82" s="199" t="s">
        <v>965</v>
      </c>
      <c r="C82" s="3">
        <v>1</v>
      </c>
      <c r="D82" s="251">
        <v>89.5</v>
      </c>
      <c r="E82" s="159">
        <v>44428</v>
      </c>
      <c r="F82" s="199" t="s">
        <v>8</v>
      </c>
      <c r="G82" s="221">
        <f t="shared" si="4"/>
        <v>89.5</v>
      </c>
      <c r="H82" s="3"/>
    </row>
    <row r="83" spans="1:8" ht="12.75" customHeight="1" x14ac:dyDescent="0.25">
      <c r="A83" s="3"/>
      <c r="B83" s="199" t="s">
        <v>966</v>
      </c>
      <c r="C83" s="158">
        <v>1</v>
      </c>
      <c r="D83" s="251">
        <v>81.06</v>
      </c>
      <c r="E83" s="159">
        <v>44487</v>
      </c>
      <c r="F83" s="199" t="s">
        <v>8</v>
      </c>
      <c r="G83" s="221">
        <f>C83*D83</f>
        <v>81.06</v>
      </c>
      <c r="H83" s="3"/>
    </row>
    <row r="84" spans="1:8" ht="12.75" customHeight="1" x14ac:dyDescent="0.25">
      <c r="A84" s="3"/>
      <c r="B84" s="199" t="s">
        <v>967</v>
      </c>
      <c r="C84" s="158">
        <v>1</v>
      </c>
      <c r="D84" s="251">
        <v>99.01</v>
      </c>
      <c r="E84" s="159">
        <v>44487</v>
      </c>
      <c r="F84" s="199" t="s">
        <v>8</v>
      </c>
      <c r="G84" s="221">
        <f>C84*D84</f>
        <v>99.01</v>
      </c>
      <c r="H84" s="3"/>
    </row>
    <row r="85" spans="1:8" ht="12.75" customHeight="1" x14ac:dyDescent="0.25">
      <c r="A85" s="3"/>
      <c r="B85" s="199" t="s">
        <v>968</v>
      </c>
      <c r="C85" s="3">
        <v>1</v>
      </c>
      <c r="D85" s="251">
        <v>104.32</v>
      </c>
      <c r="E85" s="159">
        <v>44501</v>
      </c>
      <c r="F85" s="199" t="s">
        <v>8</v>
      </c>
      <c r="G85" s="251">
        <f>C85*D85</f>
        <v>104.32</v>
      </c>
      <c r="H85" s="3"/>
    </row>
    <row r="86" spans="1:8" ht="12.75" customHeight="1" x14ac:dyDescent="0.25">
      <c r="A86" s="3"/>
      <c r="B86" s="199" t="s">
        <v>969</v>
      </c>
      <c r="C86" s="158">
        <v>1</v>
      </c>
      <c r="D86" s="251">
        <v>101.09</v>
      </c>
      <c r="E86" s="159">
        <v>44529</v>
      </c>
      <c r="F86" s="199" t="s">
        <v>8</v>
      </c>
      <c r="G86" s="251">
        <f>C86*D86</f>
        <v>101.09</v>
      </c>
      <c r="H86" s="3"/>
    </row>
    <row r="87" spans="1:8" ht="12.75" customHeight="1" x14ac:dyDescent="0.3">
      <c r="A87" s="579" t="s">
        <v>1761</v>
      </c>
      <c r="B87" s="580"/>
      <c r="C87" s="580"/>
      <c r="D87" s="580"/>
      <c r="E87" s="580"/>
      <c r="F87" s="581"/>
      <c r="G87" s="163"/>
      <c r="H87" s="35">
        <f>SUM(G76:G86)</f>
        <v>943.32</v>
      </c>
    </row>
    <row r="88" spans="1:8" ht="12.75" customHeight="1" x14ac:dyDescent="0.25">
      <c r="A88" s="195"/>
      <c r="B88" s="199" t="s">
        <v>1286</v>
      </c>
      <c r="C88" s="199">
        <v>1</v>
      </c>
      <c r="D88" s="204">
        <v>96.59</v>
      </c>
      <c r="E88" s="205">
        <v>44569</v>
      </c>
      <c r="F88" s="199" t="s">
        <v>8</v>
      </c>
      <c r="G88" s="204">
        <f t="shared" ref="G88:G99" si="5">C88*D88</f>
        <v>96.59</v>
      </c>
      <c r="H88" s="199"/>
    </row>
    <row r="89" spans="1:8" s="283" customFormat="1" ht="12.75" customHeight="1" x14ac:dyDescent="0.25">
      <c r="A89" s="195"/>
      <c r="B89" s="199" t="s">
        <v>1293</v>
      </c>
      <c r="C89" s="199">
        <v>1</v>
      </c>
      <c r="D89" s="204">
        <v>59.89</v>
      </c>
      <c r="E89" s="205">
        <v>44601</v>
      </c>
      <c r="F89" s="199" t="s">
        <v>8</v>
      </c>
      <c r="G89" s="204">
        <f t="shared" si="5"/>
        <v>59.89</v>
      </c>
      <c r="H89" s="199"/>
    </row>
    <row r="90" spans="1:8" ht="12.75" customHeight="1" x14ac:dyDescent="0.25">
      <c r="A90" s="195"/>
      <c r="B90" s="199" t="s">
        <v>1310</v>
      </c>
      <c r="C90" s="199">
        <v>1</v>
      </c>
      <c r="D90" s="204">
        <v>75.489999999999995</v>
      </c>
      <c r="E90" s="205">
        <v>44610</v>
      </c>
      <c r="F90" s="199" t="s">
        <v>8</v>
      </c>
      <c r="G90" s="204">
        <f t="shared" si="5"/>
        <v>75.489999999999995</v>
      </c>
      <c r="H90" s="199"/>
    </row>
    <row r="91" spans="1:8" ht="12.75" customHeight="1" x14ac:dyDescent="0.25">
      <c r="A91" s="195"/>
      <c r="B91" s="199" t="s">
        <v>1354</v>
      </c>
      <c r="C91" s="199">
        <v>1</v>
      </c>
      <c r="D91" s="204">
        <v>155.63999999999999</v>
      </c>
      <c r="E91" s="205">
        <v>44672</v>
      </c>
      <c r="F91" s="199" t="s">
        <v>8</v>
      </c>
      <c r="G91" s="204">
        <f t="shared" si="5"/>
        <v>155.63999999999999</v>
      </c>
      <c r="H91" s="199"/>
    </row>
    <row r="92" spans="1:8" ht="12.75" customHeight="1" x14ac:dyDescent="0.25">
      <c r="A92" s="195"/>
      <c r="B92" s="199" t="s">
        <v>1355</v>
      </c>
      <c r="C92" s="199">
        <v>1</v>
      </c>
      <c r="D92" s="204">
        <v>135.32</v>
      </c>
      <c r="E92" s="205">
        <v>44672</v>
      </c>
      <c r="F92" s="199" t="s">
        <v>8</v>
      </c>
      <c r="G92" s="204">
        <f t="shared" si="5"/>
        <v>135.32</v>
      </c>
      <c r="H92" s="199"/>
    </row>
    <row r="93" spans="1:8" ht="12.75" customHeight="1" x14ac:dyDescent="0.25">
      <c r="A93" s="195"/>
      <c r="B93" s="199" t="s">
        <v>1383</v>
      </c>
      <c r="C93" s="199">
        <v>1</v>
      </c>
      <c r="D93" s="204">
        <v>51.66</v>
      </c>
      <c r="E93" s="205">
        <v>44701</v>
      </c>
      <c r="F93" s="199" t="s">
        <v>8</v>
      </c>
      <c r="G93" s="204">
        <f>C93*D93</f>
        <v>51.66</v>
      </c>
      <c r="H93" s="199"/>
    </row>
    <row r="94" spans="1:8" ht="12.75" customHeight="1" x14ac:dyDescent="0.25">
      <c r="A94" s="158"/>
      <c r="B94" s="199" t="s">
        <v>1410</v>
      </c>
      <c r="C94" s="180">
        <v>1</v>
      </c>
      <c r="D94" s="221">
        <v>83.75</v>
      </c>
      <c r="E94" s="222">
        <v>44762</v>
      </c>
      <c r="F94" s="199" t="s">
        <v>8</v>
      </c>
      <c r="G94" s="221">
        <f t="shared" si="5"/>
        <v>83.75</v>
      </c>
      <c r="H94" s="180"/>
    </row>
    <row r="95" spans="1:8" ht="12.75" customHeight="1" x14ac:dyDescent="0.25">
      <c r="A95" s="158"/>
      <c r="B95" s="199" t="s">
        <v>1411</v>
      </c>
      <c r="C95" s="158">
        <v>1</v>
      </c>
      <c r="D95" s="251">
        <v>117.98</v>
      </c>
      <c r="E95" s="222">
        <v>44762</v>
      </c>
      <c r="F95" s="199" t="s">
        <v>8</v>
      </c>
      <c r="G95" s="221">
        <f t="shared" si="5"/>
        <v>117.98</v>
      </c>
      <c r="H95" s="158"/>
    </row>
    <row r="96" spans="1:8" ht="12.75" customHeight="1" x14ac:dyDescent="0.25">
      <c r="A96" s="158"/>
      <c r="B96" s="199" t="s">
        <v>1449</v>
      </c>
      <c r="C96" s="158">
        <v>1</v>
      </c>
      <c r="D96" s="251">
        <v>226.67</v>
      </c>
      <c r="E96" s="159">
        <v>44825</v>
      </c>
      <c r="F96" s="199" t="s">
        <v>8</v>
      </c>
      <c r="G96" s="221">
        <f t="shared" si="5"/>
        <v>226.67</v>
      </c>
      <c r="H96" s="158"/>
    </row>
    <row r="97" spans="1:8" ht="12.75" customHeight="1" x14ac:dyDescent="0.25">
      <c r="A97" s="158"/>
      <c r="B97" s="199" t="s">
        <v>1472</v>
      </c>
      <c r="C97" s="158">
        <v>1</v>
      </c>
      <c r="D97" s="251">
        <v>182.57</v>
      </c>
      <c r="E97" s="159">
        <v>44856</v>
      </c>
      <c r="F97" s="199" t="s">
        <v>8</v>
      </c>
      <c r="G97" s="221">
        <f t="shared" si="5"/>
        <v>182.57</v>
      </c>
      <c r="H97" s="158"/>
    </row>
    <row r="98" spans="1:8" ht="12.75" customHeight="1" x14ac:dyDescent="0.25">
      <c r="A98" s="158"/>
      <c r="B98" s="199" t="s">
        <v>1479</v>
      </c>
      <c r="C98" s="158">
        <v>1</v>
      </c>
      <c r="D98" s="251">
        <v>194.02</v>
      </c>
      <c r="E98" s="159">
        <v>44885</v>
      </c>
      <c r="F98" s="199" t="s">
        <v>8</v>
      </c>
      <c r="G98" s="251">
        <f t="shared" si="5"/>
        <v>194.02</v>
      </c>
      <c r="H98" s="158"/>
    </row>
    <row r="99" spans="1:8" ht="12.75" customHeight="1" x14ac:dyDescent="0.25">
      <c r="A99" s="158"/>
      <c r="B99" s="199" t="s">
        <v>1501</v>
      </c>
      <c r="C99" s="158">
        <v>1</v>
      </c>
      <c r="D99" s="251">
        <v>290.04000000000002</v>
      </c>
      <c r="E99" s="159">
        <v>44915</v>
      </c>
      <c r="F99" s="199" t="s">
        <v>8</v>
      </c>
      <c r="G99" s="251">
        <f t="shared" si="5"/>
        <v>290.04000000000002</v>
      </c>
      <c r="H99" s="158"/>
    </row>
    <row r="100" spans="1:8" ht="12.75" customHeight="1" x14ac:dyDescent="0.3">
      <c r="A100" s="579" t="s">
        <v>1762</v>
      </c>
      <c r="B100" s="580"/>
      <c r="C100" s="580"/>
      <c r="D100" s="580"/>
      <c r="E100" s="580"/>
      <c r="F100" s="581"/>
      <c r="G100" s="163"/>
      <c r="H100" s="35">
        <f>SUM(G88:G99)</f>
        <v>1669.62</v>
      </c>
    </row>
    <row r="101" spans="1:8" ht="12.75" customHeight="1" x14ac:dyDescent="0.25">
      <c r="A101" s="195"/>
      <c r="B101" s="199" t="s">
        <v>1614</v>
      </c>
      <c r="C101" s="199">
        <v>1</v>
      </c>
      <c r="D101" s="204">
        <v>334.61</v>
      </c>
      <c r="E101" s="205">
        <v>44949</v>
      </c>
      <c r="F101" s="199" t="s">
        <v>8</v>
      </c>
      <c r="G101" s="204">
        <f t="shared" ref="G101:G106" si="6">C101*D101</f>
        <v>334.61</v>
      </c>
      <c r="H101" s="199"/>
    </row>
    <row r="102" spans="1:8" ht="12.75" customHeight="1" x14ac:dyDescent="0.25">
      <c r="A102" s="195"/>
      <c r="B102" s="199" t="s">
        <v>1615</v>
      </c>
      <c r="C102" s="199">
        <v>1</v>
      </c>
      <c r="D102" s="204">
        <v>300.61</v>
      </c>
      <c r="E102" s="205">
        <v>44975</v>
      </c>
      <c r="F102" s="199" t="s">
        <v>8</v>
      </c>
      <c r="G102" s="204">
        <f t="shared" si="6"/>
        <v>300.61</v>
      </c>
      <c r="H102" s="199"/>
    </row>
    <row r="103" spans="1:8" ht="12.75" customHeight="1" x14ac:dyDescent="0.25">
      <c r="A103" s="195"/>
      <c r="B103" s="199" t="s">
        <v>1616</v>
      </c>
      <c r="C103" s="199">
        <v>1</v>
      </c>
      <c r="D103" s="204">
        <v>386.03</v>
      </c>
      <c r="E103" s="205">
        <v>45005</v>
      </c>
      <c r="F103" s="199" t="s">
        <v>8</v>
      </c>
      <c r="G103" s="204">
        <f t="shared" si="6"/>
        <v>386.03</v>
      </c>
      <c r="H103" s="199"/>
    </row>
    <row r="104" spans="1:8" ht="12.75" customHeight="1" x14ac:dyDescent="0.25">
      <c r="A104" s="195"/>
      <c r="B104" s="199" t="s">
        <v>1617</v>
      </c>
      <c r="C104" s="199">
        <v>1</v>
      </c>
      <c r="D104" s="204">
        <v>371.83</v>
      </c>
      <c r="E104" s="205">
        <v>45036</v>
      </c>
      <c r="F104" s="199" t="s">
        <v>8</v>
      </c>
      <c r="G104" s="204">
        <f t="shared" si="6"/>
        <v>371.83</v>
      </c>
      <c r="H104" s="199"/>
    </row>
    <row r="105" spans="1:8" ht="12.75" customHeight="1" x14ac:dyDescent="0.25">
      <c r="A105" s="195"/>
      <c r="B105" s="199" t="s">
        <v>1618</v>
      </c>
      <c r="C105" s="199">
        <v>1</v>
      </c>
      <c r="D105" s="204">
        <v>369.88</v>
      </c>
      <c r="E105" s="205">
        <v>45064</v>
      </c>
      <c r="F105" s="199" t="s">
        <v>8</v>
      </c>
      <c r="G105" s="204">
        <f t="shared" si="6"/>
        <v>369.88</v>
      </c>
      <c r="H105" s="199"/>
    </row>
    <row r="106" spans="1:8" ht="12.75" customHeight="1" x14ac:dyDescent="0.25">
      <c r="A106" s="195"/>
      <c r="B106" s="199" t="s">
        <v>1622</v>
      </c>
      <c r="C106" s="199">
        <v>1</v>
      </c>
      <c r="D106" s="204">
        <v>359.22</v>
      </c>
      <c r="E106" s="205">
        <v>45105</v>
      </c>
      <c r="F106" s="199" t="s">
        <v>8</v>
      </c>
      <c r="G106" s="204">
        <f t="shared" si="6"/>
        <v>359.22</v>
      </c>
      <c r="H106" s="199"/>
    </row>
    <row r="107" spans="1:8" ht="12.75" customHeight="1" x14ac:dyDescent="0.25">
      <c r="A107" s="158"/>
      <c r="B107" s="199" t="s">
        <v>1639</v>
      </c>
      <c r="C107" s="199">
        <v>1</v>
      </c>
      <c r="D107" s="204">
        <v>345.96</v>
      </c>
      <c r="E107" s="205">
        <v>45127</v>
      </c>
      <c r="F107" s="199" t="s">
        <v>8</v>
      </c>
      <c r="G107" s="204">
        <f t="shared" ref="G107" si="7">C107*D107</f>
        <v>345.96</v>
      </c>
      <c r="H107" s="180"/>
    </row>
    <row r="108" spans="1:8" ht="12.75" customHeight="1" x14ac:dyDescent="0.25">
      <c r="A108" s="158"/>
      <c r="B108" s="199" t="s">
        <v>1653</v>
      </c>
      <c r="C108" s="199">
        <v>1</v>
      </c>
      <c r="D108" s="204">
        <v>320.77</v>
      </c>
      <c r="E108" s="205">
        <v>45159</v>
      </c>
      <c r="F108" s="199" t="s">
        <v>8</v>
      </c>
      <c r="G108" s="204">
        <f t="shared" ref="G108:G109" si="8">C108*D108</f>
        <v>320.77</v>
      </c>
      <c r="H108" s="158"/>
    </row>
    <row r="109" spans="1:8" ht="12.75" customHeight="1" x14ac:dyDescent="0.25">
      <c r="A109" s="158"/>
      <c r="B109" s="199" t="s">
        <v>1680</v>
      </c>
      <c r="C109" s="158">
        <v>1</v>
      </c>
      <c r="D109" s="251">
        <v>369.21</v>
      </c>
      <c r="E109" s="159">
        <v>45189</v>
      </c>
      <c r="F109" s="199" t="s">
        <v>8</v>
      </c>
      <c r="G109" s="221">
        <f t="shared" si="8"/>
        <v>369.21</v>
      </c>
      <c r="H109" s="158"/>
    </row>
    <row r="110" spans="1:8" ht="12.75" customHeight="1" x14ac:dyDescent="0.25">
      <c r="A110" s="158"/>
      <c r="B110" s="199" t="s">
        <v>1739</v>
      </c>
      <c r="C110" s="158">
        <v>1</v>
      </c>
      <c r="D110" s="251">
        <v>497.3</v>
      </c>
      <c r="E110" s="159">
        <v>45219</v>
      </c>
      <c r="F110" s="199" t="s">
        <v>8</v>
      </c>
      <c r="G110" s="221">
        <f t="shared" ref="G110:G111" si="9">C110*D110</f>
        <v>497.3</v>
      </c>
      <c r="H110" s="158"/>
    </row>
    <row r="111" spans="1:8" ht="12.75" customHeight="1" x14ac:dyDescent="0.25">
      <c r="A111" s="158"/>
      <c r="B111" s="199" t="s">
        <v>1738</v>
      </c>
      <c r="C111" s="158">
        <v>1</v>
      </c>
      <c r="D111" s="251">
        <v>341.21</v>
      </c>
      <c r="E111" s="159">
        <v>45250</v>
      </c>
      <c r="F111" s="199" t="s">
        <v>8</v>
      </c>
      <c r="G111" s="251">
        <f t="shared" si="9"/>
        <v>341.21</v>
      </c>
      <c r="H111" s="158"/>
    </row>
    <row r="112" spans="1:8" ht="12.75" customHeight="1" x14ac:dyDescent="0.3">
      <c r="A112" s="579" t="s">
        <v>1510</v>
      </c>
      <c r="B112" s="580"/>
      <c r="C112" s="580"/>
      <c r="D112" s="580"/>
      <c r="E112" s="580"/>
      <c r="F112" s="581"/>
      <c r="G112" s="163"/>
      <c r="H112" s="35">
        <f>SUM(G101:G111)</f>
        <v>3996.6300000000006</v>
      </c>
    </row>
    <row r="113" spans="1:8" ht="12.75" customHeight="1" x14ac:dyDescent="0.25">
      <c r="A113" s="195"/>
      <c r="B113" s="199" t="s">
        <v>1774</v>
      </c>
      <c r="C113" s="199">
        <v>1</v>
      </c>
      <c r="D113" s="204">
        <v>374</v>
      </c>
      <c r="E113" s="205">
        <v>45314</v>
      </c>
      <c r="F113" s="199" t="s">
        <v>8</v>
      </c>
      <c r="G113" s="204">
        <f t="shared" ref="G113" si="10">C113*D113</f>
        <v>374</v>
      </c>
      <c r="H113" s="199"/>
    </row>
    <row r="114" spans="1:8" ht="12.75" customHeight="1" x14ac:dyDescent="0.25">
      <c r="A114" s="195"/>
      <c r="B114" s="199" t="s">
        <v>1775</v>
      </c>
      <c r="C114" s="199">
        <v>1</v>
      </c>
      <c r="D114" s="204">
        <f>241.53+241.83</f>
        <v>483.36</v>
      </c>
      <c r="E114" s="205">
        <v>45344</v>
      </c>
      <c r="F114" s="199" t="s">
        <v>8</v>
      </c>
      <c r="G114" s="204">
        <f>C114*D114</f>
        <v>483.36</v>
      </c>
      <c r="H114" s="199"/>
    </row>
    <row r="115" spans="1:8" ht="12.75" customHeight="1" x14ac:dyDescent="0.25">
      <c r="A115" s="195"/>
      <c r="B115" s="199" t="s">
        <v>1787</v>
      </c>
      <c r="C115" s="199">
        <v>1</v>
      </c>
      <c r="D115" s="204">
        <v>160.11000000000001</v>
      </c>
      <c r="E115" s="205">
        <v>45371</v>
      </c>
      <c r="F115" s="199" t="s">
        <v>8</v>
      </c>
      <c r="G115" s="204">
        <f>C115*D115</f>
        <v>160.11000000000001</v>
      </c>
      <c r="H115" s="199"/>
    </row>
    <row r="116" spans="1:8" ht="12.75" customHeight="1" x14ac:dyDescent="0.25">
      <c r="A116" s="195"/>
      <c r="B116" s="199" t="s">
        <v>1802</v>
      </c>
      <c r="C116" s="199">
        <v>1</v>
      </c>
      <c r="D116" s="204">
        <v>243.41</v>
      </c>
      <c r="E116" s="205">
        <v>45404</v>
      </c>
      <c r="F116" s="199" t="s">
        <v>8</v>
      </c>
      <c r="G116" s="204">
        <f t="shared" ref="G116:G119" si="11">C116*D116</f>
        <v>243.41</v>
      </c>
      <c r="H116" s="199"/>
    </row>
    <row r="117" spans="1:8" ht="12.75" customHeight="1" x14ac:dyDescent="0.25">
      <c r="A117" s="195"/>
      <c r="B117" s="199" t="s">
        <v>1822</v>
      </c>
      <c r="C117" s="199">
        <v>1</v>
      </c>
      <c r="D117" s="204">
        <v>262.62</v>
      </c>
      <c r="E117" s="205">
        <v>45433</v>
      </c>
      <c r="F117" s="199" t="s">
        <v>8</v>
      </c>
      <c r="G117" s="204">
        <f t="shared" si="11"/>
        <v>262.62</v>
      </c>
      <c r="H117" s="199"/>
    </row>
    <row r="118" spans="1:8" ht="12.75" customHeight="1" x14ac:dyDescent="0.25">
      <c r="A118" s="195"/>
      <c r="B118" s="199" t="s">
        <v>1842</v>
      </c>
      <c r="C118" s="199">
        <v>1</v>
      </c>
      <c r="D118" s="204">
        <v>254.03</v>
      </c>
      <c r="E118" s="205">
        <v>45464</v>
      </c>
      <c r="F118" s="199" t="s">
        <v>8</v>
      </c>
      <c r="G118" s="204">
        <f t="shared" si="11"/>
        <v>254.03</v>
      </c>
      <c r="H118" s="199"/>
    </row>
    <row r="119" spans="1:8" ht="12.75" customHeight="1" x14ac:dyDescent="0.25">
      <c r="A119" s="158"/>
      <c r="B119" s="528" t="s">
        <v>1843</v>
      </c>
      <c r="C119" s="199">
        <v>1</v>
      </c>
      <c r="D119" s="204">
        <v>210</v>
      </c>
      <c r="E119" s="205">
        <v>45495</v>
      </c>
      <c r="F119" s="199" t="s">
        <v>8</v>
      </c>
      <c r="G119" s="204">
        <f t="shared" si="11"/>
        <v>210</v>
      </c>
      <c r="H119" s="180"/>
    </row>
    <row r="120" spans="1:8" ht="12.75" customHeight="1" x14ac:dyDescent="0.25">
      <c r="A120" s="158"/>
      <c r="B120" s="528" t="s">
        <v>1857</v>
      </c>
      <c r="C120" s="199">
        <v>1</v>
      </c>
      <c r="D120" s="204">
        <v>233</v>
      </c>
      <c r="E120" s="205">
        <v>45526</v>
      </c>
      <c r="F120" s="199" t="s">
        <v>8</v>
      </c>
      <c r="G120" s="204">
        <f t="shared" ref="G120:G124" si="12">C120*D120</f>
        <v>233</v>
      </c>
      <c r="H120" s="158"/>
    </row>
    <row r="121" spans="1:8" ht="12.75" customHeight="1" x14ac:dyDescent="0.25">
      <c r="A121" s="158"/>
      <c r="B121" s="199" t="s">
        <v>1868</v>
      </c>
      <c r="C121" s="158">
        <v>1</v>
      </c>
      <c r="D121" s="251">
        <v>570.21</v>
      </c>
      <c r="E121" s="159">
        <v>45537</v>
      </c>
      <c r="F121" s="199" t="s">
        <v>8</v>
      </c>
      <c r="G121" s="221">
        <f t="shared" si="12"/>
        <v>570.21</v>
      </c>
      <c r="H121" s="158"/>
    </row>
    <row r="122" spans="1:8" ht="12.75" customHeight="1" x14ac:dyDescent="0.25">
      <c r="A122" s="158"/>
      <c r="B122" s="528" t="s">
        <v>1873</v>
      </c>
      <c r="C122" s="158">
        <v>1</v>
      </c>
      <c r="D122" s="251">
        <v>221</v>
      </c>
      <c r="E122" s="159">
        <v>45556</v>
      </c>
      <c r="F122" s="199" t="s">
        <v>8</v>
      </c>
      <c r="G122" s="221">
        <f t="shared" si="12"/>
        <v>221</v>
      </c>
      <c r="H122" s="158"/>
    </row>
    <row r="123" spans="1:8" ht="12.75" customHeight="1" x14ac:dyDescent="0.25">
      <c r="A123" s="158"/>
      <c r="B123" s="199" t="s">
        <v>1880</v>
      </c>
      <c r="C123" s="158">
        <v>1</v>
      </c>
      <c r="D123" s="251">
        <v>188.44</v>
      </c>
      <c r="E123" s="159">
        <v>45587</v>
      </c>
      <c r="F123" s="199" t="s">
        <v>8</v>
      </c>
      <c r="G123" s="251">
        <f t="shared" si="12"/>
        <v>188.44</v>
      </c>
      <c r="H123" s="158"/>
    </row>
    <row r="124" spans="1:8" ht="12.75" customHeight="1" x14ac:dyDescent="0.25">
      <c r="A124" s="158"/>
      <c r="B124" s="199" t="s">
        <v>1883</v>
      </c>
      <c r="C124" s="158">
        <v>1</v>
      </c>
      <c r="D124" s="251">
        <v>183.32</v>
      </c>
      <c r="E124" s="159">
        <v>45616</v>
      </c>
      <c r="F124" s="199" t="s">
        <v>8</v>
      </c>
      <c r="G124" s="251">
        <f t="shared" si="12"/>
        <v>183.32</v>
      </c>
      <c r="H124" s="158"/>
    </row>
    <row r="125" spans="1:8" ht="12.75" customHeight="1" x14ac:dyDescent="0.3">
      <c r="A125" s="579" t="s">
        <v>1754</v>
      </c>
      <c r="B125" s="580"/>
      <c r="C125" s="580"/>
      <c r="D125" s="580"/>
      <c r="E125" s="580"/>
      <c r="F125" s="581"/>
      <c r="G125" s="163"/>
      <c r="H125" s="35">
        <f>SUM(G113:G124)</f>
        <v>3383.5</v>
      </c>
    </row>
    <row r="126" spans="1:8" ht="12.75" customHeight="1" x14ac:dyDescent="0.25"/>
    <row r="127" spans="1:8" ht="12.75" customHeight="1" x14ac:dyDescent="0.3">
      <c r="A127" s="640" t="s">
        <v>971</v>
      </c>
      <c r="B127" s="641"/>
      <c r="C127" s="641"/>
      <c r="D127" s="641"/>
      <c r="E127" s="641"/>
      <c r="F127" s="642"/>
      <c r="G127" s="168">
        <f>SUM(G3:G125)</f>
        <v>15069.88</v>
      </c>
      <c r="H127" s="169"/>
    </row>
    <row r="128" spans="1: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13">
    <mergeCell ref="A127:F127"/>
    <mergeCell ref="A75:F75"/>
    <mergeCell ref="A87:F87"/>
    <mergeCell ref="A1:H1"/>
    <mergeCell ref="A5:F5"/>
    <mergeCell ref="A11:F11"/>
    <mergeCell ref="A24:F24"/>
    <mergeCell ref="A36:F36"/>
    <mergeCell ref="A49:F49"/>
    <mergeCell ref="A62:F62"/>
    <mergeCell ref="A100:F100"/>
    <mergeCell ref="A112:F112"/>
    <mergeCell ref="A125:F125"/>
  </mergeCells>
  <phoneticPr fontId="11" type="noConversion"/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6600"/>
  </sheetPr>
  <dimension ref="A1:F1012"/>
  <sheetViews>
    <sheetView zoomScale="110" zoomScaleNormal="110" workbookViewId="0">
      <pane xSplit="5" ySplit="2" topLeftCell="F297" activePane="bottomRight" state="frozen"/>
      <selection pane="topRight" activeCell="F1" sqref="F1"/>
      <selection pane="bottomLeft" activeCell="A3" sqref="A3"/>
      <selection pane="bottomRight" activeCell="F312" sqref="F312"/>
    </sheetView>
  </sheetViews>
  <sheetFormatPr defaultColWidth="14.453125" defaultRowHeight="15" customHeight="1" x14ac:dyDescent="0.25"/>
  <cols>
    <col min="1" max="1" width="23.453125" customWidth="1"/>
    <col min="2" max="2" width="21.36328125" customWidth="1"/>
    <col min="3" max="3" width="14.453125" bestFit="1" customWidth="1"/>
    <col min="4" max="4" width="8" hidden="1" customWidth="1"/>
    <col min="5" max="5" width="14.08984375" customWidth="1"/>
    <col min="6" max="6" width="13.453125" customWidth="1"/>
    <col min="7" max="26" width="8" customWidth="1"/>
  </cols>
  <sheetData>
    <row r="1" spans="1:6" ht="12.75" customHeight="1" x14ac:dyDescent="0.3">
      <c r="A1" s="644" t="s">
        <v>972</v>
      </c>
      <c r="B1" s="580"/>
      <c r="C1" s="580"/>
      <c r="D1" s="580"/>
      <c r="E1" s="580"/>
      <c r="F1" s="581"/>
    </row>
    <row r="2" spans="1:6" ht="12.75" customHeight="1" x14ac:dyDescent="0.3">
      <c r="A2" s="170" t="s">
        <v>1</v>
      </c>
      <c r="B2" s="170" t="s">
        <v>112</v>
      </c>
      <c r="C2" s="171" t="s">
        <v>4</v>
      </c>
      <c r="D2" s="170" t="s">
        <v>5</v>
      </c>
      <c r="E2" s="170" t="s">
        <v>115</v>
      </c>
      <c r="F2" s="170" t="s">
        <v>116</v>
      </c>
    </row>
    <row r="3" spans="1:6" ht="12.75" customHeight="1" x14ac:dyDescent="0.25">
      <c r="A3" s="3"/>
      <c r="B3" s="3" t="s">
        <v>973</v>
      </c>
      <c r="C3" s="6">
        <v>42313</v>
      </c>
      <c r="D3" s="3" t="s">
        <v>8</v>
      </c>
      <c r="E3" s="5">
        <v>65.28</v>
      </c>
      <c r="F3" s="3"/>
    </row>
    <row r="4" spans="1:6" ht="12.75" customHeight="1" x14ac:dyDescent="0.25">
      <c r="A4" s="3"/>
      <c r="B4" s="3" t="s">
        <v>974</v>
      </c>
      <c r="C4" s="6">
        <v>42313</v>
      </c>
      <c r="D4" s="3" t="s">
        <v>8</v>
      </c>
      <c r="E4" s="5">
        <v>87.31</v>
      </c>
      <c r="F4" s="3"/>
    </row>
    <row r="5" spans="1:6" ht="12.75" customHeight="1" x14ac:dyDescent="0.3">
      <c r="A5" s="579" t="s">
        <v>38</v>
      </c>
      <c r="B5" s="580"/>
      <c r="C5" s="580"/>
      <c r="D5" s="580"/>
      <c r="E5" s="581"/>
      <c r="F5" s="149">
        <f>SUM(E3:E4)</f>
        <v>152.59</v>
      </c>
    </row>
    <row r="6" spans="1:6" ht="12.75" customHeight="1" x14ac:dyDescent="0.25">
      <c r="A6" s="3"/>
      <c r="B6" s="3" t="s">
        <v>975</v>
      </c>
      <c r="C6" s="6">
        <v>42310</v>
      </c>
      <c r="D6" s="3" t="s">
        <v>8</v>
      </c>
      <c r="E6" s="5">
        <v>76.16</v>
      </c>
      <c r="F6" s="3"/>
    </row>
    <row r="7" spans="1:6" ht="12.75" customHeight="1" x14ac:dyDescent="0.25">
      <c r="A7" s="3"/>
      <c r="B7" s="3" t="s">
        <v>976</v>
      </c>
      <c r="C7" s="6">
        <v>42340</v>
      </c>
      <c r="D7" s="3" t="s">
        <v>8</v>
      </c>
      <c r="E7" s="5">
        <v>21.82</v>
      </c>
      <c r="F7" s="3"/>
    </row>
    <row r="8" spans="1:6" ht="12.75" customHeight="1" x14ac:dyDescent="0.25">
      <c r="A8" s="3"/>
      <c r="B8" s="3" t="s">
        <v>976</v>
      </c>
      <c r="C8" s="6">
        <v>42340</v>
      </c>
      <c r="D8" s="3" t="s">
        <v>8</v>
      </c>
      <c r="E8" s="5">
        <v>87.31</v>
      </c>
      <c r="F8" s="3"/>
    </row>
    <row r="9" spans="1:6" ht="12.75" customHeight="1" x14ac:dyDescent="0.25">
      <c r="A9" s="3"/>
      <c r="B9" s="3" t="s">
        <v>977</v>
      </c>
      <c r="C9" s="6">
        <v>42367</v>
      </c>
      <c r="D9" s="3" t="s">
        <v>8</v>
      </c>
      <c r="E9" s="5">
        <v>70.72</v>
      </c>
      <c r="F9" s="3"/>
    </row>
    <row r="10" spans="1:6" ht="12.75" customHeight="1" x14ac:dyDescent="0.25">
      <c r="A10" s="3"/>
      <c r="B10" s="3" t="s">
        <v>978</v>
      </c>
      <c r="C10" s="6">
        <v>42367</v>
      </c>
      <c r="D10" s="3" t="s">
        <v>8</v>
      </c>
      <c r="E10" s="5">
        <v>87.31</v>
      </c>
      <c r="F10" s="3"/>
    </row>
    <row r="11" spans="1:6" ht="12.75" customHeight="1" x14ac:dyDescent="0.3">
      <c r="A11" s="579" t="s">
        <v>39</v>
      </c>
      <c r="B11" s="580"/>
      <c r="C11" s="580"/>
      <c r="D11" s="580"/>
      <c r="E11" s="581"/>
      <c r="F11" s="149">
        <f>SUM(E6:E10)</f>
        <v>343.32</v>
      </c>
    </row>
    <row r="12" spans="1:6" ht="12.75" customHeight="1" x14ac:dyDescent="0.25">
      <c r="A12" s="3"/>
      <c r="B12" s="3" t="s">
        <v>979</v>
      </c>
      <c r="C12" s="6">
        <v>42367</v>
      </c>
      <c r="D12" s="3" t="s">
        <v>8</v>
      </c>
      <c r="E12" s="5">
        <v>70.48</v>
      </c>
      <c r="F12" s="3"/>
    </row>
    <row r="13" spans="1:6" ht="12.75" customHeight="1" x14ac:dyDescent="0.25">
      <c r="A13" s="3"/>
      <c r="B13" s="3" t="s">
        <v>980</v>
      </c>
      <c r="C13" s="6">
        <v>42367</v>
      </c>
      <c r="D13" s="3" t="s">
        <v>8</v>
      </c>
      <c r="E13" s="5">
        <v>94.16</v>
      </c>
      <c r="F13" s="3"/>
    </row>
    <row r="14" spans="1:6" ht="12.75" customHeight="1" x14ac:dyDescent="0.3">
      <c r="A14" s="579" t="s">
        <v>40</v>
      </c>
      <c r="B14" s="580"/>
      <c r="C14" s="580"/>
      <c r="D14" s="580"/>
      <c r="E14" s="581"/>
      <c r="F14" s="149">
        <f>SUM(E12:E13)</f>
        <v>164.64</v>
      </c>
    </row>
    <row r="15" spans="1:6" ht="12.75" customHeight="1" x14ac:dyDescent="0.25">
      <c r="A15" s="3"/>
      <c r="B15" s="3" t="s">
        <v>981</v>
      </c>
      <c r="C15" s="172">
        <v>42432</v>
      </c>
      <c r="D15" s="3" t="s">
        <v>8</v>
      </c>
      <c r="E15" s="40">
        <v>75.680000000000007</v>
      </c>
      <c r="F15" s="58"/>
    </row>
    <row r="16" spans="1:6" ht="12.75" customHeight="1" x14ac:dyDescent="0.25">
      <c r="A16" s="3"/>
      <c r="B16" s="3" t="s">
        <v>982</v>
      </c>
      <c r="C16" s="172">
        <v>42432</v>
      </c>
      <c r="D16" s="3" t="s">
        <v>8</v>
      </c>
      <c r="E16" s="40">
        <v>101.22</v>
      </c>
      <c r="F16" s="58"/>
    </row>
    <row r="17" spans="1:6" ht="12.75" customHeight="1" x14ac:dyDescent="0.3">
      <c r="A17" s="579" t="s">
        <v>42</v>
      </c>
      <c r="B17" s="580"/>
      <c r="C17" s="580"/>
      <c r="D17" s="580"/>
      <c r="E17" s="581"/>
      <c r="F17" s="149">
        <f>SUM(E15:E16)</f>
        <v>176.9</v>
      </c>
    </row>
    <row r="18" spans="1:6" ht="12.75" customHeight="1" x14ac:dyDescent="0.25">
      <c r="A18" s="3"/>
      <c r="B18" s="3" t="s">
        <v>983</v>
      </c>
      <c r="C18" s="172">
        <v>42467</v>
      </c>
      <c r="D18" s="3" t="s">
        <v>8</v>
      </c>
      <c r="E18" s="40">
        <v>73.040000000000006</v>
      </c>
      <c r="F18" s="58"/>
    </row>
    <row r="19" spans="1:6" ht="12.75" customHeight="1" x14ac:dyDescent="0.25">
      <c r="A19" s="3"/>
      <c r="B19" s="3" t="s">
        <v>984</v>
      </c>
      <c r="C19" s="172">
        <v>42467</v>
      </c>
      <c r="D19" s="3" t="s">
        <v>8</v>
      </c>
      <c r="E19" s="40">
        <v>97.69</v>
      </c>
      <c r="F19" s="58"/>
    </row>
    <row r="20" spans="1:6" ht="12.75" customHeight="1" x14ac:dyDescent="0.3">
      <c r="A20" s="579" t="s">
        <v>43</v>
      </c>
      <c r="B20" s="580"/>
      <c r="C20" s="580"/>
      <c r="D20" s="580"/>
      <c r="E20" s="581"/>
      <c r="F20" s="149">
        <f>SUM(E18:E19)</f>
        <v>170.73000000000002</v>
      </c>
    </row>
    <row r="21" spans="1:6" ht="12.75" customHeight="1" x14ac:dyDescent="0.25">
      <c r="A21" s="3"/>
      <c r="B21" s="3" t="s">
        <v>985</v>
      </c>
      <c r="C21" s="172">
        <v>42499</v>
      </c>
      <c r="D21" s="3" t="s">
        <v>8</v>
      </c>
      <c r="E21" s="40">
        <v>77.06</v>
      </c>
      <c r="F21" s="58"/>
    </row>
    <row r="22" spans="1:6" ht="12.75" customHeight="1" x14ac:dyDescent="0.25">
      <c r="A22" s="3"/>
      <c r="B22" s="3" t="s">
        <v>986</v>
      </c>
      <c r="C22" s="172">
        <v>42499</v>
      </c>
      <c r="D22" s="3" t="s">
        <v>8</v>
      </c>
      <c r="E22" s="40">
        <v>97.69</v>
      </c>
      <c r="F22" s="58"/>
    </row>
    <row r="23" spans="1:6" ht="12.75" customHeight="1" x14ac:dyDescent="0.3">
      <c r="A23" s="579" t="s">
        <v>44</v>
      </c>
      <c r="B23" s="580"/>
      <c r="C23" s="580"/>
      <c r="D23" s="580"/>
      <c r="E23" s="581"/>
      <c r="F23" s="149">
        <f>SUM(E21:E22)</f>
        <v>174.75</v>
      </c>
    </row>
    <row r="24" spans="1:6" ht="12.75" customHeight="1" x14ac:dyDescent="0.25">
      <c r="A24" s="3"/>
      <c r="B24" s="3" t="s">
        <v>987</v>
      </c>
      <c r="C24" s="172">
        <v>42527</v>
      </c>
      <c r="D24" s="3" t="s">
        <v>8</v>
      </c>
      <c r="E24" s="40">
        <v>73.040000000000006</v>
      </c>
      <c r="F24" s="58"/>
    </row>
    <row r="25" spans="1:6" ht="12.75" customHeight="1" x14ac:dyDescent="0.25">
      <c r="A25" s="3"/>
      <c r="B25" s="3" t="s">
        <v>988</v>
      </c>
      <c r="C25" s="172">
        <v>42527</v>
      </c>
      <c r="D25" s="3" t="s">
        <v>8</v>
      </c>
      <c r="E25" s="40">
        <v>97.69</v>
      </c>
      <c r="F25" s="58"/>
    </row>
    <row r="26" spans="1:6" ht="12.75" customHeight="1" x14ac:dyDescent="0.3">
      <c r="A26" s="579" t="s">
        <v>45</v>
      </c>
      <c r="B26" s="580"/>
      <c r="C26" s="580"/>
      <c r="D26" s="580"/>
      <c r="E26" s="581"/>
      <c r="F26" s="149">
        <f>SUM(E24:E25)</f>
        <v>170.73000000000002</v>
      </c>
    </row>
    <row r="27" spans="1:6" ht="12.75" customHeight="1" x14ac:dyDescent="0.25">
      <c r="A27" s="3"/>
      <c r="B27" s="3" t="s">
        <v>989</v>
      </c>
      <c r="C27" s="172">
        <v>42565</v>
      </c>
      <c r="D27" s="3" t="s">
        <v>8</v>
      </c>
      <c r="E27" s="40">
        <v>77.08</v>
      </c>
      <c r="F27" s="58"/>
    </row>
    <row r="28" spans="1:6" ht="12.75" customHeight="1" x14ac:dyDescent="0.25">
      <c r="A28" s="3"/>
      <c r="B28" s="3" t="s">
        <v>990</v>
      </c>
      <c r="C28" s="172">
        <v>42565</v>
      </c>
      <c r="D28" s="3" t="s">
        <v>8</v>
      </c>
      <c r="E28" s="40">
        <v>97.69</v>
      </c>
      <c r="F28" s="3"/>
    </row>
    <row r="29" spans="1:6" ht="12.75" customHeight="1" x14ac:dyDescent="0.25">
      <c r="A29" s="3"/>
      <c r="B29" s="3" t="s">
        <v>991</v>
      </c>
      <c r="C29" s="172">
        <v>42581</v>
      </c>
      <c r="D29" s="3" t="s">
        <v>8</v>
      </c>
      <c r="E29" s="40">
        <v>77.08</v>
      </c>
      <c r="F29" s="58"/>
    </row>
    <row r="30" spans="1:6" ht="12.75" customHeight="1" x14ac:dyDescent="0.25">
      <c r="A30" s="3"/>
      <c r="B30" s="3" t="s">
        <v>992</v>
      </c>
      <c r="C30" s="172">
        <v>42581</v>
      </c>
      <c r="D30" s="3" t="s">
        <v>8</v>
      </c>
      <c r="E30" s="40">
        <v>97.69</v>
      </c>
      <c r="F30" s="58"/>
    </row>
    <row r="31" spans="1:6" ht="12.75" customHeight="1" x14ac:dyDescent="0.3">
      <c r="A31" s="579" t="s">
        <v>47</v>
      </c>
      <c r="B31" s="580"/>
      <c r="C31" s="580"/>
      <c r="D31" s="580"/>
      <c r="E31" s="581"/>
      <c r="F31" s="149">
        <f>SUM(E27:E30)</f>
        <v>349.53999999999996</v>
      </c>
    </row>
    <row r="32" spans="1:6" ht="12.75" customHeight="1" x14ac:dyDescent="0.25">
      <c r="A32" s="3"/>
      <c r="B32" s="3" t="s">
        <v>993</v>
      </c>
      <c r="C32" s="172">
        <v>42613</v>
      </c>
      <c r="D32" s="3" t="s">
        <v>8</v>
      </c>
      <c r="E32" s="40">
        <v>73.040000000000006</v>
      </c>
      <c r="F32" s="58"/>
    </row>
    <row r="33" spans="1:6" ht="12.75" customHeight="1" x14ac:dyDescent="0.25">
      <c r="A33" s="3"/>
      <c r="B33" s="3" t="s">
        <v>994</v>
      </c>
      <c r="C33" s="172">
        <v>42613</v>
      </c>
      <c r="D33" s="3" t="s">
        <v>8</v>
      </c>
      <c r="E33" s="40">
        <v>97.69</v>
      </c>
      <c r="F33" s="58"/>
    </row>
    <row r="34" spans="1:6" ht="12.75" customHeight="1" x14ac:dyDescent="0.3">
      <c r="A34" s="44" t="s">
        <v>48</v>
      </c>
      <c r="B34" s="45"/>
      <c r="C34" s="45"/>
      <c r="D34" s="45"/>
      <c r="E34" s="46"/>
      <c r="F34" s="149">
        <f>SUM(E32:E33)</f>
        <v>170.73000000000002</v>
      </c>
    </row>
    <row r="35" spans="1:6" ht="12.75" customHeight="1" x14ac:dyDescent="0.25">
      <c r="A35" s="3"/>
      <c r="B35" s="3" t="s">
        <v>995</v>
      </c>
      <c r="C35" s="172">
        <v>42640</v>
      </c>
      <c r="D35" s="3" t="s">
        <v>8</v>
      </c>
      <c r="E35" s="40">
        <v>73.040000000000006</v>
      </c>
      <c r="F35" s="58"/>
    </row>
    <row r="36" spans="1:6" ht="12.75" customHeight="1" x14ac:dyDescent="0.25">
      <c r="A36" s="3"/>
      <c r="B36" s="3" t="s">
        <v>996</v>
      </c>
      <c r="C36" s="172">
        <v>42640</v>
      </c>
      <c r="D36" s="3" t="s">
        <v>8</v>
      </c>
      <c r="E36" s="40">
        <v>97.69</v>
      </c>
      <c r="F36" s="58"/>
    </row>
    <row r="37" spans="1:6" ht="12.75" customHeight="1" x14ac:dyDescent="0.3">
      <c r="A37" s="44" t="s">
        <v>49</v>
      </c>
      <c r="B37" s="45"/>
      <c r="C37" s="45"/>
      <c r="D37" s="45"/>
      <c r="E37" s="46"/>
      <c r="F37" s="149">
        <f>SUM(E35:E36)</f>
        <v>170.73000000000002</v>
      </c>
    </row>
    <row r="38" spans="1:6" ht="12.75" customHeight="1" x14ac:dyDescent="0.25">
      <c r="A38" s="3"/>
      <c r="B38" s="3"/>
      <c r="C38" s="3"/>
      <c r="D38" s="3"/>
      <c r="E38" s="3"/>
      <c r="F38" s="58"/>
    </row>
    <row r="39" spans="1:6" ht="12.75" customHeight="1" x14ac:dyDescent="0.25">
      <c r="A39" s="3"/>
      <c r="B39" s="3"/>
      <c r="C39" s="3"/>
      <c r="D39" s="3"/>
      <c r="E39" s="3"/>
      <c r="F39" s="58"/>
    </row>
    <row r="40" spans="1:6" ht="12.75" customHeight="1" x14ac:dyDescent="0.3">
      <c r="A40" s="44" t="s">
        <v>50</v>
      </c>
      <c r="B40" s="45"/>
      <c r="C40" s="45"/>
      <c r="D40" s="45"/>
      <c r="E40" s="46"/>
      <c r="F40" s="149">
        <v>0</v>
      </c>
    </row>
    <row r="41" spans="1:6" ht="12.75" customHeight="1" x14ac:dyDescent="0.25">
      <c r="A41" s="3"/>
      <c r="B41" s="3" t="s">
        <v>997</v>
      </c>
      <c r="C41" s="172">
        <v>42681</v>
      </c>
      <c r="D41" s="3" t="s">
        <v>8</v>
      </c>
      <c r="E41" s="40">
        <v>73.040000000000006</v>
      </c>
      <c r="F41" s="58"/>
    </row>
    <row r="42" spans="1:6" ht="12.75" customHeight="1" x14ac:dyDescent="0.25">
      <c r="A42" s="3"/>
      <c r="B42" s="3" t="s">
        <v>998</v>
      </c>
      <c r="C42" s="172">
        <v>42681</v>
      </c>
      <c r="D42" s="3" t="s">
        <v>8</v>
      </c>
      <c r="E42" s="40">
        <v>97.69</v>
      </c>
      <c r="F42" s="58"/>
    </row>
    <row r="43" spans="1:6" ht="12.75" customHeight="1" x14ac:dyDescent="0.3">
      <c r="A43" s="44" t="s">
        <v>51</v>
      </c>
      <c r="B43" s="45"/>
      <c r="C43" s="45"/>
      <c r="D43" s="45"/>
      <c r="E43" s="46"/>
      <c r="F43" s="149">
        <f>SUM(E41:E42)</f>
        <v>170.73000000000002</v>
      </c>
    </row>
    <row r="44" spans="1:6" ht="12.75" customHeight="1" x14ac:dyDescent="0.25">
      <c r="A44" s="3"/>
      <c r="B44" s="3" t="s">
        <v>999</v>
      </c>
      <c r="C44" s="172">
        <v>42710</v>
      </c>
      <c r="D44" s="3" t="s">
        <v>8</v>
      </c>
      <c r="E44" s="40">
        <v>109.56</v>
      </c>
      <c r="F44" s="58"/>
    </row>
    <row r="45" spans="1:6" ht="12.75" customHeight="1" x14ac:dyDescent="0.25">
      <c r="A45" s="3"/>
      <c r="B45" s="3" t="s">
        <v>1000</v>
      </c>
      <c r="C45" s="172">
        <v>42710</v>
      </c>
      <c r="D45" s="3" t="s">
        <v>8</v>
      </c>
      <c r="E45" s="40">
        <v>97.69</v>
      </c>
      <c r="F45" s="58"/>
    </row>
    <row r="46" spans="1:6" ht="12.75" customHeight="1" x14ac:dyDescent="0.25">
      <c r="A46" s="3"/>
      <c r="B46" s="3" t="s">
        <v>1001</v>
      </c>
      <c r="C46" s="172">
        <v>42710</v>
      </c>
      <c r="D46" s="3" t="s">
        <v>8</v>
      </c>
      <c r="E46" s="40">
        <v>97.69</v>
      </c>
      <c r="F46" s="58"/>
    </row>
    <row r="47" spans="1:6" ht="12.75" customHeight="1" x14ac:dyDescent="0.25">
      <c r="A47" s="3"/>
      <c r="B47" s="3" t="s">
        <v>1002</v>
      </c>
      <c r="C47" s="172">
        <v>42710</v>
      </c>
      <c r="D47" s="3" t="s">
        <v>8</v>
      </c>
      <c r="E47" s="40">
        <v>109.56</v>
      </c>
      <c r="F47" s="3"/>
    </row>
    <row r="48" spans="1:6" ht="12.75" customHeight="1" x14ac:dyDescent="0.25">
      <c r="A48" s="3"/>
      <c r="B48" s="3" t="s">
        <v>1003</v>
      </c>
      <c r="C48" s="172">
        <v>42710</v>
      </c>
      <c r="D48" s="3" t="s">
        <v>8</v>
      </c>
      <c r="E48" s="40">
        <v>97.69</v>
      </c>
      <c r="F48" s="3"/>
    </row>
    <row r="49" spans="1:6" ht="12.75" customHeight="1" x14ac:dyDescent="0.3">
      <c r="A49" s="44" t="s">
        <v>52</v>
      </c>
      <c r="B49" s="45"/>
      <c r="C49" s="45"/>
      <c r="D49" s="45"/>
      <c r="E49" s="46"/>
      <c r="F49" s="149">
        <f>SUM(E44:E48)</f>
        <v>512.19000000000005</v>
      </c>
    </row>
    <row r="50" spans="1:6" ht="12.75" customHeight="1" x14ac:dyDescent="0.3">
      <c r="A50" s="173"/>
      <c r="B50" s="173"/>
      <c r="C50" s="173"/>
      <c r="D50" s="173"/>
      <c r="E50" s="173"/>
      <c r="F50" s="174"/>
    </row>
    <row r="51" spans="1:6" ht="12.75" customHeight="1" x14ac:dyDescent="0.3">
      <c r="A51" s="173"/>
      <c r="B51" s="173"/>
      <c r="C51" s="173"/>
      <c r="D51" s="173"/>
      <c r="E51" s="173"/>
      <c r="F51" s="174"/>
    </row>
    <row r="52" spans="1:6" ht="12.75" customHeight="1" x14ac:dyDescent="0.3">
      <c r="A52" s="44" t="s">
        <v>53</v>
      </c>
      <c r="B52" s="45"/>
      <c r="C52" s="45"/>
      <c r="D52" s="45"/>
      <c r="E52" s="46"/>
      <c r="F52" s="149">
        <f>SUM(E50:E51)</f>
        <v>0</v>
      </c>
    </row>
    <row r="53" spans="1:6" ht="12.75" customHeight="1" x14ac:dyDescent="0.25">
      <c r="A53" s="3"/>
      <c r="B53" s="3" t="s">
        <v>1004</v>
      </c>
      <c r="C53" s="172">
        <v>42767</v>
      </c>
      <c r="D53" s="3" t="s">
        <v>8</v>
      </c>
      <c r="E53" s="40">
        <v>74.959999999999994</v>
      </c>
      <c r="F53" s="58"/>
    </row>
    <row r="54" spans="1:6" ht="12.75" customHeight="1" x14ac:dyDescent="0.25">
      <c r="A54" s="3"/>
      <c r="B54" s="3" t="s">
        <v>1005</v>
      </c>
      <c r="C54" s="172">
        <v>42767</v>
      </c>
      <c r="D54" s="3" t="s">
        <v>8</v>
      </c>
      <c r="E54" s="40">
        <v>100.25</v>
      </c>
      <c r="F54" s="58"/>
    </row>
    <row r="55" spans="1:6" ht="12.75" customHeight="1" x14ac:dyDescent="0.3">
      <c r="A55" s="44" t="s">
        <v>54</v>
      </c>
      <c r="B55" s="45"/>
      <c r="C55" s="45"/>
      <c r="D55" s="45"/>
      <c r="E55" s="46"/>
      <c r="F55" s="149">
        <f>SUM(E53:E54)</f>
        <v>175.20999999999998</v>
      </c>
    </row>
    <row r="56" spans="1:6" ht="12.75" customHeight="1" x14ac:dyDescent="0.25">
      <c r="A56" s="3"/>
      <c r="B56" s="3" t="s">
        <v>1006</v>
      </c>
      <c r="C56" s="172">
        <v>42799</v>
      </c>
      <c r="D56" s="3" t="s">
        <v>8</v>
      </c>
      <c r="E56" s="40">
        <v>80.73</v>
      </c>
      <c r="F56" s="58"/>
    </row>
    <row r="57" spans="1:6" ht="12.75" customHeight="1" x14ac:dyDescent="0.25">
      <c r="A57" s="3"/>
      <c r="B57" s="3" t="s">
        <v>1007</v>
      </c>
      <c r="C57" s="172">
        <v>42799</v>
      </c>
      <c r="D57" s="3" t="s">
        <v>8</v>
      </c>
      <c r="E57" s="40">
        <v>107.97</v>
      </c>
      <c r="F57" s="58"/>
    </row>
    <row r="58" spans="1:6" ht="12.75" customHeight="1" x14ac:dyDescent="0.3">
      <c r="A58" s="22" t="s">
        <v>55</v>
      </c>
      <c r="B58" s="22"/>
      <c r="C58" s="22"/>
      <c r="D58" s="22"/>
      <c r="E58" s="22"/>
      <c r="F58" s="149">
        <f>SUM(E56:E57)</f>
        <v>188.7</v>
      </c>
    </row>
    <row r="59" spans="1:6" ht="12.75" customHeight="1" x14ac:dyDescent="0.25">
      <c r="A59" s="3"/>
      <c r="B59" s="3" t="s">
        <v>1008</v>
      </c>
      <c r="C59" s="6">
        <v>42829</v>
      </c>
      <c r="D59" s="158" t="s">
        <v>8</v>
      </c>
      <c r="E59" s="3">
        <v>77.84</v>
      </c>
      <c r="F59" s="3"/>
    </row>
    <row r="60" spans="1:6" ht="12.75" customHeight="1" x14ac:dyDescent="0.25">
      <c r="A60" s="3"/>
      <c r="B60" s="3" t="s">
        <v>1009</v>
      </c>
      <c r="C60" s="6">
        <v>42829</v>
      </c>
      <c r="D60" s="158" t="s">
        <v>8</v>
      </c>
      <c r="E60" s="3">
        <v>104.11</v>
      </c>
      <c r="F60" s="3"/>
    </row>
    <row r="61" spans="1:6" ht="12.75" customHeight="1" x14ac:dyDescent="0.3">
      <c r="A61" s="22" t="s">
        <v>57</v>
      </c>
      <c r="B61" s="22"/>
      <c r="C61" s="22"/>
      <c r="D61" s="22"/>
      <c r="E61" s="22"/>
      <c r="F61" s="149">
        <f>SUM(E59:E60)</f>
        <v>181.95</v>
      </c>
    </row>
    <row r="62" spans="1:6" ht="12.75" customHeight="1" x14ac:dyDescent="0.25">
      <c r="A62" s="3"/>
      <c r="B62" s="3" t="s">
        <v>1010</v>
      </c>
      <c r="C62" s="6">
        <v>42859</v>
      </c>
      <c r="D62" s="158" t="s">
        <v>8</v>
      </c>
      <c r="E62" s="3">
        <v>77.84</v>
      </c>
      <c r="F62" s="3"/>
    </row>
    <row r="63" spans="1:6" ht="12.75" customHeight="1" x14ac:dyDescent="0.25">
      <c r="A63" s="3"/>
      <c r="B63" s="3" t="s">
        <v>1011</v>
      </c>
      <c r="C63" s="6">
        <v>42859</v>
      </c>
      <c r="D63" s="158" t="s">
        <v>8</v>
      </c>
      <c r="E63" s="3">
        <v>104.11</v>
      </c>
      <c r="F63" s="3"/>
    </row>
    <row r="64" spans="1:6" ht="12.75" customHeight="1" x14ac:dyDescent="0.3">
      <c r="A64" s="22" t="s">
        <v>58</v>
      </c>
      <c r="B64" s="22"/>
      <c r="C64" s="22"/>
      <c r="D64" s="22"/>
      <c r="E64" s="22"/>
      <c r="F64" s="149">
        <f>SUM(E62:E63)</f>
        <v>181.95</v>
      </c>
    </row>
    <row r="65" spans="1:6" ht="12.75" customHeight="1" x14ac:dyDescent="0.25">
      <c r="A65" s="3"/>
      <c r="B65" s="3" t="s">
        <v>1012</v>
      </c>
      <c r="C65" s="6">
        <v>42859</v>
      </c>
      <c r="D65" s="158" t="s">
        <v>8</v>
      </c>
      <c r="E65" s="3">
        <v>77.84</v>
      </c>
      <c r="F65" s="3"/>
    </row>
    <row r="66" spans="1:6" ht="12.75" customHeight="1" x14ac:dyDescent="0.25">
      <c r="A66" s="3"/>
      <c r="B66" s="3" t="s">
        <v>1013</v>
      </c>
      <c r="C66" s="6">
        <v>42859</v>
      </c>
      <c r="D66" s="158" t="s">
        <v>8</v>
      </c>
      <c r="E66" s="3">
        <v>104.11</v>
      </c>
      <c r="F66" s="3"/>
    </row>
    <row r="67" spans="1:6" ht="12.75" customHeight="1" x14ac:dyDescent="0.3">
      <c r="A67" s="22" t="s">
        <v>59</v>
      </c>
      <c r="B67" s="22"/>
      <c r="C67" s="22"/>
      <c r="D67" s="22"/>
      <c r="E67" s="22"/>
      <c r="F67" s="149">
        <f>SUM(E65:E66)</f>
        <v>181.95</v>
      </c>
    </row>
    <row r="68" spans="1:6" ht="12.75" customHeight="1" x14ac:dyDescent="0.25">
      <c r="A68" s="3"/>
      <c r="B68" s="3" t="s">
        <v>1014</v>
      </c>
      <c r="C68" s="6">
        <v>42939</v>
      </c>
      <c r="D68" s="158" t="s">
        <v>8</v>
      </c>
      <c r="E68" s="3">
        <v>104.11</v>
      </c>
      <c r="F68" s="3"/>
    </row>
    <row r="69" spans="1:6" ht="12.75" customHeight="1" x14ac:dyDescent="0.3">
      <c r="A69" s="22" t="s">
        <v>60</v>
      </c>
      <c r="B69" s="22"/>
      <c r="C69" s="22"/>
      <c r="D69" s="22"/>
      <c r="E69" s="22"/>
      <c r="F69" s="149">
        <f>SUM(E68)</f>
        <v>104.11</v>
      </c>
    </row>
    <row r="70" spans="1:6" ht="12.75" customHeight="1" x14ac:dyDescent="0.25">
      <c r="A70" s="3"/>
      <c r="B70" s="3" t="s">
        <v>1015</v>
      </c>
      <c r="C70" s="6">
        <v>42948</v>
      </c>
      <c r="D70" s="158" t="s">
        <v>8</v>
      </c>
      <c r="E70" s="3">
        <v>86.06</v>
      </c>
      <c r="F70" s="3"/>
    </row>
    <row r="71" spans="1:6" ht="12.75" customHeight="1" x14ac:dyDescent="0.25">
      <c r="A71" s="3"/>
      <c r="B71" s="3" t="s">
        <v>1016</v>
      </c>
      <c r="C71" s="6">
        <v>42949</v>
      </c>
      <c r="D71" s="158" t="s">
        <v>8</v>
      </c>
      <c r="E71" s="3">
        <v>77.84</v>
      </c>
      <c r="F71" s="3"/>
    </row>
    <row r="72" spans="1:6" ht="12.75" customHeight="1" x14ac:dyDescent="0.25">
      <c r="A72" s="3"/>
      <c r="B72" s="3" t="s">
        <v>1017</v>
      </c>
      <c r="C72" s="3"/>
      <c r="D72" s="158" t="s">
        <v>8</v>
      </c>
      <c r="E72" s="3"/>
      <c r="F72" s="3"/>
    </row>
    <row r="73" spans="1:6" ht="12.75" customHeight="1" x14ac:dyDescent="0.3">
      <c r="A73" s="22" t="s">
        <v>61</v>
      </c>
      <c r="B73" s="22"/>
      <c r="C73" s="22"/>
      <c r="D73" s="22"/>
      <c r="E73" s="22"/>
      <c r="F73" s="149">
        <f>SUM(E70:E72)</f>
        <v>163.9</v>
      </c>
    </row>
    <row r="74" spans="1:6" ht="12.75" customHeight="1" x14ac:dyDescent="0.25">
      <c r="A74" s="3"/>
      <c r="B74" s="3" t="s">
        <v>1018</v>
      </c>
      <c r="C74" s="6">
        <v>42983</v>
      </c>
      <c r="D74" s="158" t="s">
        <v>8</v>
      </c>
      <c r="E74" s="3">
        <v>77.84</v>
      </c>
      <c r="F74" s="3"/>
    </row>
    <row r="75" spans="1:6" ht="12.75" customHeight="1" x14ac:dyDescent="0.25">
      <c r="A75" s="3"/>
      <c r="B75" s="3" t="s">
        <v>1019</v>
      </c>
      <c r="C75" s="6">
        <v>42993</v>
      </c>
      <c r="D75" s="158" t="s">
        <v>8</v>
      </c>
      <c r="E75" s="3">
        <v>104.11</v>
      </c>
      <c r="F75" s="3"/>
    </row>
    <row r="76" spans="1:6" ht="12.75" customHeight="1" x14ac:dyDescent="0.25">
      <c r="A76" s="3"/>
      <c r="B76" s="3" t="s">
        <v>1020</v>
      </c>
      <c r="C76" s="6">
        <v>43006</v>
      </c>
      <c r="D76" s="158" t="s">
        <v>8</v>
      </c>
      <c r="E76" s="3">
        <v>103.79</v>
      </c>
      <c r="F76" s="3"/>
    </row>
    <row r="77" spans="1:6" ht="12.75" customHeight="1" x14ac:dyDescent="0.25">
      <c r="A77" s="3"/>
      <c r="B77" s="3" t="s">
        <v>1021</v>
      </c>
      <c r="C77" s="6">
        <v>43006</v>
      </c>
      <c r="D77" s="158" t="s">
        <v>8</v>
      </c>
      <c r="E77" s="3">
        <v>138.82</v>
      </c>
      <c r="F77" s="3"/>
    </row>
    <row r="78" spans="1:6" ht="12.75" customHeight="1" x14ac:dyDescent="0.3">
      <c r="A78" s="22" t="s">
        <v>62</v>
      </c>
      <c r="B78" s="22"/>
      <c r="C78" s="22"/>
      <c r="D78" s="22"/>
      <c r="E78" s="22"/>
      <c r="F78" s="149">
        <f>SUM(E74:E77)</f>
        <v>424.56</v>
      </c>
    </row>
    <row r="79" spans="1:6" ht="12.75" customHeight="1" x14ac:dyDescent="0.25">
      <c r="A79" s="3"/>
      <c r="B79" s="3" t="s">
        <v>1022</v>
      </c>
      <c r="C79" s="6">
        <v>43045</v>
      </c>
      <c r="D79" s="158" t="s">
        <v>8</v>
      </c>
      <c r="E79" s="3">
        <v>77.84</v>
      </c>
      <c r="F79" s="3"/>
    </row>
    <row r="80" spans="1:6" ht="12.75" customHeight="1" x14ac:dyDescent="0.25">
      <c r="A80" s="187"/>
      <c r="B80" s="187" t="s">
        <v>1023</v>
      </c>
      <c r="C80" s="206">
        <v>43046</v>
      </c>
      <c r="D80" s="187" t="s">
        <v>8</v>
      </c>
      <c r="E80" s="187">
        <v>104.11</v>
      </c>
      <c r="F80" s="187"/>
    </row>
    <row r="81" spans="1:6" ht="12.75" customHeight="1" x14ac:dyDescent="0.3">
      <c r="A81" s="207" t="s">
        <v>64</v>
      </c>
      <c r="B81" s="207"/>
      <c r="C81" s="207"/>
      <c r="D81" s="207"/>
      <c r="E81" s="207"/>
      <c r="F81" s="208">
        <f>SUM(E79:E80)</f>
        <v>181.95</v>
      </c>
    </row>
    <row r="82" spans="1:6" ht="12.75" customHeight="1" x14ac:dyDescent="0.25">
      <c r="A82" s="199"/>
      <c r="B82" s="199" t="s">
        <v>1024</v>
      </c>
      <c r="C82" s="205">
        <v>43076</v>
      </c>
      <c r="D82" s="199" t="s">
        <v>8</v>
      </c>
      <c r="E82" s="199">
        <v>116.76</v>
      </c>
      <c r="F82" s="199"/>
    </row>
    <row r="83" spans="1:6" ht="12.75" customHeight="1" x14ac:dyDescent="0.25">
      <c r="A83" s="199"/>
      <c r="B83" s="199" t="s">
        <v>1025</v>
      </c>
      <c r="C83" s="205">
        <v>43076</v>
      </c>
      <c r="D83" s="199" t="s">
        <v>8</v>
      </c>
      <c r="E83" s="199">
        <v>104.11</v>
      </c>
      <c r="F83" s="199"/>
    </row>
    <row r="84" spans="1:6" ht="12.75" customHeight="1" x14ac:dyDescent="0.25">
      <c r="A84" s="199"/>
      <c r="B84" s="199" t="s">
        <v>1026</v>
      </c>
      <c r="C84" s="205">
        <v>43098</v>
      </c>
      <c r="D84" s="199" t="s">
        <v>8</v>
      </c>
      <c r="E84" s="199">
        <v>104.11</v>
      </c>
      <c r="F84" s="199"/>
    </row>
    <row r="85" spans="1:6" ht="12.75" customHeight="1" x14ac:dyDescent="0.3">
      <c r="A85" s="207" t="s">
        <v>65</v>
      </c>
      <c r="B85" s="207"/>
      <c r="C85" s="207"/>
      <c r="D85" s="207"/>
      <c r="E85" s="207"/>
      <c r="F85" s="208">
        <f>SUM(E82:E84)</f>
        <v>324.98</v>
      </c>
    </row>
    <row r="86" spans="1:6" ht="12.75" customHeight="1" x14ac:dyDescent="0.25">
      <c r="A86" s="199"/>
      <c r="B86" s="199" t="s">
        <v>1027</v>
      </c>
      <c r="C86" s="205">
        <v>43103</v>
      </c>
      <c r="D86" s="199" t="s">
        <v>8</v>
      </c>
      <c r="E86" s="199">
        <v>116.76</v>
      </c>
      <c r="F86" s="199"/>
    </row>
    <row r="87" spans="1:6" ht="12.75" customHeight="1" x14ac:dyDescent="0.3">
      <c r="A87" s="207" t="s">
        <v>1028</v>
      </c>
      <c r="B87" s="207"/>
      <c r="C87" s="207"/>
      <c r="D87" s="207"/>
      <c r="E87" s="207"/>
      <c r="F87" s="208">
        <f>SUM(E86)</f>
        <v>116.76</v>
      </c>
    </row>
    <row r="88" spans="1:6" ht="12.75" customHeight="1" x14ac:dyDescent="0.25">
      <c r="A88" s="199"/>
      <c r="B88" s="199" t="s">
        <v>1029</v>
      </c>
      <c r="C88" s="205">
        <v>43138</v>
      </c>
      <c r="D88" s="199" t="s">
        <v>8</v>
      </c>
      <c r="E88" s="199">
        <v>77.84</v>
      </c>
      <c r="F88" s="199"/>
    </row>
    <row r="89" spans="1:6" ht="12.75" customHeight="1" x14ac:dyDescent="0.25">
      <c r="A89" s="199"/>
      <c r="B89" s="199" t="s">
        <v>1030</v>
      </c>
      <c r="C89" s="205">
        <v>43138</v>
      </c>
      <c r="D89" s="199" t="s">
        <v>8</v>
      </c>
      <c r="E89" s="199">
        <v>104.11</v>
      </c>
      <c r="F89" s="199"/>
    </row>
    <row r="90" spans="1:6" ht="12.75" customHeight="1" x14ac:dyDescent="0.3">
      <c r="A90" s="207" t="s">
        <v>1031</v>
      </c>
      <c r="B90" s="207"/>
      <c r="C90" s="207"/>
      <c r="D90" s="207"/>
      <c r="E90" s="207"/>
      <c r="F90" s="208">
        <f>SUM(E88:E89)</f>
        <v>181.95</v>
      </c>
    </row>
    <row r="91" spans="1:6" ht="12.75" customHeight="1" x14ac:dyDescent="0.25">
      <c r="A91" s="199"/>
      <c r="B91" s="199" t="s">
        <v>1032</v>
      </c>
      <c r="C91" s="205">
        <v>43187</v>
      </c>
      <c r="D91" s="199" t="s">
        <v>8</v>
      </c>
      <c r="E91" s="199">
        <v>99.54</v>
      </c>
      <c r="F91" s="199"/>
    </row>
    <row r="92" spans="1:6" ht="12.75" customHeight="1" x14ac:dyDescent="0.25">
      <c r="A92" s="199"/>
      <c r="B92" s="199" t="s">
        <v>1033</v>
      </c>
      <c r="C92" s="205">
        <v>43187</v>
      </c>
      <c r="D92" s="199" t="s">
        <v>8</v>
      </c>
      <c r="E92" s="199">
        <v>133.13</v>
      </c>
      <c r="F92" s="199"/>
    </row>
    <row r="93" spans="1:6" ht="12.75" customHeight="1" x14ac:dyDescent="0.3">
      <c r="A93" s="207" t="s">
        <v>1034</v>
      </c>
      <c r="B93" s="207"/>
      <c r="C93" s="207"/>
      <c r="D93" s="207"/>
      <c r="E93" s="207"/>
      <c r="F93" s="208">
        <f>SUM(E91:E92)</f>
        <v>232.67000000000002</v>
      </c>
    </row>
    <row r="94" spans="1:6" ht="12.75" customHeight="1" x14ac:dyDescent="0.25">
      <c r="A94" s="199"/>
      <c r="B94" s="199" t="s">
        <v>1035</v>
      </c>
      <c r="C94" s="205">
        <v>43216</v>
      </c>
      <c r="D94" s="199" t="s">
        <v>8</v>
      </c>
      <c r="E94" s="199">
        <v>172.81</v>
      </c>
      <c r="F94" s="199"/>
    </row>
    <row r="95" spans="1:6" ht="12.75" customHeight="1" x14ac:dyDescent="0.25">
      <c r="A95" s="199"/>
      <c r="B95" s="199" t="s">
        <v>1036</v>
      </c>
      <c r="C95" s="205">
        <v>43216</v>
      </c>
      <c r="D95" s="199" t="s">
        <v>8</v>
      </c>
      <c r="E95" s="199">
        <v>231.13</v>
      </c>
      <c r="F95" s="199"/>
    </row>
    <row r="96" spans="1:6" ht="12.75" customHeight="1" x14ac:dyDescent="0.3">
      <c r="A96" s="207" t="s">
        <v>1037</v>
      </c>
      <c r="B96" s="207"/>
      <c r="C96" s="207"/>
      <c r="D96" s="207"/>
      <c r="E96" s="207"/>
      <c r="F96" s="208">
        <f>SUM(E94:E95)</f>
        <v>403.94</v>
      </c>
    </row>
    <row r="97" spans="1:6" ht="12.75" customHeight="1" x14ac:dyDescent="0.25">
      <c r="A97" s="199"/>
      <c r="B97" s="199" t="s">
        <v>1038</v>
      </c>
      <c r="C97" s="205">
        <v>43250</v>
      </c>
      <c r="D97" s="199" t="s">
        <v>8</v>
      </c>
      <c r="E97" s="199">
        <v>174.78</v>
      </c>
      <c r="F97" s="199"/>
    </row>
    <row r="98" spans="1:6" ht="12.75" customHeight="1" x14ac:dyDescent="0.3">
      <c r="A98" s="207" t="s">
        <v>1039</v>
      </c>
      <c r="B98" s="207"/>
      <c r="C98" s="207"/>
      <c r="D98" s="207"/>
      <c r="E98" s="207"/>
      <c r="F98" s="208">
        <f>SUM(E97)</f>
        <v>174.78</v>
      </c>
    </row>
    <row r="99" spans="1:6" ht="12.75" customHeight="1" x14ac:dyDescent="0.25">
      <c r="A99" s="199"/>
      <c r="B99" s="199" t="s">
        <v>1040</v>
      </c>
      <c r="C99" s="205">
        <v>43258</v>
      </c>
      <c r="D99" s="199" t="s">
        <v>8</v>
      </c>
      <c r="E99" s="199">
        <v>231.76</v>
      </c>
      <c r="F99" s="199"/>
    </row>
    <row r="100" spans="1:6" ht="12.75" customHeight="1" x14ac:dyDescent="0.25">
      <c r="A100" s="199"/>
      <c r="B100" s="199" t="s">
        <v>1038</v>
      </c>
      <c r="C100" s="205"/>
      <c r="D100" s="199" t="s">
        <v>8</v>
      </c>
      <c r="E100" s="199" t="s">
        <v>1041</v>
      </c>
      <c r="F100" s="199"/>
    </row>
    <row r="101" spans="1:6" ht="12.75" customHeight="1" x14ac:dyDescent="0.3">
      <c r="A101" s="207" t="s">
        <v>1042</v>
      </c>
      <c r="B101" s="207"/>
      <c r="C101" s="207"/>
      <c r="D101" s="207"/>
      <c r="E101" s="207"/>
      <c r="F101" s="208">
        <f>SUM(E99)</f>
        <v>231.76</v>
      </c>
    </row>
    <row r="102" spans="1:6" ht="12.75" customHeight="1" x14ac:dyDescent="0.25">
      <c r="A102" s="199"/>
      <c r="B102" s="199" t="s">
        <v>1043</v>
      </c>
      <c r="C102" s="205">
        <v>43287</v>
      </c>
      <c r="D102" s="199" t="s">
        <v>8</v>
      </c>
      <c r="E102" s="199">
        <v>233.76</v>
      </c>
      <c r="F102" s="199"/>
    </row>
    <row r="103" spans="1:6" ht="12.75" customHeight="1" x14ac:dyDescent="0.25">
      <c r="A103" s="199"/>
      <c r="B103" s="199" t="s">
        <v>1044</v>
      </c>
      <c r="C103" s="205">
        <v>43287</v>
      </c>
      <c r="D103" s="199" t="s">
        <v>8</v>
      </c>
      <c r="E103" s="199">
        <v>174.78</v>
      </c>
      <c r="F103" s="199"/>
    </row>
    <row r="104" spans="1:6" ht="12.75" customHeight="1" x14ac:dyDescent="0.3">
      <c r="A104" s="207" t="s">
        <v>1045</v>
      </c>
      <c r="B104" s="207"/>
      <c r="C104" s="207"/>
      <c r="D104" s="207"/>
      <c r="E104" s="207"/>
      <c r="F104" s="208">
        <f>SUM(E102:E103)</f>
        <v>408.53999999999996</v>
      </c>
    </row>
    <row r="105" spans="1:6" ht="12.75" customHeight="1" x14ac:dyDescent="0.25">
      <c r="A105" s="199"/>
      <c r="B105" s="199" t="s">
        <v>1046</v>
      </c>
      <c r="C105" s="205">
        <v>43322</v>
      </c>
      <c r="D105" s="199" t="s">
        <v>8</v>
      </c>
      <c r="E105" s="199">
        <v>233.76</v>
      </c>
      <c r="F105" s="199"/>
    </row>
    <row r="106" spans="1:6" ht="12.75" customHeight="1" x14ac:dyDescent="0.25">
      <c r="A106" s="199"/>
      <c r="B106" s="199" t="s">
        <v>1047</v>
      </c>
      <c r="C106" s="205"/>
      <c r="D106" s="199" t="s">
        <v>8</v>
      </c>
      <c r="E106" s="199" t="s">
        <v>1041</v>
      </c>
      <c r="F106" s="199"/>
    </row>
    <row r="107" spans="1:6" ht="12.75" customHeight="1" x14ac:dyDescent="0.3">
      <c r="A107" s="207" t="s">
        <v>1048</v>
      </c>
      <c r="B107" s="207"/>
      <c r="C107" s="207"/>
      <c r="D107" s="207"/>
      <c r="E107" s="207"/>
      <c r="F107" s="208">
        <f>SUM(E105:E106)</f>
        <v>233.76</v>
      </c>
    </row>
    <row r="108" spans="1:6" ht="12.75" customHeight="1" x14ac:dyDescent="0.3">
      <c r="A108" s="209"/>
      <c r="B108" s="199" t="s">
        <v>1049</v>
      </c>
      <c r="C108" s="205">
        <v>43354</v>
      </c>
      <c r="D108" s="199" t="s">
        <v>8</v>
      </c>
      <c r="E108" s="199">
        <v>280.36</v>
      </c>
      <c r="F108" s="210"/>
    </row>
    <row r="109" spans="1:6" ht="12.75" customHeight="1" x14ac:dyDescent="0.25">
      <c r="A109" s="190"/>
      <c r="B109" s="199" t="s">
        <v>1050</v>
      </c>
      <c r="C109" s="205">
        <v>43354</v>
      </c>
      <c r="D109" s="199" t="s">
        <v>8</v>
      </c>
      <c r="E109" s="199">
        <v>221.15</v>
      </c>
      <c r="F109" s="190"/>
    </row>
    <row r="110" spans="1:6" ht="12.75" customHeight="1" x14ac:dyDescent="0.3">
      <c r="A110" s="207" t="s">
        <v>1051</v>
      </c>
      <c r="B110" s="207"/>
      <c r="C110" s="207"/>
      <c r="D110" s="207"/>
      <c r="E110" s="207"/>
      <c r="F110" s="208">
        <f>SUM(E108:E109)</f>
        <v>501.51</v>
      </c>
    </row>
    <row r="111" spans="1:6" ht="12.75" customHeight="1" x14ac:dyDescent="0.3">
      <c r="A111" s="209"/>
      <c r="B111" s="199" t="s">
        <v>1052</v>
      </c>
      <c r="C111" s="205">
        <v>43354</v>
      </c>
      <c r="D111" s="199" t="s">
        <v>8</v>
      </c>
      <c r="E111" s="199">
        <v>280.36</v>
      </c>
      <c r="F111" s="210"/>
    </row>
    <row r="112" spans="1:6" ht="12.75" customHeight="1" x14ac:dyDescent="0.25">
      <c r="A112" s="190"/>
      <c r="B112" s="199" t="s">
        <v>1053</v>
      </c>
      <c r="C112" s="205">
        <v>43354</v>
      </c>
      <c r="D112" s="199" t="s">
        <v>8</v>
      </c>
      <c r="E112" s="199">
        <v>221.15</v>
      </c>
      <c r="F112" s="190"/>
    </row>
    <row r="113" spans="1:6" ht="12.75" customHeight="1" x14ac:dyDescent="0.3">
      <c r="A113" s="207" t="s">
        <v>1054</v>
      </c>
      <c r="B113" s="207"/>
      <c r="C113" s="207"/>
      <c r="D113" s="207"/>
      <c r="E113" s="207"/>
      <c r="F113" s="208">
        <f>SUM(E111:E112)</f>
        <v>501.51</v>
      </c>
    </row>
    <row r="114" spans="1:6" ht="12.75" customHeight="1" x14ac:dyDescent="0.3">
      <c r="A114" s="209"/>
      <c r="B114" s="199" t="s">
        <v>1055</v>
      </c>
      <c r="C114" s="205">
        <v>43411</v>
      </c>
      <c r="D114" s="199" t="s">
        <v>8</v>
      </c>
      <c r="E114" s="199">
        <v>233.76</v>
      </c>
      <c r="F114" s="210"/>
    </row>
    <row r="115" spans="1:6" ht="12.75" customHeight="1" x14ac:dyDescent="0.25">
      <c r="A115" s="190"/>
      <c r="B115" s="199" t="s">
        <v>1056</v>
      </c>
      <c r="C115" s="205"/>
      <c r="D115" s="199" t="s">
        <v>8</v>
      </c>
      <c r="E115" s="199" t="s">
        <v>1041</v>
      </c>
      <c r="F115" s="190"/>
    </row>
    <row r="116" spans="1:6" ht="12.75" customHeight="1" x14ac:dyDescent="0.3">
      <c r="A116" s="207" t="s">
        <v>1057</v>
      </c>
      <c r="B116" s="207"/>
      <c r="C116" s="207"/>
      <c r="D116" s="207"/>
      <c r="E116" s="207"/>
      <c r="F116" s="208">
        <f>SUM(E114:E115)</f>
        <v>233.76</v>
      </c>
    </row>
    <row r="117" spans="1:6" ht="12.75" customHeight="1" x14ac:dyDescent="0.3">
      <c r="A117" s="209"/>
      <c r="B117" s="211" t="s">
        <v>1058</v>
      </c>
      <c r="C117" s="205">
        <v>43458</v>
      </c>
      <c r="D117" s="199" t="s">
        <v>8</v>
      </c>
      <c r="E117" s="212">
        <v>233.76</v>
      </c>
      <c r="F117" s="210"/>
    </row>
    <row r="118" spans="1:6" ht="12.75" customHeight="1" x14ac:dyDescent="0.3">
      <c r="A118" s="209"/>
      <c r="B118" s="211" t="s">
        <v>1059</v>
      </c>
      <c r="C118" s="205">
        <v>43458</v>
      </c>
      <c r="D118" s="199" t="s">
        <v>8</v>
      </c>
      <c r="E118" s="212">
        <v>251.07</v>
      </c>
      <c r="F118" s="210"/>
    </row>
    <row r="119" spans="1:6" ht="12.75" customHeight="1" x14ac:dyDescent="0.3">
      <c r="A119" s="207" t="s">
        <v>1060</v>
      </c>
      <c r="B119" s="207"/>
      <c r="C119" s="207"/>
      <c r="D119" s="207"/>
      <c r="E119" s="207"/>
      <c r="F119" s="208">
        <f>SUM(E117:E118)</f>
        <v>484.83</v>
      </c>
    </row>
    <row r="120" spans="1:6" ht="12.75" customHeight="1" x14ac:dyDescent="0.3">
      <c r="A120" s="209"/>
      <c r="B120" s="211" t="s">
        <v>1061</v>
      </c>
      <c r="C120" s="205">
        <v>43495</v>
      </c>
      <c r="D120" s="199" t="s">
        <v>8</v>
      </c>
      <c r="E120" s="212">
        <v>234.92</v>
      </c>
      <c r="F120" s="210"/>
    </row>
    <row r="121" spans="1:6" ht="12.75" customHeight="1" x14ac:dyDescent="0.3">
      <c r="A121" s="209"/>
      <c r="B121" s="211" t="s">
        <v>1062</v>
      </c>
      <c r="C121" s="205">
        <v>43495</v>
      </c>
      <c r="D121" s="199" t="s">
        <v>8</v>
      </c>
      <c r="E121" s="212">
        <v>175.64</v>
      </c>
      <c r="F121" s="210"/>
    </row>
    <row r="122" spans="1:6" ht="12.75" customHeight="1" x14ac:dyDescent="0.3">
      <c r="A122" s="207" t="s">
        <v>1063</v>
      </c>
      <c r="B122" s="207"/>
      <c r="C122" s="207"/>
      <c r="D122" s="207"/>
      <c r="E122" s="207"/>
      <c r="F122" s="208">
        <f>SUM(E120:E121)</f>
        <v>410.55999999999995</v>
      </c>
    </row>
    <row r="123" spans="1:6" ht="12.75" customHeight="1" x14ac:dyDescent="0.3">
      <c r="A123" s="209"/>
      <c r="B123" s="211" t="s">
        <v>1064</v>
      </c>
      <c r="C123" s="205">
        <v>43524</v>
      </c>
      <c r="D123" s="199" t="s">
        <v>8</v>
      </c>
      <c r="E123" s="212">
        <v>253.32</v>
      </c>
      <c r="F123" s="210"/>
    </row>
    <row r="124" spans="1:6" ht="12.75" customHeight="1" x14ac:dyDescent="0.3">
      <c r="A124" s="209"/>
      <c r="B124" s="211" t="s">
        <v>1065</v>
      </c>
      <c r="C124" s="205">
        <v>43524</v>
      </c>
      <c r="D124" s="199" t="s">
        <v>8</v>
      </c>
      <c r="E124" s="212">
        <v>189.4</v>
      </c>
      <c r="F124" s="210"/>
    </row>
    <row r="125" spans="1:6" ht="12.75" customHeight="1" x14ac:dyDescent="0.3">
      <c r="A125" s="207" t="s">
        <v>1066</v>
      </c>
      <c r="B125" s="207"/>
      <c r="C125" s="207"/>
      <c r="D125" s="207"/>
      <c r="E125" s="207"/>
      <c r="F125" s="208">
        <f>SUM(E123:E124)</f>
        <v>442.72</v>
      </c>
    </row>
    <row r="126" spans="1:6" ht="12.75" customHeight="1" x14ac:dyDescent="0.3">
      <c r="A126" s="209"/>
      <c r="B126" s="211" t="s">
        <v>1067</v>
      </c>
      <c r="C126" s="205">
        <v>43558</v>
      </c>
      <c r="D126" s="199" t="s">
        <v>8</v>
      </c>
      <c r="E126" s="212">
        <v>244.12</v>
      </c>
      <c r="F126" s="210"/>
    </row>
    <row r="127" spans="1:6" ht="12.75" customHeight="1" x14ac:dyDescent="0.3">
      <c r="A127" s="209"/>
      <c r="B127" s="211" t="s">
        <v>1068</v>
      </c>
      <c r="C127" s="205">
        <v>43558</v>
      </c>
      <c r="D127" s="199" t="s">
        <v>8</v>
      </c>
      <c r="E127" s="212">
        <v>182.52</v>
      </c>
      <c r="F127" s="210"/>
    </row>
    <row r="128" spans="1:6" ht="12.75" customHeight="1" x14ac:dyDescent="0.25">
      <c r="A128" s="190"/>
      <c r="B128" s="211" t="s">
        <v>1069</v>
      </c>
      <c r="C128" s="205">
        <v>43585</v>
      </c>
      <c r="D128" s="199" t="s">
        <v>8</v>
      </c>
      <c r="E128" s="212">
        <v>210.28</v>
      </c>
      <c r="F128" s="190"/>
    </row>
    <row r="129" spans="1:6" ht="12.75" customHeight="1" x14ac:dyDescent="0.25">
      <c r="A129" s="190"/>
      <c r="B129" s="211" t="s">
        <v>1070</v>
      </c>
      <c r="C129" s="205">
        <v>43585</v>
      </c>
      <c r="D129" s="199" t="s">
        <v>8</v>
      </c>
      <c r="E129" s="212">
        <v>281.25</v>
      </c>
      <c r="F129" s="190"/>
    </row>
    <row r="130" spans="1:6" ht="12.75" customHeight="1" x14ac:dyDescent="0.3">
      <c r="A130" s="207" t="s">
        <v>1071</v>
      </c>
      <c r="B130" s="207"/>
      <c r="C130" s="207"/>
      <c r="D130" s="207"/>
      <c r="E130" s="207"/>
      <c r="F130" s="208">
        <f>SUM(E126:E129)</f>
        <v>918.17</v>
      </c>
    </row>
    <row r="131" spans="1:6" ht="12.75" customHeight="1" x14ac:dyDescent="0.3">
      <c r="A131" s="209"/>
      <c r="B131" s="211" t="s">
        <v>1072</v>
      </c>
      <c r="C131" s="205">
        <v>43616</v>
      </c>
      <c r="D131" s="199" t="s">
        <v>8</v>
      </c>
      <c r="E131" s="212">
        <v>244.12</v>
      </c>
      <c r="F131" s="210"/>
    </row>
    <row r="132" spans="1:6" ht="12.75" customHeight="1" x14ac:dyDescent="0.3">
      <c r="A132" s="209"/>
      <c r="B132" s="211" t="s">
        <v>1073</v>
      </c>
      <c r="C132" s="205">
        <v>43616</v>
      </c>
      <c r="D132" s="199" t="s">
        <v>8</v>
      </c>
      <c r="E132" s="212">
        <v>182.52</v>
      </c>
      <c r="F132" s="210"/>
    </row>
    <row r="133" spans="1:6" ht="12.75" customHeight="1" x14ac:dyDescent="0.3">
      <c r="A133" s="207" t="s">
        <v>1074</v>
      </c>
      <c r="B133" s="207"/>
      <c r="C133" s="207"/>
      <c r="D133" s="207"/>
      <c r="E133" s="207"/>
      <c r="F133" s="208">
        <f>SUM(E131:E132)</f>
        <v>426.64</v>
      </c>
    </row>
    <row r="134" spans="1:6" ht="12.75" customHeight="1" x14ac:dyDescent="0.3">
      <c r="A134" s="209"/>
      <c r="B134" s="211" t="s">
        <v>1075</v>
      </c>
      <c r="C134" s="205">
        <v>43650</v>
      </c>
      <c r="D134" s="199" t="s">
        <v>8</v>
      </c>
      <c r="E134" s="212">
        <v>244.12</v>
      </c>
      <c r="F134" s="210"/>
    </row>
    <row r="135" spans="1:6" ht="12.75" customHeight="1" x14ac:dyDescent="0.3">
      <c r="A135" s="209"/>
      <c r="B135" s="211" t="s">
        <v>1076</v>
      </c>
      <c r="C135" s="205">
        <v>43650</v>
      </c>
      <c r="D135" s="199" t="s">
        <v>8</v>
      </c>
      <c r="E135" s="212">
        <v>182.52</v>
      </c>
      <c r="F135" s="210"/>
    </row>
    <row r="136" spans="1:6" ht="12.75" customHeight="1" x14ac:dyDescent="0.25">
      <c r="A136" s="199"/>
      <c r="B136" s="211" t="s">
        <v>1077</v>
      </c>
      <c r="C136" s="205">
        <v>43677</v>
      </c>
      <c r="D136" s="199" t="s">
        <v>8</v>
      </c>
      <c r="E136" s="212">
        <v>61.94</v>
      </c>
      <c r="F136" s="199"/>
    </row>
    <row r="137" spans="1:6" ht="12.75" customHeight="1" x14ac:dyDescent="0.25">
      <c r="A137" s="199"/>
      <c r="B137" s="211" t="s">
        <v>1078</v>
      </c>
      <c r="C137" s="205">
        <v>43677</v>
      </c>
      <c r="D137" s="199" t="s">
        <v>8</v>
      </c>
      <c r="E137" s="212">
        <v>46.31</v>
      </c>
      <c r="F137" s="199"/>
    </row>
    <row r="138" spans="1:6" ht="12.75" customHeight="1" x14ac:dyDescent="0.3">
      <c r="A138" s="207" t="s">
        <v>1079</v>
      </c>
      <c r="B138" s="207"/>
      <c r="C138" s="207"/>
      <c r="D138" s="207"/>
      <c r="E138" s="207"/>
      <c r="F138" s="208">
        <f>SUM(E134:E137)</f>
        <v>534.89</v>
      </c>
    </row>
    <row r="139" spans="1:6" ht="12.75" customHeight="1" x14ac:dyDescent="0.25">
      <c r="A139" s="199"/>
      <c r="B139" s="211" t="s">
        <v>1080</v>
      </c>
      <c r="C139" s="205">
        <v>43710</v>
      </c>
      <c r="D139" s="199" t="s">
        <v>8</v>
      </c>
      <c r="E139" s="212">
        <v>132.72999999999999</v>
      </c>
      <c r="F139" s="199"/>
    </row>
    <row r="140" spans="1:6" ht="12.75" customHeight="1" x14ac:dyDescent="0.25">
      <c r="A140" s="199"/>
      <c r="B140" s="211" t="s">
        <v>1081</v>
      </c>
      <c r="C140" s="205">
        <v>43710</v>
      </c>
      <c r="D140" s="199" t="s">
        <v>8</v>
      </c>
      <c r="E140" s="212">
        <v>99.24</v>
      </c>
      <c r="F140" s="199"/>
    </row>
    <row r="141" spans="1:6" ht="12.75" customHeight="1" x14ac:dyDescent="0.3">
      <c r="A141" s="207" t="s">
        <v>1082</v>
      </c>
      <c r="B141" s="207"/>
      <c r="C141" s="207"/>
      <c r="D141" s="207"/>
      <c r="E141" s="207"/>
      <c r="F141" s="208">
        <f>SUM(E139:E140)</f>
        <v>231.96999999999997</v>
      </c>
    </row>
    <row r="142" spans="1:6" ht="12.75" customHeight="1" x14ac:dyDescent="0.25">
      <c r="A142" s="199"/>
      <c r="B142" s="211" t="s">
        <v>1083</v>
      </c>
      <c r="C142" s="205">
        <v>43740</v>
      </c>
      <c r="D142" s="199" t="s">
        <v>8</v>
      </c>
      <c r="E142" s="212">
        <v>132.72999999999999</v>
      </c>
      <c r="F142" s="199"/>
    </row>
    <row r="143" spans="1:6" ht="12.75" customHeight="1" x14ac:dyDescent="0.25">
      <c r="A143" s="199"/>
      <c r="B143" s="211" t="s">
        <v>1084</v>
      </c>
      <c r="C143" s="205">
        <v>43740</v>
      </c>
      <c r="D143" s="199" t="s">
        <v>8</v>
      </c>
      <c r="E143" s="212">
        <v>99.24</v>
      </c>
      <c r="F143" s="199"/>
    </row>
    <row r="144" spans="1:6" ht="12.75" customHeight="1" x14ac:dyDescent="0.25">
      <c r="A144" s="190"/>
      <c r="B144" s="211" t="s">
        <v>1085</v>
      </c>
      <c r="C144" s="205">
        <v>43762</v>
      </c>
      <c r="D144" s="199" t="s">
        <v>8</v>
      </c>
      <c r="E144" s="212">
        <v>132.72999999999999</v>
      </c>
      <c r="F144" s="190"/>
    </row>
    <row r="145" spans="1:6" ht="12.75" customHeight="1" x14ac:dyDescent="0.25">
      <c r="A145" s="190"/>
      <c r="B145" s="211" t="s">
        <v>1086</v>
      </c>
      <c r="C145" s="205">
        <v>43762</v>
      </c>
      <c r="D145" s="199" t="s">
        <v>8</v>
      </c>
      <c r="E145" s="212">
        <v>99.24</v>
      </c>
      <c r="F145" s="190"/>
    </row>
    <row r="146" spans="1:6" ht="12.75" customHeight="1" x14ac:dyDescent="0.3">
      <c r="A146" s="207" t="s">
        <v>1087</v>
      </c>
      <c r="B146" s="207"/>
      <c r="C146" s="207"/>
      <c r="D146" s="207"/>
      <c r="E146" s="207"/>
      <c r="F146" s="208">
        <f>SUM(E142:E145)</f>
        <v>463.93999999999994</v>
      </c>
    </row>
    <row r="147" spans="1:6" ht="12.75" customHeight="1" x14ac:dyDescent="0.25">
      <c r="A147" s="199"/>
      <c r="B147" s="211" t="s">
        <v>1088</v>
      </c>
      <c r="C147" s="205">
        <v>43802</v>
      </c>
      <c r="D147" s="199" t="s">
        <v>8</v>
      </c>
      <c r="E147" s="212">
        <v>132.72999999999999</v>
      </c>
      <c r="F147" s="199"/>
    </row>
    <row r="148" spans="1:6" ht="12.75" customHeight="1" x14ac:dyDescent="0.25">
      <c r="A148" s="199"/>
      <c r="B148" s="211" t="s">
        <v>1089</v>
      </c>
      <c r="C148" s="205">
        <v>43802</v>
      </c>
      <c r="D148" s="199" t="s">
        <v>8</v>
      </c>
      <c r="E148" s="212">
        <v>99.24</v>
      </c>
      <c r="F148" s="199"/>
    </row>
    <row r="149" spans="1:6" ht="12.75" customHeight="1" x14ac:dyDescent="0.25">
      <c r="A149" s="190"/>
      <c r="B149" s="211" t="s">
        <v>1090</v>
      </c>
      <c r="C149" s="205">
        <v>43802</v>
      </c>
      <c r="D149" s="199" t="s">
        <v>8</v>
      </c>
      <c r="E149" s="212">
        <v>55.3</v>
      </c>
      <c r="F149" s="190"/>
    </row>
    <row r="150" spans="1:6" ht="12.75" customHeight="1" x14ac:dyDescent="0.3">
      <c r="A150" s="207" t="s">
        <v>1091</v>
      </c>
      <c r="B150" s="207"/>
      <c r="C150" s="207"/>
      <c r="D150" s="207"/>
      <c r="E150" s="207"/>
      <c r="F150" s="208">
        <f>SUM(E147:E149)</f>
        <v>287.27</v>
      </c>
    </row>
    <row r="151" spans="1:6" ht="12.75" customHeight="1" x14ac:dyDescent="0.25">
      <c r="A151" s="199"/>
      <c r="B151" s="211" t="s">
        <v>1092</v>
      </c>
      <c r="C151" s="205">
        <v>43833</v>
      </c>
      <c r="D151" s="199" t="s">
        <v>8</v>
      </c>
      <c r="E151" s="212">
        <v>119.32</v>
      </c>
      <c r="F151" s="199"/>
    </row>
    <row r="152" spans="1:6" ht="12.75" customHeight="1" x14ac:dyDescent="0.25">
      <c r="A152" s="190"/>
      <c r="B152" s="211" t="s">
        <v>1093</v>
      </c>
      <c r="C152" s="205">
        <v>43833</v>
      </c>
      <c r="D152" s="199" t="s">
        <v>8</v>
      </c>
      <c r="E152" s="212">
        <v>132.72999999999999</v>
      </c>
      <c r="F152" s="190"/>
    </row>
    <row r="153" spans="1:6" ht="12.75" customHeight="1" x14ac:dyDescent="0.3">
      <c r="A153" s="207" t="s">
        <v>1094</v>
      </c>
      <c r="B153" s="207"/>
      <c r="C153" s="207"/>
      <c r="D153" s="207"/>
      <c r="E153" s="207"/>
      <c r="F153" s="208">
        <f>SUM(E151:E152)</f>
        <v>252.04999999999998</v>
      </c>
    </row>
    <row r="154" spans="1:6" ht="12.75" customHeight="1" x14ac:dyDescent="0.25">
      <c r="A154" s="199"/>
      <c r="B154" s="211" t="s">
        <v>1095</v>
      </c>
      <c r="C154" s="205">
        <v>43868</v>
      </c>
      <c r="D154" s="199" t="s">
        <v>8</v>
      </c>
      <c r="E154" s="212">
        <v>99.9</v>
      </c>
      <c r="F154" s="199"/>
    </row>
    <row r="155" spans="1:6" ht="12.75" customHeight="1" x14ac:dyDescent="0.25">
      <c r="A155" s="190"/>
      <c r="B155" s="211" t="s">
        <v>1096</v>
      </c>
      <c r="C155" s="205">
        <v>43868</v>
      </c>
      <c r="D155" s="199" t="s">
        <v>8</v>
      </c>
      <c r="E155" s="212">
        <v>133.61000000000001</v>
      </c>
      <c r="F155" s="190"/>
    </row>
    <row r="156" spans="1:6" ht="12.75" customHeight="1" x14ac:dyDescent="0.3">
      <c r="A156" s="207" t="s">
        <v>1097</v>
      </c>
      <c r="B156" s="207"/>
      <c r="C156" s="207"/>
      <c r="D156" s="207"/>
      <c r="E156" s="207"/>
      <c r="F156" s="208">
        <f>SUM(E154:E155)</f>
        <v>233.51000000000002</v>
      </c>
    </row>
    <row r="157" spans="1:6" ht="12.75" customHeight="1" x14ac:dyDescent="0.25">
      <c r="A157" s="199"/>
      <c r="B157" s="211" t="s">
        <v>1098</v>
      </c>
      <c r="C157" s="205">
        <v>43893</v>
      </c>
      <c r="D157" s="199" t="s">
        <v>8</v>
      </c>
      <c r="E157" s="212">
        <v>101.94</v>
      </c>
      <c r="F157" s="199"/>
    </row>
    <row r="158" spans="1:6" ht="12.75" customHeight="1" x14ac:dyDescent="0.25">
      <c r="A158" s="190"/>
      <c r="B158" s="211" t="s">
        <v>1099</v>
      </c>
      <c r="C158" s="205">
        <v>43893</v>
      </c>
      <c r="D158" s="199" t="s">
        <v>8</v>
      </c>
      <c r="E158" s="212">
        <v>136.34</v>
      </c>
      <c r="F158" s="190"/>
    </row>
    <row r="159" spans="1:6" ht="12.75" customHeight="1" x14ac:dyDescent="0.3">
      <c r="A159" s="207" t="s">
        <v>1100</v>
      </c>
      <c r="B159" s="207"/>
      <c r="C159" s="207"/>
      <c r="D159" s="207"/>
      <c r="E159" s="207"/>
      <c r="F159" s="208">
        <f>SUM(E157:E158)</f>
        <v>238.28</v>
      </c>
    </row>
    <row r="160" spans="1:6" ht="12.75" customHeight="1" x14ac:dyDescent="0.25">
      <c r="A160" s="199"/>
      <c r="B160" s="211" t="s">
        <v>1101</v>
      </c>
      <c r="C160" s="205">
        <v>43926</v>
      </c>
      <c r="D160" s="199" t="s">
        <v>8</v>
      </c>
      <c r="E160" s="212">
        <v>87.04</v>
      </c>
      <c r="F160" s="199"/>
    </row>
    <row r="161" spans="1:6" ht="12.75" customHeight="1" x14ac:dyDescent="0.25">
      <c r="A161" s="199"/>
      <c r="B161" s="211" t="s">
        <v>1102</v>
      </c>
      <c r="C161" s="205">
        <v>43926</v>
      </c>
      <c r="D161" s="199" t="s">
        <v>8</v>
      </c>
      <c r="E161" s="212">
        <v>111.61</v>
      </c>
      <c r="F161" s="199"/>
    </row>
    <row r="162" spans="1:6" ht="12.75" customHeight="1" x14ac:dyDescent="0.3">
      <c r="A162" s="207" t="s">
        <v>1103</v>
      </c>
      <c r="B162" s="207"/>
      <c r="C162" s="207"/>
      <c r="D162" s="207"/>
      <c r="E162" s="207"/>
      <c r="F162" s="208">
        <f>SUM(E160:E161)</f>
        <v>198.65</v>
      </c>
    </row>
    <row r="163" spans="1:6" ht="12.75" customHeight="1" x14ac:dyDescent="0.25">
      <c r="A163" s="199"/>
      <c r="B163" s="211" t="s">
        <v>1104</v>
      </c>
      <c r="C163" s="205">
        <v>43954</v>
      </c>
      <c r="D163" s="199" t="s">
        <v>8</v>
      </c>
      <c r="E163" s="212">
        <v>87.04</v>
      </c>
      <c r="F163" s="199"/>
    </row>
    <row r="164" spans="1:6" ht="12.75" customHeight="1" x14ac:dyDescent="0.25">
      <c r="A164" s="199"/>
      <c r="B164" s="211" t="s">
        <v>1105</v>
      </c>
      <c r="C164" s="205">
        <v>43954</v>
      </c>
      <c r="D164" s="199" t="s">
        <v>8</v>
      </c>
      <c r="E164" s="212">
        <v>111.61</v>
      </c>
      <c r="F164" s="199"/>
    </row>
    <row r="165" spans="1:6" ht="12.75" customHeight="1" x14ac:dyDescent="0.3">
      <c r="A165" s="207" t="s">
        <v>1106</v>
      </c>
      <c r="B165" s="207"/>
      <c r="C165" s="207"/>
      <c r="D165" s="207"/>
      <c r="E165" s="207"/>
      <c r="F165" s="208">
        <f>SUM(E163:E164)</f>
        <v>198.65</v>
      </c>
    </row>
    <row r="166" spans="1:6" ht="12.75" customHeight="1" x14ac:dyDescent="0.25">
      <c r="A166" s="199"/>
      <c r="B166" s="211" t="s">
        <v>1107</v>
      </c>
      <c r="C166" s="205">
        <v>43986</v>
      </c>
      <c r="D166" s="199" t="s">
        <v>8</v>
      </c>
      <c r="E166" s="212">
        <v>87.04</v>
      </c>
      <c r="F166" s="199"/>
    </row>
    <row r="167" spans="1:6" ht="12.75" customHeight="1" x14ac:dyDescent="0.25">
      <c r="A167" s="199"/>
      <c r="B167" s="211" t="s">
        <v>1108</v>
      </c>
      <c r="C167" s="205">
        <v>43986</v>
      </c>
      <c r="D167" s="199" t="s">
        <v>8</v>
      </c>
      <c r="E167" s="212">
        <v>111.61</v>
      </c>
      <c r="F167" s="199"/>
    </row>
    <row r="168" spans="1:6" ht="12.75" customHeight="1" x14ac:dyDescent="0.3">
      <c r="A168" s="207" t="s">
        <v>1109</v>
      </c>
      <c r="B168" s="207"/>
      <c r="C168" s="207"/>
      <c r="D168" s="207"/>
      <c r="E168" s="207"/>
      <c r="F168" s="208">
        <f>SUM(E166:E167)</f>
        <v>198.65</v>
      </c>
    </row>
    <row r="169" spans="1:6" ht="12.75" customHeight="1" x14ac:dyDescent="0.25">
      <c r="A169" s="199"/>
      <c r="B169" s="211" t="s">
        <v>1110</v>
      </c>
      <c r="C169" s="205">
        <v>44015</v>
      </c>
      <c r="D169" s="199" t="s">
        <v>8</v>
      </c>
      <c r="E169" s="212">
        <v>87.04</v>
      </c>
      <c r="F169" s="199"/>
    </row>
    <row r="170" spans="1:6" ht="12.75" customHeight="1" x14ac:dyDescent="0.25">
      <c r="A170" s="199"/>
      <c r="B170" s="211" t="s">
        <v>1111</v>
      </c>
      <c r="C170" s="205">
        <v>44015</v>
      </c>
      <c r="D170" s="199" t="s">
        <v>8</v>
      </c>
      <c r="E170" s="212">
        <v>111.61</v>
      </c>
      <c r="F170" s="199"/>
    </row>
    <row r="171" spans="1:6" ht="12.75" customHeight="1" x14ac:dyDescent="0.3">
      <c r="A171" s="207" t="s">
        <v>1112</v>
      </c>
      <c r="B171" s="207"/>
      <c r="C171" s="207"/>
      <c r="D171" s="207"/>
      <c r="E171" s="207"/>
      <c r="F171" s="208">
        <f>SUM(E169:E170)</f>
        <v>198.65</v>
      </c>
    </row>
    <row r="172" spans="1:6" ht="12.75" customHeight="1" x14ac:dyDescent="0.25">
      <c r="A172" s="199"/>
      <c r="B172" s="211" t="s">
        <v>1113</v>
      </c>
      <c r="C172" s="205">
        <v>44046</v>
      </c>
      <c r="D172" s="199" t="s">
        <v>8</v>
      </c>
      <c r="E172" s="212">
        <v>87.04</v>
      </c>
      <c r="F172" s="199"/>
    </row>
    <row r="173" spans="1:6" ht="12.75" customHeight="1" x14ac:dyDescent="0.25">
      <c r="A173" s="199"/>
      <c r="B173" s="211" t="s">
        <v>1114</v>
      </c>
      <c r="C173" s="205">
        <v>44046</v>
      </c>
      <c r="D173" s="199" t="s">
        <v>8</v>
      </c>
      <c r="E173" s="212">
        <v>111.61</v>
      </c>
      <c r="F173" s="199"/>
    </row>
    <row r="174" spans="1:6" ht="12.75" customHeight="1" x14ac:dyDescent="0.3">
      <c r="A174" s="207" t="s">
        <v>1115</v>
      </c>
      <c r="B174" s="207"/>
      <c r="C174" s="207"/>
      <c r="D174" s="207"/>
      <c r="E174" s="207"/>
      <c r="F174" s="208">
        <f>SUM(E172:E173)</f>
        <v>198.65</v>
      </c>
    </row>
    <row r="175" spans="1:6" ht="12.75" customHeight="1" x14ac:dyDescent="0.25">
      <c r="A175" s="199"/>
      <c r="B175" s="211" t="s">
        <v>1116</v>
      </c>
      <c r="C175" s="205">
        <v>44077</v>
      </c>
      <c r="D175" s="199" t="s">
        <v>8</v>
      </c>
      <c r="E175" s="212">
        <v>87.04</v>
      </c>
      <c r="F175" s="199"/>
    </row>
    <row r="176" spans="1:6" ht="12.75" customHeight="1" x14ac:dyDescent="0.25">
      <c r="A176" s="199"/>
      <c r="B176" s="211" t="s">
        <v>1117</v>
      </c>
      <c r="C176" s="205">
        <v>44077</v>
      </c>
      <c r="D176" s="199" t="s">
        <v>8</v>
      </c>
      <c r="E176" s="212">
        <v>111.61</v>
      </c>
      <c r="F176" s="199"/>
    </row>
    <row r="177" spans="1:6" ht="12.75" customHeight="1" x14ac:dyDescent="0.3">
      <c r="A177" s="207" t="s">
        <v>1118</v>
      </c>
      <c r="B177" s="207"/>
      <c r="C177" s="207"/>
      <c r="D177" s="207"/>
      <c r="E177" s="207"/>
      <c r="F177" s="208">
        <f>SUM(E175:E176)</f>
        <v>198.65</v>
      </c>
    </row>
    <row r="178" spans="1:6" ht="12.75" customHeight="1" x14ac:dyDescent="0.25">
      <c r="A178" s="199"/>
      <c r="B178" s="211" t="s">
        <v>1119</v>
      </c>
      <c r="C178" s="205"/>
      <c r="D178" s="199" t="s">
        <v>8</v>
      </c>
      <c r="E178" s="212"/>
      <c r="F178" s="199"/>
    </row>
    <row r="179" spans="1:6" ht="12.75" customHeight="1" x14ac:dyDescent="0.25">
      <c r="A179" s="199"/>
      <c r="B179" s="211" t="s">
        <v>1120</v>
      </c>
      <c r="C179" s="205">
        <v>44112</v>
      </c>
      <c r="D179" s="199" t="s">
        <v>8</v>
      </c>
      <c r="E179" s="212">
        <v>111.61</v>
      </c>
      <c r="F179" s="199"/>
    </row>
    <row r="180" spans="1:6" ht="12.75" customHeight="1" x14ac:dyDescent="0.3">
      <c r="A180" s="207" t="s">
        <v>1121</v>
      </c>
      <c r="B180" s="207"/>
      <c r="C180" s="207"/>
      <c r="D180" s="207"/>
      <c r="E180" s="207"/>
      <c r="F180" s="208">
        <f>SUM(E177:E179)</f>
        <v>111.61</v>
      </c>
    </row>
    <row r="181" spans="1:6" ht="12.75" customHeight="1" x14ac:dyDescent="0.25">
      <c r="A181" s="199"/>
      <c r="B181" s="211" t="s">
        <v>1122</v>
      </c>
      <c r="C181" s="205">
        <v>44140</v>
      </c>
      <c r="D181" s="199" t="s">
        <v>8</v>
      </c>
      <c r="E181" s="212">
        <v>205.99</v>
      </c>
      <c r="F181" s="199"/>
    </row>
    <row r="182" spans="1:6" ht="12.75" customHeight="1" x14ac:dyDescent="0.25">
      <c r="A182" s="199"/>
      <c r="B182" s="211" t="s">
        <v>1123</v>
      </c>
      <c r="C182" s="205">
        <v>44140</v>
      </c>
      <c r="D182" s="199" t="s">
        <v>8</v>
      </c>
      <c r="E182" s="212">
        <v>269.89999999999998</v>
      </c>
      <c r="F182" s="199"/>
    </row>
    <row r="183" spans="1:6" ht="12.75" customHeight="1" x14ac:dyDescent="0.25">
      <c r="A183" s="199"/>
      <c r="B183" s="211" t="s">
        <v>1124</v>
      </c>
      <c r="C183" s="205">
        <v>44165</v>
      </c>
      <c r="D183" s="199" t="s">
        <v>8</v>
      </c>
      <c r="E183" s="212">
        <v>228.48</v>
      </c>
      <c r="F183" s="199"/>
    </row>
    <row r="184" spans="1:6" ht="12.75" customHeight="1" x14ac:dyDescent="0.25">
      <c r="A184" s="199"/>
      <c r="B184" s="211" t="s">
        <v>1125</v>
      </c>
      <c r="C184" s="205">
        <v>44165</v>
      </c>
      <c r="D184" s="199" t="s">
        <v>8</v>
      </c>
      <c r="E184" s="212">
        <v>223.23</v>
      </c>
      <c r="F184" s="199"/>
    </row>
    <row r="185" spans="1:6" ht="12.75" customHeight="1" x14ac:dyDescent="0.25">
      <c r="A185" s="199"/>
      <c r="B185" s="211" t="s">
        <v>1126</v>
      </c>
      <c r="C185" s="205">
        <v>44165</v>
      </c>
      <c r="D185" s="199"/>
      <c r="E185" s="212">
        <v>139.36000000000001</v>
      </c>
      <c r="F185" s="199"/>
    </row>
    <row r="186" spans="1:6" ht="12.75" customHeight="1" x14ac:dyDescent="0.3">
      <c r="A186" s="207" t="s">
        <v>1127</v>
      </c>
      <c r="B186" s="207"/>
      <c r="C186" s="207"/>
      <c r="D186" s="207"/>
      <c r="E186" s="207"/>
      <c r="F186" s="208">
        <f>SUM(E181:E185)</f>
        <v>1066.96</v>
      </c>
    </row>
    <row r="187" spans="1:6" ht="12.75" customHeight="1" x14ac:dyDescent="0.25">
      <c r="A187" s="199"/>
      <c r="B187" s="211" t="s">
        <v>1128</v>
      </c>
      <c r="C187" s="205">
        <v>44195</v>
      </c>
      <c r="D187" s="199" t="s">
        <v>8</v>
      </c>
      <c r="E187" s="212">
        <v>228.48</v>
      </c>
      <c r="F187" s="199"/>
    </row>
    <row r="188" spans="1:6" ht="12.75" customHeight="1" x14ac:dyDescent="0.25">
      <c r="A188" s="199"/>
      <c r="B188" s="211" t="s">
        <v>1129</v>
      </c>
      <c r="C188" s="205">
        <v>44195</v>
      </c>
      <c r="D188" s="199" t="s">
        <v>8</v>
      </c>
      <c r="E188" s="212">
        <v>223.23</v>
      </c>
      <c r="F188" s="199"/>
    </row>
    <row r="189" spans="1:6" ht="12.75" customHeight="1" x14ac:dyDescent="0.3">
      <c r="A189" s="207" t="s">
        <v>1130</v>
      </c>
      <c r="B189" s="207"/>
      <c r="C189" s="207"/>
      <c r="D189" s="207"/>
      <c r="E189" s="207"/>
      <c r="F189" s="208">
        <f>SUM(E187:E188)</f>
        <v>451.71</v>
      </c>
    </row>
    <row r="190" spans="1:6" ht="12.75" customHeight="1" x14ac:dyDescent="0.25">
      <c r="A190" s="199"/>
      <c r="B190" s="211" t="s">
        <v>1131</v>
      </c>
      <c r="C190" s="205">
        <v>44224</v>
      </c>
      <c r="D190" s="199" t="s">
        <v>8</v>
      </c>
      <c r="E190" s="213">
        <v>176</v>
      </c>
      <c r="F190" s="199"/>
    </row>
    <row r="191" spans="1:6" ht="12.75" customHeight="1" x14ac:dyDescent="0.25">
      <c r="A191" s="199"/>
      <c r="B191" s="211" t="s">
        <v>1132</v>
      </c>
      <c r="C191" s="205">
        <v>44224</v>
      </c>
      <c r="D191" s="199" t="s">
        <v>8</v>
      </c>
      <c r="E191" s="213">
        <v>224.4</v>
      </c>
      <c r="F191" s="199"/>
    </row>
    <row r="192" spans="1:6" ht="12.75" customHeight="1" x14ac:dyDescent="0.3">
      <c r="A192" s="207" t="s">
        <v>1133</v>
      </c>
      <c r="B192" s="207"/>
      <c r="C192" s="207"/>
      <c r="D192" s="207"/>
      <c r="E192" s="207"/>
      <c r="F192" s="208">
        <f>SUM(E190:E191)</f>
        <v>400.4</v>
      </c>
    </row>
    <row r="193" spans="1:6" ht="12.75" customHeight="1" x14ac:dyDescent="0.25">
      <c r="A193" s="199"/>
      <c r="B193" s="211" t="s">
        <v>1134</v>
      </c>
      <c r="C193" s="205">
        <v>44259</v>
      </c>
      <c r="D193" s="199" t="s">
        <v>8</v>
      </c>
      <c r="E193" s="213">
        <v>176</v>
      </c>
      <c r="F193" s="199"/>
    </row>
    <row r="194" spans="1:6" ht="12.75" customHeight="1" x14ac:dyDescent="0.25">
      <c r="A194" s="199"/>
      <c r="B194" s="211" t="s">
        <v>1135</v>
      </c>
      <c r="C194" s="205">
        <v>44259</v>
      </c>
      <c r="D194" s="199" t="s">
        <v>8</v>
      </c>
      <c r="E194" s="213">
        <v>224.4</v>
      </c>
      <c r="F194" s="199"/>
    </row>
    <row r="195" spans="1:6" ht="12.75" customHeight="1" x14ac:dyDescent="0.3">
      <c r="A195" s="207" t="s">
        <v>1136</v>
      </c>
      <c r="B195" s="207"/>
      <c r="C195" s="207"/>
      <c r="D195" s="207"/>
      <c r="E195" s="207"/>
      <c r="F195" s="208">
        <f>SUM(E193:E194)</f>
        <v>400.4</v>
      </c>
    </row>
    <row r="196" spans="1:6" ht="12.75" customHeight="1" x14ac:dyDescent="0.25">
      <c r="A196" s="199"/>
      <c r="B196" s="211" t="s">
        <v>1137</v>
      </c>
      <c r="C196" s="205">
        <v>44293</v>
      </c>
      <c r="D196" s="199" t="s">
        <v>8</v>
      </c>
      <c r="E196" s="213">
        <v>198.7</v>
      </c>
      <c r="F196" s="199"/>
    </row>
    <row r="197" spans="1:6" ht="12.75" customHeight="1" x14ac:dyDescent="0.25">
      <c r="A197" s="199"/>
      <c r="B197" s="211" t="s">
        <v>1138</v>
      </c>
      <c r="C197" s="205">
        <v>44293</v>
      </c>
      <c r="D197" s="199" t="s">
        <v>8</v>
      </c>
      <c r="E197" s="213">
        <v>257.60000000000002</v>
      </c>
      <c r="F197" s="199"/>
    </row>
    <row r="198" spans="1:6" ht="12.75" customHeight="1" x14ac:dyDescent="0.3">
      <c r="A198" s="207" t="s">
        <v>1139</v>
      </c>
      <c r="B198" s="207"/>
      <c r="C198" s="207"/>
      <c r="D198" s="207"/>
      <c r="E198" s="207"/>
      <c r="F198" s="208">
        <f>SUM(E196:E197)</f>
        <v>456.3</v>
      </c>
    </row>
    <row r="199" spans="1:6" ht="12.75" customHeight="1" x14ac:dyDescent="0.25">
      <c r="A199" s="199"/>
      <c r="B199" s="211" t="s">
        <v>1140</v>
      </c>
      <c r="C199" s="205">
        <v>44322</v>
      </c>
      <c r="D199" s="199" t="s">
        <v>8</v>
      </c>
      <c r="E199" s="213">
        <v>183.56</v>
      </c>
      <c r="F199" s="199"/>
    </row>
    <row r="200" spans="1:6" ht="12.75" customHeight="1" x14ac:dyDescent="0.25">
      <c r="A200" s="199"/>
      <c r="B200" s="211" t="s">
        <v>1141</v>
      </c>
      <c r="C200" s="205">
        <v>44330</v>
      </c>
      <c r="D200" s="199" t="s">
        <v>8</v>
      </c>
      <c r="E200" s="213">
        <v>235.45</v>
      </c>
      <c r="F200" s="199"/>
    </row>
    <row r="201" spans="1:6" ht="12.75" customHeight="1" x14ac:dyDescent="0.3">
      <c r="A201" s="207" t="s">
        <v>1142</v>
      </c>
      <c r="B201" s="207"/>
      <c r="C201" s="207"/>
      <c r="D201" s="207"/>
      <c r="E201" s="207"/>
      <c r="F201" s="208">
        <f>SUM(E199:E200)</f>
        <v>419.01</v>
      </c>
    </row>
    <row r="202" spans="1:6" ht="12.75" customHeight="1" x14ac:dyDescent="0.25">
      <c r="A202" s="199"/>
      <c r="B202" s="211" t="s">
        <v>1211</v>
      </c>
      <c r="C202" s="205">
        <v>44393</v>
      </c>
      <c r="D202" s="199" t="s">
        <v>8</v>
      </c>
      <c r="E202" s="213">
        <f>(183.56*2)</f>
        <v>367.12</v>
      </c>
      <c r="F202" s="199"/>
    </row>
    <row r="203" spans="1:6" ht="12.75" customHeight="1" x14ac:dyDescent="0.25">
      <c r="A203" s="199"/>
      <c r="B203" s="211" t="s">
        <v>1212</v>
      </c>
      <c r="C203" s="205" t="s">
        <v>1213</v>
      </c>
      <c r="D203" s="199" t="s">
        <v>8</v>
      </c>
      <c r="E203" s="213">
        <f>(173.5+192.4)</f>
        <v>365.9</v>
      </c>
      <c r="F203" s="199"/>
    </row>
    <row r="204" spans="1:6" ht="12.75" customHeight="1" x14ac:dyDescent="0.3">
      <c r="A204" s="207" t="s">
        <v>1210</v>
      </c>
      <c r="B204" s="207"/>
      <c r="C204" s="207"/>
      <c r="D204" s="207"/>
      <c r="E204" s="207"/>
      <c r="F204" s="208">
        <f>SUM(E202:E203)</f>
        <v>733.02</v>
      </c>
    </row>
    <row r="205" spans="1:6" ht="12.75" customHeight="1" x14ac:dyDescent="0.25">
      <c r="A205" s="199"/>
      <c r="B205" s="211" t="s">
        <v>1225</v>
      </c>
      <c r="C205" s="205">
        <v>44413</v>
      </c>
      <c r="D205" s="199" t="s">
        <v>8</v>
      </c>
      <c r="E205" s="213">
        <v>183.56</v>
      </c>
      <c r="F205" s="199"/>
    </row>
    <row r="206" spans="1:6" ht="12.75" customHeight="1" x14ac:dyDescent="0.25">
      <c r="A206" s="199"/>
      <c r="B206" s="211" t="s">
        <v>1226</v>
      </c>
      <c r="C206" s="205">
        <v>44413</v>
      </c>
      <c r="D206" s="199" t="s">
        <v>8</v>
      </c>
      <c r="E206" s="213">
        <v>235.45</v>
      </c>
      <c r="F206" s="199"/>
    </row>
    <row r="207" spans="1:6" ht="12.75" customHeight="1" x14ac:dyDescent="0.3">
      <c r="A207" s="207" t="s">
        <v>1224</v>
      </c>
      <c r="B207" s="207"/>
      <c r="C207" s="207"/>
      <c r="D207" s="207"/>
      <c r="E207" s="207"/>
      <c r="F207" s="208">
        <f>SUM(E205:E206)</f>
        <v>419.01</v>
      </c>
    </row>
    <row r="208" spans="1:6" s="260" customFormat="1" ht="12.75" customHeight="1" x14ac:dyDescent="0.25">
      <c r="A208" s="199"/>
      <c r="B208" s="211" t="s">
        <v>1248</v>
      </c>
      <c r="C208" s="205">
        <v>44445</v>
      </c>
      <c r="D208" s="199" t="s">
        <v>8</v>
      </c>
      <c r="E208" s="213">
        <v>183.56</v>
      </c>
      <c r="F208" s="199"/>
    </row>
    <row r="209" spans="1:6" s="260" customFormat="1" ht="12.75" customHeight="1" x14ac:dyDescent="0.25">
      <c r="A209" s="199"/>
      <c r="B209" s="211" t="s">
        <v>1249</v>
      </c>
      <c r="C209" s="205">
        <v>44460</v>
      </c>
      <c r="D209" s="199" t="s">
        <v>8</v>
      </c>
      <c r="E209" s="213">
        <v>235.45</v>
      </c>
      <c r="F209" s="199"/>
    </row>
    <row r="210" spans="1:6" s="260" customFormat="1" ht="12.75" customHeight="1" x14ac:dyDescent="0.3">
      <c r="A210" s="207" t="s">
        <v>1247</v>
      </c>
      <c r="B210" s="207"/>
      <c r="C210" s="207"/>
      <c r="D210" s="207"/>
      <c r="E210" s="207"/>
      <c r="F210" s="208">
        <f>SUM(E208:E209)</f>
        <v>419.01</v>
      </c>
    </row>
    <row r="211" spans="1:6" s="266" customFormat="1" ht="12.75" customHeight="1" x14ac:dyDescent="0.25">
      <c r="A211" s="199"/>
      <c r="B211" s="211" t="s">
        <v>1266</v>
      </c>
      <c r="C211" s="205">
        <v>44494</v>
      </c>
      <c r="D211" s="199" t="s">
        <v>8</v>
      </c>
      <c r="E211" s="213">
        <v>215.18</v>
      </c>
      <c r="F211" s="199"/>
    </row>
    <row r="212" spans="1:6" s="266" customFormat="1" ht="12.75" customHeight="1" x14ac:dyDescent="0.25">
      <c r="A212" s="199"/>
      <c r="B212" s="211" t="s">
        <v>1267</v>
      </c>
      <c r="C212" s="205">
        <v>44494</v>
      </c>
      <c r="D212" s="199" t="s">
        <v>8</v>
      </c>
      <c r="E212" s="213">
        <v>281.69</v>
      </c>
      <c r="F212" s="199"/>
    </row>
    <row r="213" spans="1:6" s="266" customFormat="1" ht="12.75" customHeight="1" x14ac:dyDescent="0.3">
      <c r="A213" s="207" t="s">
        <v>1265</v>
      </c>
      <c r="B213" s="207"/>
      <c r="C213" s="207"/>
      <c r="D213" s="207"/>
      <c r="E213" s="207"/>
      <c r="F213" s="208">
        <f>SUM(E211:E212)</f>
        <v>496.87</v>
      </c>
    </row>
    <row r="214" spans="1:6" ht="12.75" customHeight="1" x14ac:dyDescent="0.25">
      <c r="A214" s="199"/>
      <c r="B214" s="211" t="s">
        <v>1273</v>
      </c>
      <c r="C214" s="205">
        <v>44537</v>
      </c>
      <c r="D214" s="199" t="s">
        <v>8</v>
      </c>
      <c r="E214" s="213">
        <v>305.94</v>
      </c>
      <c r="F214" s="199"/>
    </row>
    <row r="215" spans="1:6" ht="12.75" customHeight="1" x14ac:dyDescent="0.25">
      <c r="A215" s="199"/>
      <c r="B215" s="211" t="s">
        <v>1274</v>
      </c>
      <c r="C215" s="205">
        <v>44537</v>
      </c>
      <c r="D215" s="199" t="s">
        <v>8</v>
      </c>
      <c r="E215" s="213">
        <v>207.93</v>
      </c>
      <c r="F215" s="199"/>
    </row>
    <row r="216" spans="1:6" ht="12.75" customHeight="1" x14ac:dyDescent="0.25">
      <c r="A216" s="190"/>
      <c r="B216" s="211" t="s">
        <v>1283</v>
      </c>
      <c r="C216" s="205">
        <v>44561</v>
      </c>
      <c r="D216" s="199" t="s">
        <v>8</v>
      </c>
      <c r="E216" s="213">
        <v>179.24</v>
      </c>
      <c r="F216" s="190"/>
    </row>
    <row r="217" spans="1:6" ht="12.75" customHeight="1" x14ac:dyDescent="0.3">
      <c r="A217" s="207" t="s">
        <v>1276</v>
      </c>
      <c r="B217" s="207"/>
      <c r="C217" s="207"/>
      <c r="D217" s="207"/>
      <c r="E217" s="207"/>
      <c r="F217" s="208">
        <f>SUM(E214:E216)</f>
        <v>693.11</v>
      </c>
    </row>
    <row r="218" spans="1:6" ht="12.75" customHeight="1" x14ac:dyDescent="0.25">
      <c r="A218" s="199"/>
      <c r="B218" s="211" t="s">
        <v>1296</v>
      </c>
      <c r="C218" s="205">
        <v>44592</v>
      </c>
      <c r="D218" s="199" t="s">
        <v>8</v>
      </c>
      <c r="E218" s="213">
        <v>193.92</v>
      </c>
      <c r="F218" s="199"/>
    </row>
    <row r="219" spans="1:6" ht="12.75" customHeight="1" x14ac:dyDescent="0.3">
      <c r="A219" s="207" t="s">
        <v>1284</v>
      </c>
      <c r="B219" s="207"/>
      <c r="C219" s="207"/>
      <c r="D219" s="207"/>
      <c r="E219" s="207"/>
      <c r="F219" s="208">
        <f>SUM(E218:E218)</f>
        <v>193.92</v>
      </c>
    </row>
    <row r="220" spans="1:6" ht="12.75" customHeight="1" x14ac:dyDescent="0.25">
      <c r="A220" s="199"/>
      <c r="B220" s="211" t="s">
        <v>1299</v>
      </c>
      <c r="C220" s="205">
        <v>44595</v>
      </c>
      <c r="D220" s="199" t="s">
        <v>8</v>
      </c>
      <c r="E220" s="213">
        <v>181.8</v>
      </c>
      <c r="F220" s="199"/>
    </row>
    <row r="221" spans="1:6" ht="12.75" customHeight="1" x14ac:dyDescent="0.3">
      <c r="A221" s="207" t="s">
        <v>1298</v>
      </c>
      <c r="B221" s="207"/>
      <c r="C221" s="207"/>
      <c r="D221" s="207"/>
      <c r="E221" s="207"/>
      <c r="F221" s="208">
        <f>SUM(E220:E220)</f>
        <v>181.8</v>
      </c>
    </row>
    <row r="222" spans="1:6" ht="12.75" customHeight="1" x14ac:dyDescent="0.25">
      <c r="A222" s="199"/>
      <c r="B222" s="211" t="s">
        <v>1316</v>
      </c>
      <c r="C222" s="205">
        <v>44622</v>
      </c>
      <c r="D222" s="199" t="s">
        <v>8</v>
      </c>
      <c r="E222" s="213">
        <v>193.92</v>
      </c>
      <c r="F222" s="199"/>
    </row>
    <row r="223" spans="1:6" ht="12.75" customHeight="1" x14ac:dyDescent="0.25">
      <c r="A223" s="199"/>
      <c r="B223" s="211" t="s">
        <v>1317</v>
      </c>
      <c r="C223" s="205">
        <v>44622</v>
      </c>
      <c r="D223" s="199" t="s">
        <v>8</v>
      </c>
      <c r="E223" s="213">
        <v>181.8</v>
      </c>
      <c r="F223" s="199"/>
    </row>
    <row r="224" spans="1:6" s="314" customFormat="1" ht="12.75" customHeight="1" x14ac:dyDescent="0.25">
      <c r="A224" s="199"/>
      <c r="B224" s="211" t="s">
        <v>1325</v>
      </c>
      <c r="C224" s="205">
        <v>44629</v>
      </c>
      <c r="D224" s="199" t="s">
        <v>8</v>
      </c>
      <c r="E224" s="213">
        <v>207.65</v>
      </c>
      <c r="F224" s="199"/>
    </row>
    <row r="225" spans="1:6" s="314" customFormat="1" ht="12.75" customHeight="1" x14ac:dyDescent="0.25">
      <c r="A225" s="199"/>
      <c r="B225" s="211" t="s">
        <v>1326</v>
      </c>
      <c r="C225" s="205">
        <v>44629</v>
      </c>
      <c r="D225" s="199" t="s">
        <v>8</v>
      </c>
      <c r="E225" s="213">
        <v>312.89999999999998</v>
      </c>
      <c r="F225" s="199"/>
    </row>
    <row r="226" spans="1:6" s="314" customFormat="1" ht="12.75" customHeight="1" x14ac:dyDescent="0.25">
      <c r="A226" s="199"/>
      <c r="B226" s="211" t="s">
        <v>1327</v>
      </c>
      <c r="C226" s="205">
        <v>44629</v>
      </c>
      <c r="D226" s="199" t="s">
        <v>8</v>
      </c>
      <c r="E226" s="213">
        <v>842.23</v>
      </c>
      <c r="F226" s="199"/>
    </row>
    <row r="227" spans="1:6" ht="12.75" customHeight="1" x14ac:dyDescent="0.3">
      <c r="A227" s="207" t="s">
        <v>1315</v>
      </c>
      <c r="B227" s="207"/>
      <c r="C227" s="207"/>
      <c r="D227" s="207"/>
      <c r="E227" s="207"/>
      <c r="F227" s="208">
        <f>SUM(E222:E226)</f>
        <v>1738.5</v>
      </c>
    </row>
    <row r="228" spans="1:6" ht="12.75" customHeight="1" x14ac:dyDescent="0.25">
      <c r="A228" s="199"/>
      <c r="B228" s="211" t="s">
        <v>1343</v>
      </c>
      <c r="C228" s="205">
        <v>44658</v>
      </c>
      <c r="D228" s="199" t="s">
        <v>8</v>
      </c>
      <c r="E228" s="213">
        <v>96.96</v>
      </c>
      <c r="F228" s="199"/>
    </row>
    <row r="229" spans="1:6" ht="12.75" customHeight="1" x14ac:dyDescent="0.25">
      <c r="A229" s="199"/>
      <c r="B229" s="211" t="s">
        <v>1344</v>
      </c>
      <c r="C229" s="205">
        <v>44659</v>
      </c>
      <c r="D229" s="199" t="s">
        <v>8</v>
      </c>
      <c r="E229" s="213">
        <v>93.93</v>
      </c>
      <c r="F229" s="199"/>
    </row>
    <row r="230" spans="1:6" ht="12.75" customHeight="1" x14ac:dyDescent="0.3">
      <c r="A230" s="322" t="s">
        <v>1342</v>
      </c>
      <c r="B230" s="322"/>
      <c r="C230" s="322"/>
      <c r="D230" s="322"/>
      <c r="E230" s="322"/>
      <c r="F230" s="208">
        <f>SUM(E228:E229)</f>
        <v>190.89</v>
      </c>
    </row>
    <row r="231" spans="1:6" ht="12.75" customHeight="1" x14ac:dyDescent="0.25">
      <c r="A231" s="199"/>
      <c r="B231" s="211"/>
      <c r="C231" s="205"/>
      <c r="D231" s="199"/>
      <c r="E231" s="213"/>
      <c r="F231" s="199"/>
    </row>
    <row r="232" spans="1:6" ht="12.75" customHeight="1" x14ac:dyDescent="0.25">
      <c r="A232" s="199"/>
      <c r="B232" s="211"/>
      <c r="C232" s="205"/>
      <c r="D232" s="199"/>
      <c r="E232" s="213"/>
      <c r="F232" s="199"/>
    </row>
    <row r="233" spans="1:6" ht="12.75" customHeight="1" x14ac:dyDescent="0.3">
      <c r="A233" s="334" t="s">
        <v>1386</v>
      </c>
      <c r="B233" s="334"/>
      <c r="C233" s="334"/>
      <c r="D233" s="334"/>
      <c r="E233" s="334"/>
      <c r="F233" s="208">
        <f>SUM(E231:E232)</f>
        <v>0</v>
      </c>
    </row>
    <row r="234" spans="1:6" s="335" customFormat="1" ht="12.75" customHeight="1" x14ac:dyDescent="0.25">
      <c r="A234" s="199"/>
      <c r="B234" s="211" t="s">
        <v>1388</v>
      </c>
      <c r="C234" s="205">
        <v>44717</v>
      </c>
      <c r="D234" s="199" t="s">
        <v>8</v>
      </c>
      <c r="E234" s="213">
        <v>96.96</v>
      </c>
      <c r="F234" s="199"/>
    </row>
    <row r="235" spans="1:6" s="335" customFormat="1" ht="12.75" customHeight="1" x14ac:dyDescent="0.25">
      <c r="A235" s="199"/>
      <c r="B235" s="211" t="s">
        <v>1412</v>
      </c>
      <c r="C235" s="205"/>
      <c r="D235" s="199"/>
      <c r="E235" s="213"/>
      <c r="F235" s="199"/>
    </row>
    <row r="236" spans="1:6" s="335" customFormat="1" ht="12.75" customHeight="1" x14ac:dyDescent="0.3">
      <c r="A236" s="334" t="s">
        <v>1387</v>
      </c>
      <c r="B236" s="334"/>
      <c r="C236" s="334"/>
      <c r="D236" s="334"/>
      <c r="E236" s="334"/>
      <c r="F236" s="208">
        <f>SUM(E234:E235)</f>
        <v>96.96</v>
      </c>
    </row>
    <row r="237" spans="1:6" s="353" customFormat="1" ht="12.75" customHeight="1" x14ac:dyDescent="0.25">
      <c r="A237" s="199"/>
      <c r="B237" s="211" t="s">
        <v>1414</v>
      </c>
      <c r="C237" s="205">
        <v>44717</v>
      </c>
      <c r="D237" s="199" t="s">
        <v>8</v>
      </c>
      <c r="E237" s="312">
        <v>95.58</v>
      </c>
      <c r="F237" s="199"/>
    </row>
    <row r="238" spans="1:6" s="353" customFormat="1" ht="12.75" customHeight="1" x14ac:dyDescent="0.25">
      <c r="A238" s="199"/>
      <c r="B238" s="211" t="s">
        <v>1415</v>
      </c>
      <c r="C238" s="205"/>
      <c r="D238" s="199"/>
      <c r="E238" s="213"/>
      <c r="F238" s="199"/>
    </row>
    <row r="239" spans="1:6" s="353" customFormat="1" ht="12.75" customHeight="1" x14ac:dyDescent="0.3">
      <c r="A239" s="352" t="s">
        <v>1413</v>
      </c>
      <c r="B239" s="352"/>
      <c r="C239" s="352"/>
      <c r="D239" s="352"/>
      <c r="E239" s="352"/>
      <c r="F239" s="208">
        <f>SUM(E237:E238)</f>
        <v>95.58</v>
      </c>
    </row>
    <row r="240" spans="1:6" ht="12.75" customHeight="1" x14ac:dyDescent="0.25">
      <c r="A240" s="199"/>
      <c r="B240" s="211" t="s">
        <v>1436</v>
      </c>
      <c r="C240" s="205" t="s">
        <v>1437</v>
      </c>
      <c r="D240" s="199" t="s">
        <v>8</v>
      </c>
      <c r="E240" s="252">
        <v>2494.16</v>
      </c>
      <c r="F240" s="199"/>
    </row>
    <row r="241" spans="1:6" ht="12.75" customHeight="1" x14ac:dyDescent="0.3">
      <c r="A241" s="364" t="s">
        <v>1435</v>
      </c>
      <c r="B241" s="364"/>
      <c r="C241" s="364"/>
      <c r="D241" s="364"/>
      <c r="E241" s="364"/>
      <c r="F241" s="208">
        <f>SUM(E240:E240)</f>
        <v>2494.16</v>
      </c>
    </row>
    <row r="242" spans="1:6" ht="12.75" customHeight="1" x14ac:dyDescent="0.25">
      <c r="A242" s="199"/>
      <c r="B242" s="211" t="s">
        <v>1466</v>
      </c>
      <c r="C242" s="205">
        <v>44851</v>
      </c>
      <c r="D242" s="199" t="s">
        <v>8</v>
      </c>
      <c r="E242" s="395">
        <v>95.58</v>
      </c>
      <c r="F242" s="199"/>
    </row>
    <row r="243" spans="1:6" ht="12.75" customHeight="1" x14ac:dyDescent="0.25">
      <c r="A243" s="199"/>
      <c r="B243" s="211" t="s">
        <v>1465</v>
      </c>
      <c r="C243" s="205">
        <v>44839</v>
      </c>
      <c r="D243" s="199" t="s">
        <v>8</v>
      </c>
      <c r="E243" s="396">
        <v>101.12</v>
      </c>
      <c r="F243" s="199"/>
    </row>
    <row r="244" spans="1:6" s="373" customFormat="1" ht="12.75" customHeight="1" x14ac:dyDescent="0.25">
      <c r="A244" s="199"/>
      <c r="B244" s="211" t="s">
        <v>1473</v>
      </c>
      <c r="C244" s="205">
        <v>44861</v>
      </c>
      <c r="D244" s="199" t="s">
        <v>8</v>
      </c>
      <c r="E244" s="395">
        <v>95.58</v>
      </c>
      <c r="F244" s="199"/>
    </row>
    <row r="245" spans="1:6" s="373" customFormat="1" ht="12.75" customHeight="1" x14ac:dyDescent="0.25">
      <c r="A245" s="199"/>
      <c r="B245" s="211" t="s">
        <v>1474</v>
      </c>
      <c r="C245" s="205">
        <v>44861</v>
      </c>
      <c r="D245" s="199" t="s">
        <v>8</v>
      </c>
      <c r="E245" s="396">
        <v>101.12</v>
      </c>
      <c r="F245" s="199"/>
    </row>
    <row r="246" spans="1:6" ht="12.75" customHeight="1" x14ac:dyDescent="0.3">
      <c r="A246" s="371" t="s">
        <v>1464</v>
      </c>
      <c r="B246" s="371"/>
      <c r="C246" s="371"/>
      <c r="D246" s="371"/>
      <c r="E246" s="394"/>
      <c r="F246" s="208">
        <f>SUM(E242:E245)</f>
        <v>393.4</v>
      </c>
    </row>
    <row r="247" spans="1:6" ht="12.75" customHeight="1" x14ac:dyDescent="0.25">
      <c r="A247" s="199"/>
      <c r="B247" s="211" t="s">
        <v>1486</v>
      </c>
      <c r="C247" s="205">
        <v>44895</v>
      </c>
      <c r="D247" s="199" t="s">
        <v>8</v>
      </c>
      <c r="E247" s="395">
        <v>95.58</v>
      </c>
      <c r="F247" s="199"/>
    </row>
    <row r="248" spans="1:6" ht="12.75" customHeight="1" x14ac:dyDescent="0.25">
      <c r="A248" s="199"/>
      <c r="B248" s="211" t="s">
        <v>1487</v>
      </c>
      <c r="C248" s="205">
        <v>44895</v>
      </c>
      <c r="D248" s="199" t="s">
        <v>8</v>
      </c>
      <c r="E248" s="396">
        <v>122.18</v>
      </c>
      <c r="F248" s="199"/>
    </row>
    <row r="249" spans="1:6" ht="12.75" customHeight="1" x14ac:dyDescent="0.3">
      <c r="A249" s="374" t="s">
        <v>1485</v>
      </c>
      <c r="B249" s="374"/>
      <c r="C249" s="374"/>
      <c r="D249" s="374"/>
      <c r="E249" s="394"/>
      <c r="F249" s="208">
        <f>SUM(E247:E248)</f>
        <v>217.76</v>
      </c>
    </row>
    <row r="250" spans="1:6" ht="12.75" customHeight="1" x14ac:dyDescent="0.25">
      <c r="A250" s="199"/>
      <c r="B250" s="211" t="s">
        <v>1534</v>
      </c>
      <c r="C250" s="205">
        <v>44944</v>
      </c>
      <c r="D250" s="199" t="s">
        <v>8</v>
      </c>
      <c r="E250" s="395">
        <v>191.16</v>
      </c>
      <c r="F250" s="199"/>
    </row>
    <row r="251" spans="1:6" ht="12.75" customHeight="1" x14ac:dyDescent="0.25">
      <c r="A251" s="199"/>
      <c r="B251" s="211" t="s">
        <v>1535</v>
      </c>
      <c r="C251" s="205">
        <v>44946</v>
      </c>
      <c r="D251" s="199" t="s">
        <v>8</v>
      </c>
      <c r="E251" s="396">
        <v>244.7</v>
      </c>
      <c r="F251" s="199"/>
    </row>
    <row r="252" spans="1:6" ht="12.75" customHeight="1" x14ac:dyDescent="0.3">
      <c r="A252" s="391" t="s">
        <v>1536</v>
      </c>
      <c r="B252" s="391"/>
      <c r="C252" s="391"/>
      <c r="D252" s="391"/>
      <c r="E252" s="391"/>
      <c r="F252" s="208">
        <f>SUM(E250:E251)</f>
        <v>435.86</v>
      </c>
    </row>
    <row r="253" spans="1:6" s="403" customFormat="1" ht="12.75" customHeight="1" x14ac:dyDescent="0.25">
      <c r="A253" s="199"/>
      <c r="B253" s="211" t="s">
        <v>1553</v>
      </c>
      <c r="C253" s="205">
        <v>44979</v>
      </c>
      <c r="D253" s="199" t="s">
        <v>8</v>
      </c>
      <c r="E253" s="396">
        <v>183.29</v>
      </c>
      <c r="F253" s="199"/>
    </row>
    <row r="254" spans="1:6" s="403" customFormat="1" ht="12.75" customHeight="1" x14ac:dyDescent="0.25">
      <c r="A254" s="199"/>
      <c r="B254" s="211" t="s">
        <v>1554</v>
      </c>
      <c r="C254" s="205">
        <v>44979</v>
      </c>
      <c r="D254" s="199" t="s">
        <v>8</v>
      </c>
      <c r="E254" s="396">
        <v>219.93</v>
      </c>
      <c r="F254" s="199"/>
    </row>
    <row r="255" spans="1:6" ht="12.75" customHeight="1" x14ac:dyDescent="0.25">
      <c r="A255" s="199"/>
      <c r="B255" s="211" t="s">
        <v>1563</v>
      </c>
      <c r="C255" s="205">
        <v>44984</v>
      </c>
      <c r="D255" s="199" t="s">
        <v>8</v>
      </c>
      <c r="E255" s="395">
        <v>221.33</v>
      </c>
      <c r="F255" s="199"/>
    </row>
    <row r="256" spans="1:6" ht="12.75" customHeight="1" x14ac:dyDescent="0.25">
      <c r="A256" s="199"/>
      <c r="B256" s="211" t="s">
        <v>1562</v>
      </c>
      <c r="C256" s="205">
        <v>44984</v>
      </c>
      <c r="D256" s="199" t="s">
        <v>8</v>
      </c>
      <c r="E256" s="396">
        <v>104.16</v>
      </c>
      <c r="F256" s="199"/>
    </row>
    <row r="257" spans="1:6" ht="12.75" customHeight="1" x14ac:dyDescent="0.3">
      <c r="A257" s="399" t="s">
        <v>1552</v>
      </c>
      <c r="B257" s="399"/>
      <c r="C257" s="399"/>
      <c r="D257" s="399"/>
      <c r="E257" s="399"/>
      <c r="F257" s="208">
        <f>SUM(E253:E256)</f>
        <v>728.71</v>
      </c>
    </row>
    <row r="258" spans="1:6" ht="12.75" customHeight="1" x14ac:dyDescent="0.25">
      <c r="A258" s="199"/>
      <c r="B258" s="211" t="s">
        <v>1578</v>
      </c>
      <c r="C258" s="205">
        <v>45012</v>
      </c>
      <c r="D258" s="199" t="s">
        <v>8</v>
      </c>
      <c r="E258" s="395">
        <v>221.33</v>
      </c>
      <c r="F258" s="199"/>
    </row>
    <row r="259" spans="1:6" ht="12.75" customHeight="1" x14ac:dyDescent="0.25">
      <c r="A259" s="199"/>
      <c r="B259" s="211" t="s">
        <v>1579</v>
      </c>
      <c r="C259" s="205">
        <v>45012</v>
      </c>
      <c r="D259" s="199" t="s">
        <v>8</v>
      </c>
      <c r="E259" s="396">
        <v>104.16</v>
      </c>
      <c r="F259" s="199"/>
    </row>
    <row r="260" spans="1:6" ht="12.75" customHeight="1" x14ac:dyDescent="0.3">
      <c r="A260" s="408" t="s">
        <v>1580</v>
      </c>
      <c r="B260" s="408"/>
      <c r="C260" s="408"/>
      <c r="D260" s="408"/>
      <c r="E260" s="408"/>
      <c r="F260" s="208">
        <f>SUM(E258:E259)</f>
        <v>325.49</v>
      </c>
    </row>
    <row r="261" spans="1:6" ht="12.75" customHeight="1" x14ac:dyDescent="0.25">
      <c r="A261" s="199"/>
      <c r="B261" s="211" t="s">
        <v>1595</v>
      </c>
      <c r="C261" s="205">
        <v>45042</v>
      </c>
      <c r="D261" s="199" t="s">
        <v>8</v>
      </c>
      <c r="E261" s="395">
        <v>132.80000000000001</v>
      </c>
      <c r="F261" s="199"/>
    </row>
    <row r="262" spans="1:6" ht="12.75" customHeight="1" x14ac:dyDescent="0.25">
      <c r="A262" s="199"/>
      <c r="B262" s="211" t="s">
        <v>1596</v>
      </c>
      <c r="C262" s="205">
        <v>45042</v>
      </c>
      <c r="D262" s="199" t="s">
        <v>8</v>
      </c>
      <c r="E262" s="396">
        <v>104.16</v>
      </c>
      <c r="F262" s="199"/>
    </row>
    <row r="263" spans="1:6" ht="12.75" customHeight="1" x14ac:dyDescent="0.3">
      <c r="A263" s="412" t="s">
        <v>1594</v>
      </c>
      <c r="B263" s="412"/>
      <c r="C263" s="412"/>
      <c r="D263" s="412"/>
      <c r="E263" s="412"/>
      <c r="F263" s="208">
        <f>SUM(E261:E262)</f>
        <v>236.96</v>
      </c>
    </row>
    <row r="264" spans="1:6" ht="12.75" customHeight="1" x14ac:dyDescent="0.25">
      <c r="A264" s="199"/>
      <c r="B264" s="211" t="s">
        <v>1608</v>
      </c>
      <c r="C264" s="205">
        <v>45072</v>
      </c>
      <c r="D264" s="199" t="s">
        <v>8</v>
      </c>
      <c r="E264" s="395">
        <v>134.63999999999999</v>
      </c>
      <c r="F264" s="199"/>
    </row>
    <row r="265" spans="1:6" ht="12.75" customHeight="1" x14ac:dyDescent="0.25">
      <c r="A265" s="199"/>
      <c r="B265" s="211" t="s">
        <v>1609</v>
      </c>
      <c r="C265" s="205">
        <v>45072</v>
      </c>
      <c r="D265" s="199" t="s">
        <v>8</v>
      </c>
      <c r="E265" s="396">
        <v>105.6</v>
      </c>
      <c r="F265" s="199"/>
    </row>
    <row r="266" spans="1:6" ht="12.75" customHeight="1" x14ac:dyDescent="0.3">
      <c r="A266" s="419" t="s">
        <v>1607</v>
      </c>
      <c r="B266" s="419"/>
      <c r="C266" s="419"/>
      <c r="D266" s="419"/>
      <c r="E266" s="419"/>
      <c r="F266" s="208">
        <f>SUM(E264:E265)</f>
        <v>240.23999999999998</v>
      </c>
    </row>
    <row r="267" spans="1:6" s="431" customFormat="1" ht="12.75" customHeight="1" x14ac:dyDescent="0.25">
      <c r="A267" s="199"/>
      <c r="B267" s="211" t="s">
        <v>1625</v>
      </c>
      <c r="C267" s="205"/>
      <c r="D267" s="190"/>
      <c r="E267" s="190"/>
      <c r="F267" s="199"/>
    </row>
    <row r="268" spans="1:6" s="431" customFormat="1" ht="12.75" customHeight="1" x14ac:dyDescent="0.25">
      <c r="A268" s="199"/>
      <c r="B268" s="211" t="s">
        <v>1624</v>
      </c>
      <c r="C268" s="205">
        <v>45109</v>
      </c>
      <c r="D268" s="199" t="s">
        <v>8</v>
      </c>
      <c r="E268" s="396">
        <v>108.32</v>
      </c>
      <c r="F268" s="199"/>
    </row>
    <row r="269" spans="1:6" s="436" customFormat="1" ht="12.75" customHeight="1" x14ac:dyDescent="0.25">
      <c r="A269" s="199"/>
      <c r="B269" s="211" t="s">
        <v>1643</v>
      </c>
      <c r="C269" s="205">
        <v>45137</v>
      </c>
      <c r="D269" s="199" t="s">
        <v>8</v>
      </c>
      <c r="E269" s="395">
        <v>79</v>
      </c>
      <c r="F269" s="199"/>
    </row>
    <row r="270" spans="1:6" ht="12.75" customHeight="1" x14ac:dyDescent="0.3">
      <c r="A270" s="430" t="s">
        <v>1623</v>
      </c>
      <c r="B270" s="430"/>
      <c r="C270" s="430"/>
      <c r="D270" s="430"/>
      <c r="E270" s="430"/>
      <c r="F270" s="208">
        <f>SUM(E267:E269)</f>
        <v>187.32</v>
      </c>
    </row>
    <row r="271" spans="1:6" ht="12.75" customHeight="1" x14ac:dyDescent="0.25">
      <c r="A271" s="199"/>
      <c r="B271" s="211" t="s">
        <v>1644</v>
      </c>
      <c r="C271" s="205">
        <v>45141</v>
      </c>
      <c r="D271" s="199" t="s">
        <v>8</v>
      </c>
      <c r="E271" s="396">
        <v>108.32</v>
      </c>
      <c r="F271" s="199"/>
    </row>
    <row r="272" spans="1:6" s="436" customFormat="1" ht="12.75" customHeight="1" x14ac:dyDescent="0.25">
      <c r="A272" s="199"/>
      <c r="B272" s="211" t="s">
        <v>1645</v>
      </c>
      <c r="C272" s="205">
        <v>45167</v>
      </c>
      <c r="D272" s="199" t="s">
        <v>8</v>
      </c>
      <c r="E272" s="440">
        <v>187.65</v>
      </c>
      <c r="F272" s="199"/>
    </row>
    <row r="273" spans="1:6" ht="12.75" customHeight="1" x14ac:dyDescent="0.25">
      <c r="A273" s="199"/>
      <c r="B273" s="211" t="s">
        <v>1646</v>
      </c>
      <c r="C273" s="205">
        <v>45167</v>
      </c>
      <c r="D273" s="199" t="s">
        <v>8</v>
      </c>
      <c r="E273" s="440">
        <v>180.06</v>
      </c>
      <c r="F273" s="199"/>
    </row>
    <row r="274" spans="1:6" ht="12.75" customHeight="1" x14ac:dyDescent="0.3">
      <c r="A274" s="435" t="s">
        <v>1647</v>
      </c>
      <c r="B274" s="435"/>
      <c r="C274" s="435"/>
      <c r="D274" s="435"/>
      <c r="E274" s="435"/>
      <c r="F274" s="208">
        <f>SUM(E271:E273)</f>
        <v>476.03000000000003</v>
      </c>
    </row>
    <row r="275" spans="1:6" ht="12.75" customHeight="1" x14ac:dyDescent="0.25">
      <c r="A275" s="199"/>
      <c r="B275" s="211" t="s">
        <v>1697</v>
      </c>
      <c r="C275" s="205">
        <v>45202</v>
      </c>
      <c r="D275" s="199" t="s">
        <v>8</v>
      </c>
      <c r="E275" s="440">
        <v>268.83</v>
      </c>
      <c r="F275" s="199"/>
    </row>
    <row r="276" spans="1:6" ht="12.75" customHeight="1" x14ac:dyDescent="0.25">
      <c r="A276" s="199"/>
      <c r="B276" s="211" t="s">
        <v>1698</v>
      </c>
      <c r="C276" s="205">
        <v>45202</v>
      </c>
      <c r="D276" s="199" t="s">
        <v>8</v>
      </c>
      <c r="E276" s="440">
        <v>293.72000000000003</v>
      </c>
      <c r="F276" s="199"/>
    </row>
    <row r="277" spans="1:6" ht="12.75" customHeight="1" x14ac:dyDescent="0.3">
      <c r="A277" s="475" t="s">
        <v>1696</v>
      </c>
      <c r="B277" s="475"/>
      <c r="C277" s="475"/>
      <c r="D277" s="475"/>
      <c r="E277" s="475"/>
      <c r="F277" s="208">
        <f>SUM(E275:E276)</f>
        <v>562.54999999999995</v>
      </c>
    </row>
    <row r="278" spans="1:6" ht="12.75" customHeight="1" x14ac:dyDescent="0.25">
      <c r="A278" s="199"/>
      <c r="B278" s="211" t="s">
        <v>1720</v>
      </c>
      <c r="C278" s="205">
        <v>45232</v>
      </c>
      <c r="D278" s="199" t="s">
        <v>8</v>
      </c>
      <c r="E278" s="440">
        <v>254.83</v>
      </c>
      <c r="F278" s="199"/>
    </row>
    <row r="279" spans="1:6" ht="12.75" customHeight="1" x14ac:dyDescent="0.25">
      <c r="A279" s="199"/>
      <c r="B279" s="211" t="s">
        <v>1721</v>
      </c>
      <c r="C279" s="205">
        <v>45232</v>
      </c>
      <c r="D279" s="199" t="s">
        <v>8</v>
      </c>
      <c r="E279" s="440">
        <v>273.26</v>
      </c>
      <c r="F279" s="199"/>
    </row>
    <row r="280" spans="1:6" ht="12.75" customHeight="1" x14ac:dyDescent="0.3">
      <c r="A280" s="484" t="s">
        <v>1716</v>
      </c>
      <c r="B280" s="484"/>
      <c r="C280" s="484"/>
      <c r="D280" s="484"/>
      <c r="E280" s="484"/>
      <c r="F280" s="208">
        <f>SUM(E278:E279)</f>
        <v>528.09</v>
      </c>
    </row>
    <row r="281" spans="1:6" ht="12.75" customHeight="1" x14ac:dyDescent="0.25">
      <c r="A281" s="190"/>
      <c r="B281" s="211" t="s">
        <v>1750</v>
      </c>
      <c r="C281" s="253">
        <v>45296</v>
      </c>
      <c r="D281" s="199" t="s">
        <v>8</v>
      </c>
      <c r="E281" s="494">
        <v>334.29</v>
      </c>
      <c r="F281" s="190"/>
    </row>
    <row r="282" spans="1:6" ht="12.75" customHeight="1" x14ac:dyDescent="0.25">
      <c r="A282" s="190"/>
      <c r="B282" s="211" t="s">
        <v>1757</v>
      </c>
      <c r="C282" s="253">
        <v>45322</v>
      </c>
      <c r="D282" s="199" t="s">
        <v>8</v>
      </c>
      <c r="E282" s="252">
        <v>288.06</v>
      </c>
      <c r="F282" s="190"/>
    </row>
    <row r="283" spans="1:6" s="496" customFormat="1" ht="12.75" customHeight="1" x14ac:dyDescent="0.25">
      <c r="A283" s="190"/>
      <c r="B283" s="211" t="s">
        <v>1758</v>
      </c>
      <c r="C283" s="253">
        <v>45322</v>
      </c>
      <c r="D283" s="199" t="s">
        <v>8</v>
      </c>
      <c r="E283" s="252">
        <v>378.93</v>
      </c>
      <c r="F283" s="190"/>
    </row>
    <row r="284" spans="1:6" ht="12.75" customHeight="1" x14ac:dyDescent="0.3">
      <c r="A284" s="491" t="s">
        <v>1749</v>
      </c>
      <c r="B284" s="491"/>
      <c r="C284" s="491"/>
      <c r="D284" s="491"/>
      <c r="E284" s="491"/>
      <c r="F284" s="208">
        <f>SUM(E281:E283)</f>
        <v>1001.28</v>
      </c>
    </row>
    <row r="285" spans="1:6" ht="12.75" customHeight="1" x14ac:dyDescent="0.25">
      <c r="A285" s="190"/>
      <c r="B285" s="211" t="s">
        <v>1777</v>
      </c>
      <c r="C285" s="253">
        <v>45365</v>
      </c>
      <c r="D285" s="199" t="s">
        <v>8</v>
      </c>
      <c r="E285" s="494">
        <v>268.61</v>
      </c>
      <c r="F285" s="190"/>
    </row>
    <row r="286" spans="1:6" ht="12.75" customHeight="1" x14ac:dyDescent="0.25">
      <c r="A286" s="190"/>
      <c r="B286" s="211" t="s">
        <v>1778</v>
      </c>
      <c r="C286" s="253"/>
      <c r="D286" s="199" t="s">
        <v>8</v>
      </c>
      <c r="E286" s="252"/>
      <c r="F286" s="190"/>
    </row>
    <row r="287" spans="1:6" ht="12.75" customHeight="1" x14ac:dyDescent="0.3">
      <c r="A287" s="498" t="s">
        <v>1769</v>
      </c>
      <c r="B287" s="498"/>
      <c r="C287" s="498"/>
      <c r="D287" s="498"/>
      <c r="E287" s="498"/>
      <c r="F287" s="208">
        <f>SUM(E285:E286)</f>
        <v>268.61</v>
      </c>
    </row>
    <row r="288" spans="1:6" ht="12.75" customHeight="1" x14ac:dyDescent="0.25">
      <c r="A288" s="190"/>
      <c r="B288" s="211"/>
      <c r="C288" s="253"/>
      <c r="D288" s="199"/>
      <c r="E288" s="494"/>
      <c r="F288" s="190"/>
    </row>
    <row r="289" spans="1:6" ht="12.75" customHeight="1" x14ac:dyDescent="0.25">
      <c r="A289" s="190"/>
      <c r="B289" s="211"/>
      <c r="C289" s="253"/>
      <c r="D289" s="199"/>
      <c r="E289" s="252"/>
      <c r="F289" s="190"/>
    </row>
    <row r="290" spans="1:6" ht="12.75" customHeight="1" x14ac:dyDescent="0.3">
      <c r="A290" s="512" t="s">
        <v>1788</v>
      </c>
      <c r="B290" s="512"/>
      <c r="C290" s="512"/>
      <c r="D290" s="512"/>
      <c r="E290" s="512"/>
      <c r="F290" s="208">
        <f>SUM(E288:E289)</f>
        <v>0</v>
      </c>
    </row>
    <row r="291" spans="1:6" ht="12.75" customHeight="1" x14ac:dyDescent="0.25">
      <c r="A291" s="190"/>
      <c r="B291" s="211" t="s">
        <v>1804</v>
      </c>
      <c r="C291" s="253">
        <v>45419</v>
      </c>
      <c r="D291" s="199"/>
      <c r="E291" s="494">
        <v>254.59</v>
      </c>
      <c r="F291" s="190"/>
    </row>
    <row r="292" spans="1:6" ht="12.75" customHeight="1" x14ac:dyDescent="0.25">
      <c r="A292" s="190"/>
      <c r="B292" s="211" t="s">
        <v>1805</v>
      </c>
      <c r="C292" s="253">
        <v>45419</v>
      </c>
      <c r="D292" s="199"/>
      <c r="E292" s="252">
        <v>188.37</v>
      </c>
      <c r="F292" s="190"/>
    </row>
    <row r="293" spans="1:6" ht="12.75" customHeight="1" x14ac:dyDescent="0.25">
      <c r="A293" s="190"/>
      <c r="B293" s="211" t="s">
        <v>1824</v>
      </c>
      <c r="C293" s="253">
        <v>45443</v>
      </c>
      <c r="D293" s="190"/>
      <c r="E293" s="252">
        <v>188.37</v>
      </c>
      <c r="F293" s="190"/>
    </row>
    <row r="294" spans="1:6" ht="12.75" customHeight="1" x14ac:dyDescent="0.25">
      <c r="A294" s="190"/>
      <c r="B294" s="211" t="s">
        <v>1825</v>
      </c>
      <c r="C294" s="253">
        <v>45443</v>
      </c>
      <c r="D294" s="190"/>
      <c r="E294" s="252">
        <v>254.59</v>
      </c>
      <c r="F294" s="190"/>
    </row>
    <row r="295" spans="1:6" ht="12.75" customHeight="1" x14ac:dyDescent="0.3">
      <c r="A295" s="516" t="s">
        <v>1803</v>
      </c>
      <c r="B295" s="516"/>
      <c r="C295" s="516"/>
      <c r="D295" s="516"/>
      <c r="E295" s="516"/>
      <c r="F295" s="208">
        <f>SUM(E291:E294)</f>
        <v>885.92000000000007</v>
      </c>
    </row>
    <row r="296" spans="1:6" ht="12.75" customHeight="1" x14ac:dyDescent="0.25">
      <c r="A296" s="190"/>
      <c r="B296" s="211" t="s">
        <v>1851</v>
      </c>
      <c r="C296" s="253">
        <v>45519</v>
      </c>
      <c r="D296" s="199"/>
      <c r="E296" s="494">
        <v>544.63</v>
      </c>
      <c r="F296" s="190"/>
    </row>
    <row r="297" spans="1:6" ht="12.75" customHeight="1" x14ac:dyDescent="0.25">
      <c r="A297" s="190"/>
      <c r="B297" s="211" t="s">
        <v>1852</v>
      </c>
      <c r="C297" s="253">
        <v>45519</v>
      </c>
      <c r="D297" s="199"/>
      <c r="E297" s="252">
        <v>846.06</v>
      </c>
      <c r="F297" s="190"/>
    </row>
    <row r="298" spans="1:6" ht="12.75" customHeight="1" x14ac:dyDescent="0.25">
      <c r="A298" s="190"/>
      <c r="B298" s="211" t="s">
        <v>1853</v>
      </c>
      <c r="C298" s="253">
        <v>45523</v>
      </c>
      <c r="D298" s="190"/>
      <c r="E298" s="252">
        <v>85.09</v>
      </c>
      <c r="F298" s="190"/>
    </row>
    <row r="299" spans="1:6" ht="12.75" customHeight="1" x14ac:dyDescent="0.25">
      <c r="A299" s="190"/>
      <c r="B299" s="211" t="s">
        <v>1854</v>
      </c>
      <c r="C299" s="253">
        <v>45523</v>
      </c>
      <c r="D299" s="190"/>
      <c r="E299" s="252">
        <v>343.15</v>
      </c>
      <c r="F299" s="190"/>
    </row>
    <row r="300" spans="1:6" ht="12.75" customHeight="1" x14ac:dyDescent="0.3">
      <c r="A300" s="530" t="s">
        <v>1834</v>
      </c>
      <c r="B300" s="530"/>
      <c r="C300" s="530"/>
      <c r="D300" s="530"/>
      <c r="E300" s="530"/>
      <c r="F300" s="208">
        <f>SUM(E296:E299)</f>
        <v>1818.9299999999998</v>
      </c>
    </row>
    <row r="301" spans="1:6" ht="12.75" customHeight="1" x14ac:dyDescent="0.25">
      <c r="A301" s="190"/>
      <c r="B301" s="211"/>
      <c r="C301" s="253"/>
      <c r="D301" s="190"/>
      <c r="E301" s="252"/>
      <c r="F301" s="190"/>
    </row>
    <row r="302" spans="1:6" ht="12.75" customHeight="1" x14ac:dyDescent="0.3">
      <c r="A302" s="541" t="s">
        <v>1844</v>
      </c>
      <c r="B302" s="541"/>
      <c r="C302" s="541"/>
      <c r="D302" s="541"/>
      <c r="E302" s="541"/>
      <c r="F302" s="208">
        <f>SUM(E301:E301)</f>
        <v>0</v>
      </c>
    </row>
    <row r="303" spans="1:6" ht="12.75" customHeight="1" x14ac:dyDescent="0.25">
      <c r="A303" s="190"/>
      <c r="B303" s="211" t="s">
        <v>1876</v>
      </c>
      <c r="C303" s="253"/>
      <c r="D303" s="199"/>
      <c r="E303" s="252">
        <v>138.59</v>
      </c>
      <c r="F303" s="190"/>
    </row>
    <row r="304" spans="1:6" ht="12.75" customHeight="1" x14ac:dyDescent="0.25">
      <c r="A304" s="190"/>
      <c r="B304" s="211" t="s">
        <v>1877</v>
      </c>
      <c r="C304" s="253"/>
      <c r="D304" s="190"/>
      <c r="E304" s="252">
        <v>78</v>
      </c>
      <c r="F304" s="190"/>
    </row>
    <row r="305" spans="1:6" ht="12.75" customHeight="1" x14ac:dyDescent="0.3">
      <c r="A305" s="541" t="s">
        <v>1870</v>
      </c>
      <c r="B305" s="541"/>
      <c r="C305" s="541"/>
      <c r="D305" s="541"/>
      <c r="E305" s="541"/>
      <c r="F305" s="208">
        <f>SUM(E303:E304)</f>
        <v>216.59</v>
      </c>
    </row>
    <row r="306" spans="1:6" s="543" customFormat="1" ht="12.75" customHeight="1" x14ac:dyDescent="0.25">
      <c r="A306" s="190"/>
      <c r="B306" s="211"/>
      <c r="C306" s="253"/>
      <c r="D306" s="199"/>
      <c r="E306" s="252"/>
      <c r="F306" s="190"/>
    </row>
    <row r="307" spans="1:6" ht="12.75" customHeight="1" x14ac:dyDescent="0.25">
      <c r="A307" s="190"/>
      <c r="B307" s="211"/>
      <c r="C307" s="253"/>
      <c r="D307" s="190"/>
      <c r="E307" s="252"/>
      <c r="F307" s="190"/>
    </row>
    <row r="308" spans="1:6" ht="12.75" customHeight="1" x14ac:dyDescent="0.3">
      <c r="A308" s="541" t="s">
        <v>1871</v>
      </c>
      <c r="B308" s="541"/>
      <c r="C308" s="541"/>
      <c r="D308" s="541"/>
      <c r="E308" s="541"/>
      <c r="F308" s="208">
        <f>SUM(E306:E307)</f>
        <v>0</v>
      </c>
    </row>
    <row r="309" spans="1:6" ht="12.75" customHeight="1" x14ac:dyDescent="0.25">
      <c r="A309" s="190"/>
      <c r="B309" s="211" t="s">
        <v>1890</v>
      </c>
      <c r="C309" s="253">
        <v>45645</v>
      </c>
      <c r="D309" s="199"/>
      <c r="E309" s="252">
        <v>114.54</v>
      </c>
      <c r="F309" s="190"/>
    </row>
    <row r="310" spans="1:6" ht="12.75" customHeight="1" x14ac:dyDescent="0.25">
      <c r="A310" s="190"/>
      <c r="B310" s="211" t="s">
        <v>1891</v>
      </c>
      <c r="C310" s="253">
        <v>45645</v>
      </c>
      <c r="D310" s="190"/>
      <c r="E310" s="252">
        <v>136.88</v>
      </c>
      <c r="F310" s="190"/>
    </row>
    <row r="311" spans="1:6" s="546" customFormat="1" ht="12.75" customHeight="1" x14ac:dyDescent="0.25">
      <c r="A311" s="190"/>
      <c r="B311" s="211" t="s">
        <v>1894</v>
      </c>
      <c r="C311" s="253">
        <v>45645</v>
      </c>
      <c r="D311" s="190"/>
      <c r="E311" s="252">
        <v>240.97</v>
      </c>
      <c r="F311" s="190"/>
    </row>
    <row r="312" spans="1:6" ht="12.75" customHeight="1" x14ac:dyDescent="0.3">
      <c r="A312" s="545" t="s">
        <v>1885</v>
      </c>
      <c r="B312" s="545"/>
      <c r="C312" s="545"/>
      <c r="D312" s="545"/>
      <c r="E312" s="545"/>
      <c r="F312" s="208">
        <f>SUM(E309:E311)</f>
        <v>492.39</v>
      </c>
    </row>
    <row r="313" spans="1:6" ht="12.75" customHeight="1" x14ac:dyDescent="0.25"/>
    <row r="314" spans="1:6" ht="12.75" customHeight="1" x14ac:dyDescent="0.3">
      <c r="A314" s="214" t="s">
        <v>1143</v>
      </c>
      <c r="B314" s="214"/>
      <c r="C314" s="214"/>
      <c r="D314" s="214"/>
      <c r="E314" s="215">
        <f>SUM(E3:E311)</f>
        <v>34249.860000000015</v>
      </c>
      <c r="F314" s="216"/>
    </row>
    <row r="315" spans="1:6" ht="12.75" customHeight="1" x14ac:dyDescent="0.25"/>
    <row r="316" spans="1:6" ht="12.75" customHeight="1" x14ac:dyDescent="0.25"/>
    <row r="317" spans="1:6" ht="12.75" customHeight="1" x14ac:dyDescent="0.25"/>
    <row r="318" spans="1:6" ht="12.75" customHeight="1" x14ac:dyDescent="0.25"/>
    <row r="319" spans="1:6" ht="12.75" customHeight="1" x14ac:dyDescent="0.25"/>
    <row r="320" spans="1:6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  <row r="1001" ht="12.75" customHeight="1" x14ac:dyDescent="0.25"/>
    <row r="1002" ht="12.75" customHeight="1" x14ac:dyDescent="0.25"/>
    <row r="1003" ht="12.75" customHeight="1" x14ac:dyDescent="0.25"/>
    <row r="1004" ht="12.75" customHeight="1" x14ac:dyDescent="0.25"/>
    <row r="1005" ht="12.75" customHeight="1" x14ac:dyDescent="0.25"/>
    <row r="1006" ht="12.75" customHeight="1" x14ac:dyDescent="0.25"/>
    <row r="1007" ht="12.75" customHeight="1" x14ac:dyDescent="0.25"/>
    <row r="1008" ht="12.75" customHeight="1" x14ac:dyDescent="0.25"/>
    <row r="1009" ht="12.75" customHeight="1" x14ac:dyDescent="0.25"/>
    <row r="1010" ht="12.75" customHeight="1" x14ac:dyDescent="0.25"/>
    <row r="1011" ht="12.75" customHeight="1" x14ac:dyDescent="0.25"/>
    <row r="1012" ht="12.75" customHeight="1" x14ac:dyDescent="0.25"/>
  </sheetData>
  <mergeCells count="9">
    <mergeCell ref="A26:E26"/>
    <mergeCell ref="A31:E31"/>
    <mergeCell ref="A1:F1"/>
    <mergeCell ref="A5:E5"/>
    <mergeCell ref="A11:E11"/>
    <mergeCell ref="A14:E14"/>
    <mergeCell ref="A17:E17"/>
    <mergeCell ref="A20:E20"/>
    <mergeCell ref="A23:E23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66CC"/>
  </sheetPr>
  <dimension ref="A1:N999"/>
  <sheetViews>
    <sheetView workbookViewId="0">
      <pane ySplit="2" topLeftCell="A67" activePane="bottomLeft" state="frozen"/>
      <selection pane="bottomLeft" activeCell="G49" sqref="G49"/>
    </sheetView>
  </sheetViews>
  <sheetFormatPr defaultColWidth="14.453125" defaultRowHeight="15" customHeight="1" x14ac:dyDescent="0.25"/>
  <cols>
    <col min="1" max="1" width="37.36328125" bestFit="1" customWidth="1"/>
    <col min="2" max="2" width="11.54296875" customWidth="1"/>
    <col min="3" max="3" width="17.90625" customWidth="1"/>
    <col min="4" max="4" width="10.54296875" customWidth="1"/>
    <col min="5" max="5" width="8.6328125" bestFit="1" customWidth="1"/>
    <col min="6" max="6" width="13.36328125" bestFit="1" customWidth="1"/>
    <col min="7" max="7" width="13.6328125" customWidth="1"/>
    <col min="8" max="13" width="8" customWidth="1"/>
    <col min="14" max="14" width="12.36328125" bestFit="1" customWidth="1"/>
    <col min="15" max="26" width="8" customWidth="1"/>
  </cols>
  <sheetData>
    <row r="1" spans="1:7" s="286" customFormat="1" ht="15" customHeight="1" x14ac:dyDescent="0.3">
      <c r="A1" s="647" t="s">
        <v>1144</v>
      </c>
      <c r="B1" s="586"/>
      <c r="C1" s="586"/>
      <c r="D1" s="586"/>
      <c r="E1" s="586"/>
      <c r="F1" s="586"/>
      <c r="G1" s="587"/>
    </row>
    <row r="2" spans="1:7" ht="12.75" customHeight="1" x14ac:dyDescent="0.3">
      <c r="A2" s="175" t="s">
        <v>112</v>
      </c>
      <c r="B2" s="175" t="s">
        <v>113</v>
      </c>
      <c r="C2" s="175" t="s">
        <v>114</v>
      </c>
      <c r="D2" s="175" t="s">
        <v>4</v>
      </c>
      <c r="E2" s="175" t="s">
        <v>5</v>
      </c>
      <c r="F2" s="176" t="s">
        <v>1145</v>
      </c>
      <c r="G2" s="175" t="s">
        <v>695</v>
      </c>
    </row>
    <row r="3" spans="1:7" ht="12.75" customHeight="1" x14ac:dyDescent="0.25">
      <c r="A3" s="3" t="s">
        <v>1146</v>
      </c>
      <c r="B3" s="3">
        <v>1</v>
      </c>
      <c r="C3" s="5">
        <v>63.79</v>
      </c>
      <c r="D3" s="6">
        <v>42017</v>
      </c>
      <c r="E3" s="3" t="s">
        <v>8</v>
      </c>
      <c r="F3" s="5">
        <f>(B3*C3)</f>
        <v>63.79</v>
      </c>
      <c r="G3" s="3"/>
    </row>
    <row r="4" spans="1:7" ht="12.75" customHeight="1" x14ac:dyDescent="0.25">
      <c r="A4" s="3" t="s">
        <v>1147</v>
      </c>
      <c r="B4" s="3">
        <v>1</v>
      </c>
      <c r="C4" s="5">
        <v>63.79</v>
      </c>
      <c r="D4" s="6">
        <v>42017</v>
      </c>
      <c r="E4" s="3" t="s">
        <v>8</v>
      </c>
      <c r="F4" s="5">
        <f>(B4*C4)</f>
        <v>63.79</v>
      </c>
      <c r="G4" s="3"/>
    </row>
    <row r="5" spans="1:7" ht="12.75" customHeight="1" x14ac:dyDescent="0.25">
      <c r="A5" s="3" t="s">
        <v>1148</v>
      </c>
      <c r="B5" s="3">
        <v>1</v>
      </c>
      <c r="C5" s="5">
        <v>63.79</v>
      </c>
      <c r="D5" s="6">
        <v>42017</v>
      </c>
      <c r="E5" s="3" t="s">
        <v>8</v>
      </c>
      <c r="F5" s="5">
        <f>(B5*C5)</f>
        <v>63.79</v>
      </c>
      <c r="G5" s="3"/>
    </row>
    <row r="6" spans="1:7" ht="12.75" customHeight="1" x14ac:dyDescent="0.25">
      <c r="A6" s="3" t="s">
        <v>1149</v>
      </c>
      <c r="B6" s="3">
        <v>1</v>
      </c>
      <c r="C6" s="5">
        <v>66.03</v>
      </c>
      <c r="D6" s="6">
        <v>42400</v>
      </c>
      <c r="E6" s="3" t="s">
        <v>8</v>
      </c>
      <c r="F6" s="5">
        <f>(B6*C6)</f>
        <v>66.03</v>
      </c>
      <c r="G6" s="3"/>
    </row>
    <row r="7" spans="1:7" ht="12.75" customHeight="1" x14ac:dyDescent="0.3">
      <c r="A7" s="579" t="s">
        <v>40</v>
      </c>
      <c r="B7" s="580"/>
      <c r="C7" s="580"/>
      <c r="D7" s="580"/>
      <c r="E7" s="581"/>
      <c r="F7" s="161"/>
      <c r="G7" s="161">
        <f>SUM(F3:F6)</f>
        <v>257.39999999999998</v>
      </c>
    </row>
    <row r="8" spans="1:7" ht="12.75" customHeight="1" x14ac:dyDescent="0.25">
      <c r="A8" s="3" t="s">
        <v>1150</v>
      </c>
      <c r="B8" s="3">
        <v>1</v>
      </c>
      <c r="C8" s="5">
        <v>473.25</v>
      </c>
      <c r="D8" s="177" t="s">
        <v>1151</v>
      </c>
      <c r="E8" s="3" t="s">
        <v>8</v>
      </c>
      <c r="F8" s="5">
        <f>(B8*C8)</f>
        <v>473.25</v>
      </c>
      <c r="G8" s="3"/>
    </row>
    <row r="9" spans="1:7" ht="12.75" customHeight="1" x14ac:dyDescent="0.25">
      <c r="A9" s="3" t="s">
        <v>1152</v>
      </c>
      <c r="B9" s="3">
        <v>1</v>
      </c>
      <c r="C9" s="5">
        <v>761.65</v>
      </c>
      <c r="D9" s="177">
        <v>42521</v>
      </c>
      <c r="E9" s="3" t="s">
        <v>8</v>
      </c>
      <c r="F9" s="5">
        <f>(B9*C9)</f>
        <v>761.65</v>
      </c>
      <c r="G9" s="3"/>
    </row>
    <row r="10" spans="1:7" ht="12.75" customHeight="1" x14ac:dyDescent="0.25">
      <c r="A10" s="3" t="s">
        <v>1153</v>
      </c>
      <c r="B10" s="3">
        <v>1</v>
      </c>
      <c r="C10" s="5">
        <v>1003.95</v>
      </c>
      <c r="D10" s="177">
        <v>42550</v>
      </c>
      <c r="E10" s="3" t="s">
        <v>8</v>
      </c>
      <c r="F10" s="5">
        <f>(B10*C10)</f>
        <v>1003.95</v>
      </c>
      <c r="G10" s="3"/>
    </row>
    <row r="11" spans="1:7" ht="12.75" customHeight="1" x14ac:dyDescent="0.3">
      <c r="A11" s="579" t="s">
        <v>1154</v>
      </c>
      <c r="B11" s="580"/>
      <c r="C11" s="580"/>
      <c r="D11" s="580"/>
      <c r="E11" s="581"/>
      <c r="F11" s="161"/>
      <c r="G11" s="161">
        <f>SUM(F8:F10)</f>
        <v>2238.8500000000004</v>
      </c>
    </row>
    <row r="12" spans="1:7" ht="12.75" customHeight="1" x14ac:dyDescent="0.25">
      <c r="A12" s="178"/>
      <c r="B12" s="178"/>
      <c r="C12" s="178"/>
      <c r="D12" s="178"/>
      <c r="E12" s="178"/>
      <c r="F12" s="178"/>
      <c r="G12" s="178"/>
    </row>
    <row r="13" spans="1:7" ht="12.75" customHeight="1" x14ac:dyDescent="0.25">
      <c r="A13" s="3" t="s">
        <v>1155</v>
      </c>
      <c r="B13" s="3">
        <v>1</v>
      </c>
      <c r="C13" s="5">
        <v>1156.99</v>
      </c>
      <c r="D13" s="6">
        <v>43978</v>
      </c>
      <c r="E13" s="3" t="s">
        <v>8</v>
      </c>
      <c r="F13" s="5">
        <f t="shared" ref="F13:F21" si="0">B13*C13</f>
        <v>1156.99</v>
      </c>
      <c r="G13" s="3"/>
    </row>
    <row r="14" spans="1:7" ht="12.75" customHeight="1" x14ac:dyDescent="0.25">
      <c r="A14" s="3" t="s">
        <v>1156</v>
      </c>
      <c r="B14" s="3">
        <v>1</v>
      </c>
      <c r="C14" s="5">
        <v>1091.76</v>
      </c>
      <c r="D14" s="6">
        <v>44008</v>
      </c>
      <c r="E14" s="3" t="s">
        <v>8</v>
      </c>
      <c r="F14" s="5">
        <f t="shared" si="0"/>
        <v>1091.76</v>
      </c>
      <c r="G14" s="3"/>
    </row>
    <row r="15" spans="1:7" ht="12.75" customHeight="1" x14ac:dyDescent="0.25">
      <c r="A15" s="3" t="s">
        <v>1157</v>
      </c>
      <c r="B15" s="3">
        <v>1</v>
      </c>
      <c r="C15" s="5">
        <v>740.84</v>
      </c>
      <c r="D15" s="6">
        <v>44036</v>
      </c>
      <c r="E15" s="3" t="s">
        <v>8</v>
      </c>
      <c r="F15" s="5">
        <f t="shared" si="0"/>
        <v>740.84</v>
      </c>
      <c r="G15" s="3"/>
    </row>
    <row r="16" spans="1:7" ht="12.75" customHeight="1" x14ac:dyDescent="0.25">
      <c r="A16" s="3" t="s">
        <v>1158</v>
      </c>
      <c r="B16" s="3">
        <v>1</v>
      </c>
      <c r="C16" s="5">
        <v>1113.55</v>
      </c>
      <c r="D16" s="6">
        <v>44038</v>
      </c>
      <c r="E16" s="3" t="s">
        <v>8</v>
      </c>
      <c r="F16" s="5">
        <f t="shared" si="0"/>
        <v>1113.55</v>
      </c>
      <c r="G16" s="3"/>
    </row>
    <row r="17" spans="1:7" ht="12.75" customHeight="1" x14ac:dyDescent="0.25">
      <c r="A17" s="3" t="s">
        <v>1159</v>
      </c>
      <c r="B17" s="3">
        <v>1</v>
      </c>
      <c r="C17" s="5">
        <v>1409.58</v>
      </c>
      <c r="D17" s="6">
        <v>44064</v>
      </c>
      <c r="E17" s="3" t="s">
        <v>8</v>
      </c>
      <c r="F17" s="5">
        <f t="shared" si="0"/>
        <v>1409.58</v>
      </c>
      <c r="G17" s="3"/>
    </row>
    <row r="18" spans="1:7" ht="12.75" customHeight="1" x14ac:dyDescent="0.25">
      <c r="A18" s="3" t="s">
        <v>1160</v>
      </c>
      <c r="B18" s="3">
        <v>1</v>
      </c>
      <c r="C18" s="5">
        <v>1512.94</v>
      </c>
      <c r="D18" s="6">
        <v>44102</v>
      </c>
      <c r="E18" s="3" t="s">
        <v>8</v>
      </c>
      <c r="F18" s="5">
        <f t="shared" si="0"/>
        <v>1512.94</v>
      </c>
      <c r="G18" s="3"/>
    </row>
    <row r="19" spans="1:7" ht="12.75" customHeight="1" x14ac:dyDescent="0.25">
      <c r="A19" s="3" t="s">
        <v>1161</v>
      </c>
      <c r="B19" s="3">
        <v>1</v>
      </c>
      <c r="C19" s="5">
        <v>1299.18</v>
      </c>
      <c r="D19" s="6">
        <v>44125</v>
      </c>
      <c r="E19" s="3" t="s">
        <v>8</v>
      </c>
      <c r="F19" s="5">
        <f t="shared" si="0"/>
        <v>1299.18</v>
      </c>
      <c r="G19" s="3"/>
    </row>
    <row r="20" spans="1:7" ht="12.75" customHeight="1" x14ac:dyDescent="0.25">
      <c r="A20" s="3" t="s">
        <v>1162</v>
      </c>
      <c r="B20" s="3">
        <v>1</v>
      </c>
      <c r="C20" s="5">
        <v>1605.86</v>
      </c>
      <c r="D20" s="6">
        <v>44165</v>
      </c>
      <c r="E20" s="3" t="s">
        <v>8</v>
      </c>
      <c r="F20" s="5">
        <f t="shared" si="0"/>
        <v>1605.86</v>
      </c>
      <c r="G20" s="3"/>
    </row>
    <row r="21" spans="1:7" ht="12.75" customHeight="1" x14ac:dyDescent="0.25">
      <c r="A21" s="3" t="s">
        <v>1163</v>
      </c>
      <c r="B21" s="3">
        <v>1</v>
      </c>
      <c r="C21" s="5">
        <v>1111.6400000000001</v>
      </c>
      <c r="D21" s="6">
        <v>44185</v>
      </c>
      <c r="E21" s="3" t="s">
        <v>8</v>
      </c>
      <c r="F21" s="5">
        <f t="shared" si="0"/>
        <v>1111.6400000000001</v>
      </c>
      <c r="G21" s="3"/>
    </row>
    <row r="22" spans="1:7" ht="12.75" customHeight="1" x14ac:dyDescent="0.25">
      <c r="A22" s="3" t="s">
        <v>1164</v>
      </c>
      <c r="B22" s="3">
        <v>1</v>
      </c>
      <c r="C22" s="5"/>
      <c r="D22" s="6"/>
      <c r="E22" s="3"/>
      <c r="F22" s="5"/>
      <c r="G22" s="3"/>
    </row>
    <row r="23" spans="1:7" ht="12.75" customHeight="1" x14ac:dyDescent="0.3">
      <c r="A23" s="579" t="s">
        <v>1165</v>
      </c>
      <c r="B23" s="580"/>
      <c r="C23" s="580"/>
      <c r="D23" s="580"/>
      <c r="E23" s="581"/>
      <c r="F23" s="161"/>
      <c r="G23" s="161">
        <f>SUM(F13:F22)</f>
        <v>11042.34</v>
      </c>
    </row>
    <row r="24" spans="1:7" ht="12.75" customHeight="1" x14ac:dyDescent="0.25">
      <c r="A24" s="3" t="s">
        <v>1164</v>
      </c>
      <c r="B24" s="3">
        <v>1</v>
      </c>
      <c r="C24" s="5">
        <v>2135.29</v>
      </c>
      <c r="D24" s="6">
        <v>44236</v>
      </c>
      <c r="E24" s="3" t="s">
        <v>8</v>
      </c>
      <c r="F24" s="5">
        <f t="shared" ref="F24:F31" si="1">B24*C24</f>
        <v>2135.29</v>
      </c>
      <c r="G24" s="3"/>
    </row>
    <row r="25" spans="1:7" ht="12.75" customHeight="1" x14ac:dyDescent="0.25">
      <c r="A25" s="3" t="s">
        <v>1166</v>
      </c>
      <c r="B25" s="3">
        <v>1</v>
      </c>
      <c r="C25" s="5">
        <v>1344.34</v>
      </c>
      <c r="D25" s="6">
        <v>44256</v>
      </c>
      <c r="E25" s="3" t="s">
        <v>8</v>
      </c>
      <c r="F25" s="5">
        <f t="shared" si="1"/>
        <v>1344.34</v>
      </c>
      <c r="G25" s="3"/>
    </row>
    <row r="26" spans="1:7" ht="12.75" customHeight="1" x14ac:dyDescent="0.25">
      <c r="A26" s="3" t="s">
        <v>1167</v>
      </c>
      <c r="B26" s="3">
        <v>1</v>
      </c>
      <c r="C26" s="5">
        <v>1259.8399999999999</v>
      </c>
      <c r="D26" s="6">
        <v>44279</v>
      </c>
      <c r="E26" s="3" t="s">
        <v>8</v>
      </c>
      <c r="F26" s="5">
        <f t="shared" si="1"/>
        <v>1259.8399999999999</v>
      </c>
      <c r="G26" s="3"/>
    </row>
    <row r="27" spans="1:7" ht="12.75" customHeight="1" x14ac:dyDescent="0.25">
      <c r="A27" s="52" t="s">
        <v>1168</v>
      </c>
      <c r="B27" s="26">
        <v>1</v>
      </c>
      <c r="C27" s="27">
        <v>1519.96</v>
      </c>
      <c r="D27" s="28">
        <v>44312</v>
      </c>
      <c r="E27" s="52" t="s">
        <v>8</v>
      </c>
      <c r="F27" s="5">
        <f t="shared" si="1"/>
        <v>1519.96</v>
      </c>
      <c r="G27" s="3"/>
    </row>
    <row r="28" spans="1:7" ht="12.75" customHeight="1" x14ac:dyDescent="0.25">
      <c r="A28" s="179" t="s">
        <v>1169</v>
      </c>
      <c r="B28" s="180">
        <v>1</v>
      </c>
      <c r="C28" s="181">
        <v>1531.28</v>
      </c>
      <c r="D28" s="182">
        <v>44340</v>
      </c>
      <c r="E28" s="183" t="s">
        <v>8</v>
      </c>
      <c r="F28" s="5">
        <f t="shared" si="1"/>
        <v>1531.28</v>
      </c>
      <c r="G28" s="180"/>
    </row>
    <row r="29" spans="1:7" ht="12.75" customHeight="1" x14ac:dyDescent="0.25">
      <c r="A29" s="179" t="s">
        <v>1204</v>
      </c>
      <c r="B29" s="3">
        <v>1</v>
      </c>
      <c r="C29" s="5">
        <v>999.92</v>
      </c>
      <c r="D29" s="6">
        <v>44372</v>
      </c>
      <c r="E29" s="183" t="s">
        <v>8</v>
      </c>
      <c r="F29" s="184">
        <f t="shared" si="1"/>
        <v>999.92</v>
      </c>
      <c r="G29" s="3"/>
    </row>
    <row r="30" spans="1:7" ht="12.75" customHeight="1" x14ac:dyDescent="0.25">
      <c r="A30" s="179" t="s">
        <v>1215</v>
      </c>
      <c r="B30" s="3">
        <v>1</v>
      </c>
      <c r="C30" s="5">
        <v>733.14</v>
      </c>
      <c r="D30" s="6">
        <v>44397</v>
      </c>
      <c r="E30" s="183" t="s">
        <v>8</v>
      </c>
      <c r="F30" s="5">
        <f t="shared" si="1"/>
        <v>733.14</v>
      </c>
      <c r="G30" s="3"/>
    </row>
    <row r="31" spans="1:7" ht="12.75" customHeight="1" x14ac:dyDescent="0.25">
      <c r="A31" s="179" t="s">
        <v>1235</v>
      </c>
      <c r="B31" s="3">
        <v>1</v>
      </c>
      <c r="C31" s="5">
        <v>1043.6400000000001</v>
      </c>
      <c r="D31" s="6">
        <v>44428</v>
      </c>
      <c r="E31" s="183" t="s">
        <v>8</v>
      </c>
      <c r="F31" s="5">
        <f t="shared" si="1"/>
        <v>1043.6400000000001</v>
      </c>
      <c r="G31" s="3"/>
    </row>
    <row r="32" spans="1:7" ht="12.75" customHeight="1" x14ac:dyDescent="0.25">
      <c r="A32" s="193" t="s">
        <v>1264</v>
      </c>
      <c r="B32" s="187">
        <v>1</v>
      </c>
      <c r="C32" s="276">
        <v>1342.36</v>
      </c>
      <c r="D32" s="206">
        <v>44461</v>
      </c>
      <c r="E32" s="277" t="s">
        <v>8</v>
      </c>
      <c r="F32" s="188">
        <f>B32*C32</f>
        <v>1342.36</v>
      </c>
      <c r="G32" s="187"/>
    </row>
    <row r="33" spans="1:14" ht="12.75" customHeight="1" x14ac:dyDescent="0.25">
      <c r="A33" s="246" t="s">
        <v>1263</v>
      </c>
      <c r="B33" s="199">
        <v>1</v>
      </c>
      <c r="C33" s="204">
        <v>1344.82</v>
      </c>
      <c r="D33" s="205">
        <v>44501</v>
      </c>
      <c r="E33" s="278" t="s">
        <v>8</v>
      </c>
      <c r="F33" s="204">
        <f>B33*C33</f>
        <v>1344.82</v>
      </c>
      <c r="G33" s="199"/>
    </row>
    <row r="34" spans="1:14" ht="12.75" customHeight="1" x14ac:dyDescent="0.25">
      <c r="A34" s="246" t="s">
        <v>1271</v>
      </c>
      <c r="B34" s="199">
        <v>1</v>
      </c>
      <c r="C34" s="204">
        <v>1475.54</v>
      </c>
      <c r="D34" s="205">
        <v>44529</v>
      </c>
      <c r="E34" s="278" t="s">
        <v>8</v>
      </c>
      <c r="F34" s="204">
        <f>B34*C34</f>
        <v>1475.54</v>
      </c>
      <c r="G34" s="190"/>
    </row>
    <row r="35" spans="1:14" ht="12.75" customHeight="1" x14ac:dyDescent="0.3">
      <c r="A35" s="645" t="s">
        <v>1170</v>
      </c>
      <c r="B35" s="639"/>
      <c r="C35" s="639"/>
      <c r="D35" s="639"/>
      <c r="E35" s="646"/>
      <c r="F35" s="285"/>
      <c r="G35" s="285">
        <f>SUM(F24:F34)</f>
        <v>14730.129999999997</v>
      </c>
    </row>
    <row r="36" spans="1:14" ht="12.75" customHeight="1" x14ac:dyDescent="0.25">
      <c r="A36" s="246" t="s">
        <v>1285</v>
      </c>
      <c r="B36" s="199">
        <v>1</v>
      </c>
      <c r="C36" s="204">
        <v>1033</v>
      </c>
      <c r="D36" s="205">
        <v>44564</v>
      </c>
      <c r="E36" s="278" t="s">
        <v>8</v>
      </c>
      <c r="F36" s="204">
        <f t="shared" ref="F36:F48" si="2">B36*C36</f>
        <v>1033</v>
      </c>
      <c r="G36" s="190"/>
    </row>
    <row r="37" spans="1:14" ht="12.75" customHeight="1" x14ac:dyDescent="0.25">
      <c r="A37" s="246" t="s">
        <v>1294</v>
      </c>
      <c r="B37" s="190">
        <v>1</v>
      </c>
      <c r="C37" s="252">
        <v>789.89</v>
      </c>
      <c r="D37" s="253">
        <v>44581</v>
      </c>
      <c r="E37" s="278" t="s">
        <v>8</v>
      </c>
      <c r="F37" s="252">
        <f t="shared" si="2"/>
        <v>789.89</v>
      </c>
      <c r="G37" s="190"/>
    </row>
    <row r="38" spans="1:14" ht="12.75" customHeight="1" x14ac:dyDescent="0.25">
      <c r="A38" s="300" t="s">
        <v>1309</v>
      </c>
      <c r="B38" s="190">
        <v>1</v>
      </c>
      <c r="C38" s="252">
        <v>1063.6600000000001</v>
      </c>
      <c r="D38" s="253">
        <v>44610</v>
      </c>
      <c r="E38" s="278" t="s">
        <v>8</v>
      </c>
      <c r="F38" s="252">
        <f t="shared" si="2"/>
        <v>1063.6600000000001</v>
      </c>
      <c r="G38" s="190"/>
    </row>
    <row r="39" spans="1:14" ht="12.75" customHeight="1" x14ac:dyDescent="0.25">
      <c r="A39" s="300" t="s">
        <v>1337</v>
      </c>
      <c r="B39" s="190">
        <v>1</v>
      </c>
      <c r="C39" s="252">
        <v>1064</v>
      </c>
      <c r="D39" s="253">
        <v>44641</v>
      </c>
      <c r="E39" s="278" t="s">
        <v>8</v>
      </c>
      <c r="F39" s="252">
        <f t="shared" si="2"/>
        <v>1064</v>
      </c>
      <c r="G39" s="190"/>
    </row>
    <row r="40" spans="1:14" ht="12.75" customHeight="1" x14ac:dyDescent="0.25">
      <c r="A40" s="300" t="s">
        <v>1356</v>
      </c>
      <c r="B40" s="190">
        <v>1</v>
      </c>
      <c r="C40" s="252">
        <v>765.49</v>
      </c>
      <c r="D40" s="253">
        <v>44671</v>
      </c>
      <c r="E40" s="278" t="s">
        <v>8</v>
      </c>
      <c r="F40" s="252">
        <f t="shared" si="2"/>
        <v>765.49</v>
      </c>
      <c r="G40" s="190"/>
    </row>
    <row r="41" spans="1:14" ht="12.75" customHeight="1" x14ac:dyDescent="0.25">
      <c r="A41" s="300" t="s">
        <v>1384</v>
      </c>
      <c r="B41" s="190">
        <v>1</v>
      </c>
      <c r="C41" s="252">
        <v>856.31</v>
      </c>
      <c r="D41" s="253">
        <v>44701</v>
      </c>
      <c r="E41" s="278" t="s">
        <v>8</v>
      </c>
      <c r="F41" s="252">
        <f t="shared" si="2"/>
        <v>856.31</v>
      </c>
      <c r="G41" s="190"/>
    </row>
    <row r="42" spans="1:14" ht="12.75" customHeight="1" x14ac:dyDescent="0.25">
      <c r="A42" s="300" t="s">
        <v>1391</v>
      </c>
      <c r="B42" s="190">
        <v>1</v>
      </c>
      <c r="C42" s="252">
        <v>891.75</v>
      </c>
      <c r="D42" s="253">
        <v>44732</v>
      </c>
      <c r="E42" s="278" t="s">
        <v>8</v>
      </c>
      <c r="F42" s="252">
        <f t="shared" si="2"/>
        <v>891.75</v>
      </c>
      <c r="G42" s="190"/>
    </row>
    <row r="43" spans="1:14" ht="12.75" customHeight="1" x14ac:dyDescent="0.25">
      <c r="A43" s="300" t="s">
        <v>1417</v>
      </c>
      <c r="B43" s="190">
        <v>1</v>
      </c>
      <c r="C43" s="252">
        <v>1105.4000000000001</v>
      </c>
      <c r="D43" s="253">
        <v>44763</v>
      </c>
      <c r="E43" s="278" t="s">
        <v>8</v>
      </c>
      <c r="F43" s="252">
        <f t="shared" si="2"/>
        <v>1105.4000000000001</v>
      </c>
      <c r="G43" s="190"/>
    </row>
    <row r="44" spans="1:14" ht="12.75" customHeight="1" x14ac:dyDescent="0.25">
      <c r="A44" s="246" t="s">
        <v>1445</v>
      </c>
      <c r="B44" s="190">
        <v>1</v>
      </c>
      <c r="C44" s="252">
        <v>920.74</v>
      </c>
      <c r="D44" s="253">
        <v>44795</v>
      </c>
      <c r="E44" s="278" t="s">
        <v>8</v>
      </c>
      <c r="F44" s="252">
        <f t="shared" si="2"/>
        <v>920.74</v>
      </c>
      <c r="G44" s="190"/>
    </row>
    <row r="45" spans="1:14" ht="12.75" customHeight="1" x14ac:dyDescent="0.25">
      <c r="A45" s="246" t="s">
        <v>1450</v>
      </c>
      <c r="B45" s="190">
        <v>1</v>
      </c>
      <c r="C45" s="252">
        <v>1007.86</v>
      </c>
      <c r="D45" s="253">
        <v>44825</v>
      </c>
      <c r="E45" s="278" t="s">
        <v>8</v>
      </c>
      <c r="F45" s="252">
        <f t="shared" si="2"/>
        <v>1007.86</v>
      </c>
      <c r="G45" s="190"/>
    </row>
    <row r="46" spans="1:14" ht="12.75" customHeight="1" x14ac:dyDescent="0.25">
      <c r="A46" s="246" t="s">
        <v>1471</v>
      </c>
      <c r="B46" s="190">
        <v>1</v>
      </c>
      <c r="C46" s="252">
        <v>1117.74</v>
      </c>
      <c r="D46" s="253">
        <v>44851</v>
      </c>
      <c r="E46" s="278" t="s">
        <v>8</v>
      </c>
      <c r="F46" s="252">
        <f t="shared" si="2"/>
        <v>1117.74</v>
      </c>
      <c r="G46" s="190"/>
    </row>
    <row r="47" spans="1:14" ht="12.75" customHeight="1" x14ac:dyDescent="0.25">
      <c r="A47" s="246" t="s">
        <v>1480</v>
      </c>
      <c r="B47" s="190">
        <v>1</v>
      </c>
      <c r="C47" s="252">
        <v>970.85</v>
      </c>
      <c r="D47" s="253">
        <v>44886</v>
      </c>
      <c r="E47" s="278" t="s">
        <v>8</v>
      </c>
      <c r="F47" s="252">
        <f t="shared" si="2"/>
        <v>970.85</v>
      </c>
      <c r="G47" s="190"/>
      <c r="N47" s="331"/>
    </row>
    <row r="48" spans="1:14" ht="12.75" customHeight="1" x14ac:dyDescent="0.25">
      <c r="A48" s="246" t="s">
        <v>1503</v>
      </c>
      <c r="B48" s="190">
        <v>1</v>
      </c>
      <c r="C48" s="252">
        <v>793.04</v>
      </c>
      <c r="D48" s="253">
        <v>44916</v>
      </c>
      <c r="E48" s="278" t="s">
        <v>8</v>
      </c>
      <c r="F48" s="252">
        <f t="shared" si="2"/>
        <v>793.04</v>
      </c>
      <c r="G48" s="190"/>
    </row>
    <row r="49" spans="1:7" ht="12.75" customHeight="1" x14ac:dyDescent="0.3">
      <c r="A49" s="645" t="s">
        <v>1338</v>
      </c>
      <c r="B49" s="639"/>
      <c r="C49" s="639"/>
      <c r="D49" s="639"/>
      <c r="E49" s="646"/>
      <c r="F49" s="285"/>
      <c r="G49" s="285">
        <f>SUM(F36:F48)</f>
        <v>12379.73</v>
      </c>
    </row>
    <row r="50" spans="1:7" ht="12.75" customHeight="1" x14ac:dyDescent="0.25">
      <c r="A50" s="246" t="s">
        <v>1532</v>
      </c>
      <c r="B50" s="199">
        <v>1</v>
      </c>
      <c r="C50" s="204">
        <v>832.66</v>
      </c>
      <c r="D50" s="205">
        <v>44949</v>
      </c>
      <c r="E50" s="278" t="s">
        <v>8</v>
      </c>
      <c r="F50" s="204">
        <f t="shared" ref="F50:F53" si="3">B50*C50</f>
        <v>832.66</v>
      </c>
      <c r="G50" s="190"/>
    </row>
    <row r="51" spans="1:7" ht="12.75" customHeight="1" x14ac:dyDescent="0.25">
      <c r="A51" s="246" t="s">
        <v>1551</v>
      </c>
      <c r="B51" s="190">
        <v>1</v>
      </c>
      <c r="C51" s="252">
        <v>1216.4100000000001</v>
      </c>
      <c r="D51" s="253">
        <v>44614</v>
      </c>
      <c r="E51" s="278" t="s">
        <v>8</v>
      </c>
      <c r="F51" s="252">
        <f t="shared" si="3"/>
        <v>1216.4100000000001</v>
      </c>
      <c r="G51" s="190"/>
    </row>
    <row r="52" spans="1:7" ht="12.75" customHeight="1" x14ac:dyDescent="0.25">
      <c r="A52" s="246" t="s">
        <v>1570</v>
      </c>
      <c r="B52" s="190">
        <v>1</v>
      </c>
      <c r="C52" s="252">
        <v>1155.8800000000001</v>
      </c>
      <c r="D52" s="253">
        <v>45005</v>
      </c>
      <c r="E52" s="278" t="s">
        <v>8</v>
      </c>
      <c r="F52" s="252">
        <f t="shared" si="3"/>
        <v>1155.8800000000001</v>
      </c>
      <c r="G52" s="190"/>
    </row>
    <row r="53" spans="1:7" ht="12.75" customHeight="1" x14ac:dyDescent="0.25">
      <c r="A53" s="246" t="s">
        <v>1585</v>
      </c>
      <c r="B53" s="190">
        <v>1</v>
      </c>
      <c r="C53" s="252">
        <v>1368.62</v>
      </c>
      <c r="D53" s="253">
        <v>45036</v>
      </c>
      <c r="E53" s="278" t="s">
        <v>8</v>
      </c>
      <c r="F53" s="252">
        <f t="shared" si="3"/>
        <v>1368.62</v>
      </c>
      <c r="G53" s="190"/>
    </row>
    <row r="54" spans="1:7" ht="12.75" customHeight="1" x14ac:dyDescent="0.25">
      <c r="A54" s="246" t="s">
        <v>1604</v>
      </c>
      <c r="B54" s="190">
        <v>1</v>
      </c>
      <c r="C54" s="252">
        <v>1255.51</v>
      </c>
      <c r="D54" s="253">
        <v>45065</v>
      </c>
      <c r="E54" s="278" t="s">
        <v>8</v>
      </c>
      <c r="F54" s="252">
        <f t="shared" ref="F54" si="4">B54*C54</f>
        <v>1255.51</v>
      </c>
      <c r="G54" s="190"/>
    </row>
    <row r="55" spans="1:7" ht="12.75" customHeight="1" x14ac:dyDescent="0.25">
      <c r="A55" s="246" t="s">
        <v>1636</v>
      </c>
      <c r="B55" s="190">
        <v>1</v>
      </c>
      <c r="C55" s="252">
        <v>1136.8800000000001</v>
      </c>
      <c r="D55" s="253">
        <v>45097</v>
      </c>
      <c r="E55" s="278" t="s">
        <v>8</v>
      </c>
      <c r="F55" s="252">
        <f t="shared" ref="F55" si="5">B55*C55</f>
        <v>1136.8800000000001</v>
      </c>
      <c r="G55" s="190"/>
    </row>
    <row r="56" spans="1:7" ht="12.75" customHeight="1" x14ac:dyDescent="0.25">
      <c r="A56" s="246" t="s">
        <v>1637</v>
      </c>
      <c r="B56" s="190">
        <v>1</v>
      </c>
      <c r="C56" s="252">
        <v>1204.97</v>
      </c>
      <c r="D56" s="253">
        <v>45127</v>
      </c>
      <c r="E56" s="278" t="s">
        <v>8</v>
      </c>
      <c r="F56" s="252">
        <f t="shared" ref="F56" si="6">B56*C56</f>
        <v>1204.97</v>
      </c>
      <c r="G56" s="190"/>
    </row>
    <row r="57" spans="1:7" ht="12.75" customHeight="1" x14ac:dyDescent="0.25">
      <c r="A57" s="246" t="s">
        <v>1654</v>
      </c>
      <c r="B57" s="190">
        <v>1</v>
      </c>
      <c r="C57" s="252">
        <v>1490.48</v>
      </c>
      <c r="D57" s="253">
        <v>45160</v>
      </c>
      <c r="E57" s="278" t="s">
        <v>8</v>
      </c>
      <c r="F57" s="252">
        <f t="shared" ref="F57:F58" si="7">B57*C57</f>
        <v>1490.48</v>
      </c>
      <c r="G57" s="190"/>
    </row>
    <row r="58" spans="1:7" ht="12.75" customHeight="1" x14ac:dyDescent="0.25">
      <c r="A58" s="246" t="s">
        <v>1681</v>
      </c>
      <c r="B58" s="190">
        <v>1</v>
      </c>
      <c r="C58" s="252">
        <v>1331.96</v>
      </c>
      <c r="D58" s="253">
        <v>45191</v>
      </c>
      <c r="E58" s="278" t="s">
        <v>8</v>
      </c>
      <c r="F58" s="252">
        <f t="shared" si="7"/>
        <v>1331.96</v>
      </c>
      <c r="G58" s="190"/>
    </row>
    <row r="59" spans="1:7" ht="12.75" customHeight="1" x14ac:dyDescent="0.25">
      <c r="A59" s="246" t="s">
        <v>1707</v>
      </c>
      <c r="B59" s="190">
        <v>1</v>
      </c>
      <c r="C59" s="252">
        <v>1380.52</v>
      </c>
      <c r="D59" s="253">
        <v>45222</v>
      </c>
      <c r="E59" s="278" t="s">
        <v>8</v>
      </c>
      <c r="F59" s="252">
        <f t="shared" ref="F59" si="8">B59*C59</f>
        <v>1380.52</v>
      </c>
      <c r="G59" s="190"/>
    </row>
    <row r="60" spans="1:7" ht="12.75" customHeight="1" x14ac:dyDescent="0.25">
      <c r="A60" s="246" t="s">
        <v>1722</v>
      </c>
      <c r="B60" s="190">
        <v>1</v>
      </c>
      <c r="C60" s="252">
        <v>1700</v>
      </c>
      <c r="D60" s="253">
        <v>45252</v>
      </c>
      <c r="E60" s="278" t="s">
        <v>8</v>
      </c>
      <c r="F60" s="252">
        <f t="shared" ref="F60" si="9">B60*C60</f>
        <v>1700</v>
      </c>
      <c r="G60" s="190"/>
    </row>
    <row r="61" spans="1:7" ht="12.75" customHeight="1" x14ac:dyDescent="0.25">
      <c r="A61" s="246" t="s">
        <v>1740</v>
      </c>
      <c r="B61" s="190">
        <v>1</v>
      </c>
      <c r="C61" s="252">
        <v>1446.02</v>
      </c>
      <c r="D61" s="253">
        <v>45286</v>
      </c>
      <c r="E61" s="278" t="s">
        <v>8</v>
      </c>
      <c r="F61" s="252">
        <f t="shared" ref="F61" si="10">B61*C61</f>
        <v>1446.02</v>
      </c>
      <c r="G61" s="190"/>
    </row>
    <row r="62" spans="1:7" ht="12.75" customHeight="1" x14ac:dyDescent="0.3">
      <c r="A62" s="645" t="s">
        <v>1533</v>
      </c>
      <c r="B62" s="639"/>
      <c r="C62" s="639"/>
      <c r="D62" s="639"/>
      <c r="E62" s="646"/>
      <c r="F62" s="285"/>
      <c r="G62" s="285">
        <f>SUM(F50:F61)</f>
        <v>15519.91</v>
      </c>
    </row>
    <row r="63" spans="1:7" ht="12.75" customHeight="1" x14ac:dyDescent="0.25">
      <c r="A63" s="246" t="s">
        <v>1755</v>
      </c>
      <c r="B63" s="199">
        <v>1</v>
      </c>
      <c r="C63" s="204">
        <v>996.56</v>
      </c>
      <c r="D63" s="205">
        <v>45314</v>
      </c>
      <c r="E63" s="278" t="s">
        <v>8</v>
      </c>
      <c r="F63" s="204">
        <f t="shared" ref="F63:F65" si="11">B63*C63</f>
        <v>996.56</v>
      </c>
      <c r="G63" s="190"/>
    </row>
    <row r="64" spans="1:7" ht="12.75" customHeight="1" x14ac:dyDescent="0.25">
      <c r="A64" s="246" t="s">
        <v>1776</v>
      </c>
      <c r="B64" s="190">
        <v>1</v>
      </c>
      <c r="C64" s="252">
        <v>830.11</v>
      </c>
      <c r="D64" s="253">
        <v>45344</v>
      </c>
      <c r="E64" s="278" t="s">
        <v>8</v>
      </c>
      <c r="F64" s="443">
        <f t="shared" si="11"/>
        <v>830.11</v>
      </c>
      <c r="G64" s="190"/>
    </row>
    <row r="65" spans="1:7" ht="12.75" customHeight="1" x14ac:dyDescent="0.25">
      <c r="A65" s="246" t="s">
        <v>1786</v>
      </c>
      <c r="B65" s="190">
        <v>1</v>
      </c>
      <c r="C65" s="252">
        <v>910.17</v>
      </c>
      <c r="D65" s="253">
        <v>45372</v>
      </c>
      <c r="E65" s="278" t="s">
        <v>8</v>
      </c>
      <c r="F65" s="443">
        <f t="shared" si="11"/>
        <v>910.17</v>
      </c>
      <c r="G65" s="190"/>
    </row>
    <row r="66" spans="1:7" ht="12.75" customHeight="1" x14ac:dyDescent="0.25">
      <c r="A66" s="246" t="s">
        <v>1799</v>
      </c>
      <c r="B66" s="190">
        <v>1</v>
      </c>
      <c r="C66" s="252">
        <v>912.17</v>
      </c>
      <c r="D66" s="253">
        <v>45404</v>
      </c>
      <c r="E66" s="278" t="s">
        <v>8</v>
      </c>
      <c r="F66" s="443">
        <f t="shared" ref="F66:F69" si="12">B66*C66</f>
        <v>912.17</v>
      </c>
      <c r="G66" s="190"/>
    </row>
    <row r="67" spans="1:7" ht="12.75" customHeight="1" x14ac:dyDescent="0.25">
      <c r="A67" s="246" t="s">
        <v>1823</v>
      </c>
      <c r="B67" s="190">
        <v>1</v>
      </c>
      <c r="C67" s="252">
        <v>796.89</v>
      </c>
      <c r="D67" s="253">
        <v>45433</v>
      </c>
      <c r="E67" s="278" t="s">
        <v>8</v>
      </c>
      <c r="F67" s="443">
        <f t="shared" si="12"/>
        <v>796.89</v>
      </c>
      <c r="G67" s="190"/>
    </row>
    <row r="68" spans="1:7" ht="12.75" customHeight="1" x14ac:dyDescent="0.25">
      <c r="A68" s="246" t="s">
        <v>1858</v>
      </c>
      <c r="B68" s="190">
        <v>1</v>
      </c>
      <c r="C68" s="252">
        <v>1431.26</v>
      </c>
      <c r="D68" s="253">
        <v>45465</v>
      </c>
      <c r="E68" s="278" t="s">
        <v>8</v>
      </c>
      <c r="F68" s="443">
        <f t="shared" si="12"/>
        <v>1431.26</v>
      </c>
      <c r="G68" s="190"/>
    </row>
    <row r="69" spans="1:7" ht="12.75" customHeight="1" x14ac:dyDescent="0.25">
      <c r="A69" s="246" t="s">
        <v>1859</v>
      </c>
      <c r="B69" s="190">
        <v>1</v>
      </c>
      <c r="C69" s="252">
        <v>1065.22</v>
      </c>
      <c r="D69" s="253">
        <v>45495</v>
      </c>
      <c r="E69" s="278" t="s">
        <v>8</v>
      </c>
      <c r="F69" s="443">
        <f t="shared" si="12"/>
        <v>1065.22</v>
      </c>
      <c r="G69" s="190"/>
    </row>
    <row r="70" spans="1:7" ht="12.75" customHeight="1" x14ac:dyDescent="0.25">
      <c r="A70" s="246" t="s">
        <v>1860</v>
      </c>
      <c r="B70" s="190">
        <v>1</v>
      </c>
      <c r="C70" s="252">
        <v>732.79</v>
      </c>
      <c r="D70" s="253">
        <v>45526</v>
      </c>
      <c r="E70" s="278" t="s">
        <v>8</v>
      </c>
      <c r="F70" s="443">
        <f t="shared" ref="F70:F71" si="13">B70*C70</f>
        <v>732.79</v>
      </c>
      <c r="G70" s="190"/>
    </row>
    <row r="71" spans="1:7" ht="12.75" customHeight="1" x14ac:dyDescent="0.25">
      <c r="A71" s="246" t="s">
        <v>1881</v>
      </c>
      <c r="B71" s="190">
        <v>1</v>
      </c>
      <c r="C71" s="252">
        <v>1035.95</v>
      </c>
      <c r="D71" s="253">
        <v>45557</v>
      </c>
      <c r="E71" s="278" t="s">
        <v>8</v>
      </c>
      <c r="F71" s="443">
        <f t="shared" si="13"/>
        <v>1035.95</v>
      </c>
      <c r="G71" s="190"/>
    </row>
    <row r="72" spans="1:7" ht="12.75" customHeight="1" x14ac:dyDescent="0.25">
      <c r="A72" s="246" t="s">
        <v>1874</v>
      </c>
      <c r="B72" s="190">
        <v>1</v>
      </c>
      <c r="C72" s="252">
        <v>855.94</v>
      </c>
      <c r="D72" s="253">
        <v>45587</v>
      </c>
      <c r="E72" s="278" t="s">
        <v>8</v>
      </c>
      <c r="F72" s="443">
        <f>B72*C72</f>
        <v>855.94</v>
      </c>
      <c r="G72" s="190"/>
    </row>
    <row r="73" spans="1:7" ht="12.75" customHeight="1" x14ac:dyDescent="0.25">
      <c r="A73" s="246" t="s">
        <v>1893</v>
      </c>
      <c r="B73" s="190">
        <v>1</v>
      </c>
      <c r="C73" s="252">
        <v>938.35</v>
      </c>
      <c r="D73" s="253">
        <v>45625</v>
      </c>
      <c r="E73" s="278" t="s">
        <v>8</v>
      </c>
      <c r="F73" s="443">
        <f t="shared" ref="F73:F74" si="14">B73*C73</f>
        <v>938.35</v>
      </c>
      <c r="G73" s="190"/>
    </row>
    <row r="74" spans="1:7" ht="12.75" customHeight="1" x14ac:dyDescent="0.25">
      <c r="A74" s="246" t="s">
        <v>1892</v>
      </c>
      <c r="B74" s="190">
        <v>1</v>
      </c>
      <c r="C74" s="252">
        <v>704.06</v>
      </c>
      <c r="D74" s="253">
        <v>45645</v>
      </c>
      <c r="E74" s="278" t="s">
        <v>8</v>
      </c>
      <c r="F74" s="443">
        <f t="shared" si="14"/>
        <v>704.06</v>
      </c>
      <c r="G74" s="190"/>
    </row>
    <row r="75" spans="1:7" ht="12.75" customHeight="1" x14ac:dyDescent="0.25">
      <c r="A75" s="246"/>
      <c r="B75" s="190"/>
      <c r="C75" s="252"/>
      <c r="D75" s="253"/>
      <c r="E75" s="278"/>
      <c r="F75" s="252"/>
      <c r="G75" s="190"/>
    </row>
    <row r="76" spans="1:7" ht="12.75" customHeight="1" x14ac:dyDescent="0.3">
      <c r="A76" s="588" t="s">
        <v>1756</v>
      </c>
      <c r="B76" s="589"/>
      <c r="C76" s="589"/>
      <c r="D76" s="589"/>
      <c r="E76" s="589"/>
      <c r="F76" s="501"/>
      <c r="G76" s="501">
        <f>SUM(F63:F75)</f>
        <v>11209.470000000001</v>
      </c>
    </row>
    <row r="77" spans="1:7" ht="12.75" customHeight="1" x14ac:dyDescent="0.3">
      <c r="A77" s="502" t="s">
        <v>1171</v>
      </c>
      <c r="B77" s="502"/>
      <c r="C77" s="502"/>
      <c r="D77" s="502"/>
      <c r="E77" s="502"/>
      <c r="F77" s="503">
        <f>SUM(F3:F75)</f>
        <v>67377.829999999987</v>
      </c>
      <c r="G77" s="504"/>
    </row>
    <row r="78" spans="1:7" ht="12.75" customHeight="1" x14ac:dyDescent="0.25"/>
    <row r="79" spans="1:7" ht="12.75" customHeight="1" x14ac:dyDescent="0.25"/>
    <row r="80" spans="1:7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</sheetData>
  <mergeCells count="8">
    <mergeCell ref="A76:E76"/>
    <mergeCell ref="A62:E62"/>
    <mergeCell ref="A49:E49"/>
    <mergeCell ref="A1:G1"/>
    <mergeCell ref="A7:E7"/>
    <mergeCell ref="A11:E11"/>
    <mergeCell ref="A23:E23"/>
    <mergeCell ref="A35:E35"/>
  </mergeCells>
  <phoneticPr fontId="11" type="noConversion"/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99CC"/>
  </sheetPr>
  <dimension ref="A1:N1009"/>
  <sheetViews>
    <sheetView zoomScale="85" zoomScaleNormal="85" workbookViewId="0">
      <pane ySplit="2" topLeftCell="A3" activePane="bottomLeft" state="frozen"/>
      <selection pane="bottomLeft" activeCell="C134" sqref="C134"/>
    </sheetView>
  </sheetViews>
  <sheetFormatPr defaultColWidth="14.453125" defaultRowHeight="15" customHeight="1" x14ac:dyDescent="0.25"/>
  <cols>
    <col min="1" max="1" width="12.54296875" customWidth="1"/>
    <col min="2" max="2" width="16" customWidth="1"/>
    <col min="3" max="3" width="13.453125" bestFit="1" customWidth="1"/>
    <col min="4" max="5" width="14.54296875" customWidth="1"/>
    <col min="6" max="6" width="14.453125" bestFit="1" customWidth="1"/>
    <col min="7" max="7" width="13.36328125" customWidth="1"/>
    <col min="8" max="8" width="13.90625" customWidth="1"/>
    <col min="9" max="9" width="13.36328125" customWidth="1"/>
    <col min="10" max="10" width="23.81640625" customWidth="1"/>
    <col min="11" max="11" width="15.36328125" customWidth="1"/>
    <col min="12" max="12" width="10" customWidth="1"/>
    <col min="13" max="14" width="23.08984375" customWidth="1"/>
    <col min="15" max="26" width="8" customWidth="1"/>
  </cols>
  <sheetData>
    <row r="1" spans="1:10" ht="12.75" customHeight="1" x14ac:dyDescent="0.3">
      <c r="A1" s="648" t="s">
        <v>1172</v>
      </c>
      <c r="B1" s="649"/>
      <c r="C1" s="649"/>
      <c r="D1" s="649"/>
      <c r="E1" s="649"/>
      <c r="F1" s="649"/>
      <c r="G1" s="649"/>
      <c r="H1" s="649"/>
      <c r="I1" s="649"/>
      <c r="J1" s="646"/>
    </row>
    <row r="2" spans="1:10" ht="12.75" customHeight="1" x14ac:dyDescent="0.3">
      <c r="A2" s="547" t="s">
        <v>1173</v>
      </c>
      <c r="B2" s="1" t="s">
        <v>1174</v>
      </c>
      <c r="C2" s="34" t="s">
        <v>1175</v>
      </c>
      <c r="D2" s="65" t="s">
        <v>1176</v>
      </c>
      <c r="E2" s="143" t="s">
        <v>1177</v>
      </c>
      <c r="F2" s="160" t="s">
        <v>1178</v>
      </c>
      <c r="G2" s="165" t="s">
        <v>1179</v>
      </c>
      <c r="H2" s="170" t="s">
        <v>1180</v>
      </c>
      <c r="I2" s="175" t="s">
        <v>1181</v>
      </c>
      <c r="J2" s="548" t="s">
        <v>1182</v>
      </c>
    </row>
    <row r="3" spans="1:10" ht="12.75" customHeight="1" x14ac:dyDescent="0.25">
      <c r="A3" s="563">
        <v>41518</v>
      </c>
      <c r="B3" s="564">
        <f>'   COMBUSTÍVEL'!G12</f>
        <v>184.13999999999996</v>
      </c>
      <c r="C3" s="564">
        <v>0</v>
      </c>
      <c r="D3" s="564">
        <f>PRODUTOS!H140</f>
        <v>4354.29</v>
      </c>
      <c r="E3" s="564">
        <f>SERVIÇOS!H5+SERVIÇOS!H43+SERVIÇOS!H46</f>
        <v>1966.44</v>
      </c>
      <c r="F3" s="564">
        <v>0</v>
      </c>
      <c r="G3" s="564">
        <v>0</v>
      </c>
      <c r="H3" s="564">
        <v>0</v>
      </c>
      <c r="I3" s="564">
        <v>0</v>
      </c>
      <c r="J3" s="565">
        <f t="shared" ref="J3:J111" si="0">SUM(B3:I3)</f>
        <v>6504.8700000000008</v>
      </c>
    </row>
    <row r="4" spans="1:10" ht="12.75" customHeight="1" x14ac:dyDescent="0.25">
      <c r="A4" s="562">
        <v>41548</v>
      </c>
      <c r="B4" s="564">
        <f>'   COMBUSTÍVEL'!G27</f>
        <v>347.19999999999993</v>
      </c>
      <c r="C4" s="564">
        <v>0</v>
      </c>
      <c r="D4" s="564">
        <f>PRODUTOS!H142</f>
        <v>287.8</v>
      </c>
      <c r="E4" s="564">
        <f>SERVIÇOS!H49</f>
        <v>3246.35</v>
      </c>
      <c r="F4" s="564">
        <f>SALÁRIOS!F3+SALÁRIOS!F4</f>
        <v>678</v>
      </c>
      <c r="G4" s="564">
        <v>0</v>
      </c>
      <c r="H4" s="564">
        <v>0</v>
      </c>
      <c r="I4" s="564">
        <v>0</v>
      </c>
      <c r="J4" s="565">
        <f t="shared" si="0"/>
        <v>4559.3500000000004</v>
      </c>
    </row>
    <row r="5" spans="1:10" ht="12.75" customHeight="1" x14ac:dyDescent="0.25">
      <c r="A5" s="562">
        <v>41579</v>
      </c>
      <c r="B5" s="564">
        <f>'   COMBUSTÍVEL'!G34</f>
        <v>130.19999999999999</v>
      </c>
      <c r="C5" s="564">
        <v>0</v>
      </c>
      <c r="D5" s="564">
        <f>PRODUTOS!H145</f>
        <v>430</v>
      </c>
      <c r="E5" s="564">
        <f>SERVIÇOS!H52</f>
        <v>250</v>
      </c>
      <c r="F5" s="564">
        <f>SALÁRIOS!F5+SALÁRIOS!F6</f>
        <v>680</v>
      </c>
      <c r="G5" s="564">
        <v>0</v>
      </c>
      <c r="H5" s="564">
        <v>0</v>
      </c>
      <c r="I5" s="564">
        <v>0</v>
      </c>
      <c r="J5" s="565">
        <f t="shared" si="0"/>
        <v>1490.2</v>
      </c>
    </row>
    <row r="6" spans="1:10" ht="12.75" customHeight="1" x14ac:dyDescent="0.25">
      <c r="A6" s="562">
        <v>41609</v>
      </c>
      <c r="B6" s="564">
        <f>'   COMBUSTÍVEL'!G44</f>
        <v>198.39999999999998</v>
      </c>
      <c r="C6" s="564">
        <v>0</v>
      </c>
      <c r="D6" s="564">
        <v>0</v>
      </c>
      <c r="E6" s="564">
        <v>0</v>
      </c>
      <c r="F6" s="564">
        <f>SALÁRIOS!F7+SALÁRIOS!F8</f>
        <v>680</v>
      </c>
      <c r="G6" s="564">
        <v>0</v>
      </c>
      <c r="H6" s="564">
        <v>0</v>
      </c>
      <c r="I6" s="564">
        <v>0</v>
      </c>
      <c r="J6" s="565">
        <f t="shared" si="0"/>
        <v>878.4</v>
      </c>
    </row>
    <row r="7" spans="1:10" ht="12.75" customHeight="1" x14ac:dyDescent="0.3">
      <c r="A7" s="185">
        <v>2013</v>
      </c>
      <c r="B7" s="566">
        <f>SUM(B3:B6)</f>
        <v>859.93999999999994</v>
      </c>
      <c r="C7" s="566"/>
      <c r="D7" s="566">
        <f>SUM(D3:D6)</f>
        <v>5072.09</v>
      </c>
      <c r="E7" s="566">
        <f>SUM(E3:E6)</f>
        <v>5462.79</v>
      </c>
      <c r="F7" s="566">
        <f>SUM(F3:F6)</f>
        <v>2038</v>
      </c>
      <c r="G7" s="566">
        <f>SUM(G3:G6)</f>
        <v>0</v>
      </c>
      <c r="H7" s="566">
        <f>SUM(H3:H6)</f>
        <v>0</v>
      </c>
      <c r="I7" s="566"/>
      <c r="J7" s="567">
        <f t="shared" si="0"/>
        <v>13432.82</v>
      </c>
    </row>
    <row r="8" spans="1:10" ht="12.75" customHeight="1" x14ac:dyDescent="0.25">
      <c r="A8" s="562">
        <v>41640</v>
      </c>
      <c r="B8" s="564">
        <f>'   COMBUSTÍVEL'!G50</f>
        <v>111.30000000000001</v>
      </c>
      <c r="C8" s="564">
        <v>0</v>
      </c>
      <c r="D8" s="564">
        <f>PRODUTOS!H147</f>
        <v>65.8</v>
      </c>
      <c r="E8" s="564">
        <v>0</v>
      </c>
      <c r="F8" s="564">
        <f>SALÁRIOS!F10</f>
        <v>362</v>
      </c>
      <c r="G8" s="564">
        <v>0</v>
      </c>
      <c r="H8" s="564">
        <v>0</v>
      </c>
      <c r="I8" s="564">
        <v>0</v>
      </c>
      <c r="J8" s="565">
        <f t="shared" si="0"/>
        <v>539.1</v>
      </c>
    </row>
    <row r="9" spans="1:10" ht="12.75" customHeight="1" x14ac:dyDescent="0.25">
      <c r="A9" s="562">
        <v>41671</v>
      </c>
      <c r="B9" s="564">
        <f>'   COMBUSTÍVEL'!G57</f>
        <v>156.80000000000001</v>
      </c>
      <c r="C9" s="564">
        <v>0</v>
      </c>
      <c r="D9" s="564">
        <f>PRODUTOS!H149</f>
        <v>40</v>
      </c>
      <c r="E9" s="564">
        <f>SERVIÇOS!H54</f>
        <v>782.99999999999989</v>
      </c>
      <c r="F9" s="564">
        <f>SALÁRIOS!F11+SALÁRIOS!F12+SALÁRIOS!F13</f>
        <v>1606</v>
      </c>
      <c r="G9" s="564">
        <v>0</v>
      </c>
      <c r="H9" s="564">
        <v>0</v>
      </c>
      <c r="I9" s="564">
        <v>0</v>
      </c>
      <c r="J9" s="565">
        <f t="shared" si="0"/>
        <v>2585.8000000000002</v>
      </c>
    </row>
    <row r="10" spans="1:10" ht="12.75" customHeight="1" x14ac:dyDescent="0.25">
      <c r="A10" s="562">
        <v>41699</v>
      </c>
      <c r="B10" s="564">
        <f>'   COMBUSTÍVEL'!G63</f>
        <v>112</v>
      </c>
      <c r="C10" s="564">
        <f>'       DIARIAS'!H100</f>
        <v>60</v>
      </c>
      <c r="D10" s="564">
        <f>PRODUTOS!H154</f>
        <v>120.94999999999999</v>
      </c>
      <c r="E10" s="564">
        <f>SERVIÇOS!H56</f>
        <v>80</v>
      </c>
      <c r="F10" s="564">
        <f>SALÁRIOS!F14</f>
        <v>312</v>
      </c>
      <c r="G10" s="564">
        <v>0</v>
      </c>
      <c r="H10" s="564">
        <v>0</v>
      </c>
      <c r="I10" s="564">
        <v>0</v>
      </c>
      <c r="J10" s="565">
        <f t="shared" si="0"/>
        <v>684.95</v>
      </c>
    </row>
    <row r="11" spans="1:10" ht="12.75" customHeight="1" x14ac:dyDescent="0.25">
      <c r="A11" s="562">
        <v>41730</v>
      </c>
      <c r="B11" s="564">
        <f>'   COMBUSTÍVEL'!G67</f>
        <v>67.199999999999989</v>
      </c>
      <c r="C11" s="564">
        <v>0</v>
      </c>
      <c r="D11" s="564">
        <v>0</v>
      </c>
      <c r="E11" s="564">
        <v>0</v>
      </c>
      <c r="F11" s="564">
        <f>SALÁRIOS!F15+SALÁRIOS!F16</f>
        <v>674</v>
      </c>
      <c r="G11" s="564">
        <v>0</v>
      </c>
      <c r="H11" s="564">
        <v>0</v>
      </c>
      <c r="I11" s="564">
        <v>0</v>
      </c>
      <c r="J11" s="565">
        <f t="shared" si="0"/>
        <v>741.2</v>
      </c>
    </row>
    <row r="12" spans="1:10" ht="12.75" customHeight="1" x14ac:dyDescent="0.25">
      <c r="A12" s="562">
        <v>41760</v>
      </c>
      <c r="B12" s="564">
        <f>'   COMBUSTÍVEL'!G78</f>
        <v>234.59999999999997</v>
      </c>
      <c r="C12" s="564">
        <f>'       DIARIAS'!H109+'       DIARIAS'!H5+'       DIARIAS'!H103</f>
        <v>1160</v>
      </c>
      <c r="D12" s="564">
        <f>PRODUTOS!H225+PRODUTOS!H156</f>
        <v>2767.35</v>
      </c>
      <c r="E12" s="564">
        <v>0</v>
      </c>
      <c r="F12" s="564">
        <f>SALÁRIOS!F17+SALÁRIOS!F18+SALÁRIOS!F19</f>
        <v>806</v>
      </c>
      <c r="G12" s="564">
        <v>0</v>
      </c>
      <c r="H12" s="564">
        <v>0</v>
      </c>
      <c r="I12" s="564">
        <v>0</v>
      </c>
      <c r="J12" s="565">
        <f t="shared" si="0"/>
        <v>4967.95</v>
      </c>
    </row>
    <row r="13" spans="1:10" ht="12.75" customHeight="1" x14ac:dyDescent="0.25">
      <c r="A13" s="562">
        <v>41791</v>
      </c>
      <c r="B13" s="564">
        <f>'   COMBUSTÍVEL'!G92</f>
        <v>313.5</v>
      </c>
      <c r="C13" s="564">
        <f>'       DIARIAS'!H112</f>
        <v>380</v>
      </c>
      <c r="D13" s="564">
        <f>PRODUTOS!H230+PRODUTOS!H160</f>
        <v>3922.24</v>
      </c>
      <c r="E13" s="564">
        <f>SERVIÇOS!H7+SERVIÇOS!H58</f>
        <v>1027</v>
      </c>
      <c r="F13" s="564">
        <f>SALÁRIOS!F20</f>
        <v>262</v>
      </c>
      <c r="G13" s="564">
        <v>0</v>
      </c>
      <c r="H13" s="564">
        <v>0</v>
      </c>
      <c r="I13" s="564">
        <v>0</v>
      </c>
      <c r="J13" s="565">
        <f t="shared" si="0"/>
        <v>5904.74</v>
      </c>
    </row>
    <row r="14" spans="1:10" ht="12.75" customHeight="1" x14ac:dyDescent="0.25">
      <c r="A14" s="562">
        <v>41821</v>
      </c>
      <c r="B14" s="564">
        <f>'   COMBUSTÍVEL'!G108</f>
        <v>346.50000000000006</v>
      </c>
      <c r="C14" s="564">
        <f>'       DIARIAS'!H114</f>
        <v>1000</v>
      </c>
      <c r="D14" s="564">
        <f>PRODUTOS!H232+PRODUTOS!H4+PRODUTOS!H14+PRODUTOS!H19+PRODUTOS!H47+PRODUTOS!H172</f>
        <v>5408.8899999999994</v>
      </c>
      <c r="E14" s="564">
        <v>0</v>
      </c>
      <c r="F14" s="564">
        <f>SALÁRIOS!F21+SALÁRIOS!F22</f>
        <v>1225</v>
      </c>
      <c r="G14" s="564">
        <v>0</v>
      </c>
      <c r="H14" s="564">
        <v>0</v>
      </c>
      <c r="I14" s="564">
        <v>0</v>
      </c>
      <c r="J14" s="565">
        <f t="shared" si="0"/>
        <v>7980.3899999999994</v>
      </c>
    </row>
    <row r="15" spans="1:10" ht="12.75" customHeight="1" x14ac:dyDescent="0.25">
      <c r="A15" s="562">
        <v>41852</v>
      </c>
      <c r="B15" s="564">
        <f>'   COMBUSTÍVEL'!G117</f>
        <v>207.9</v>
      </c>
      <c r="C15" s="564">
        <f>'       DIARIAS'!H105</f>
        <v>80</v>
      </c>
      <c r="D15" s="564">
        <f>PRODUTOS!H234+PRODUTOS!H6+PRODUTOS!H50</f>
        <v>1992.16</v>
      </c>
      <c r="E15" s="564">
        <f>SERVIÇOS!H61</f>
        <v>280</v>
      </c>
      <c r="F15" s="564">
        <f>SALÁRIOS!F23+SALÁRIOS!F24</f>
        <v>936</v>
      </c>
      <c r="G15" s="564">
        <f>ENERGIA!G3</f>
        <v>20</v>
      </c>
      <c r="H15" s="564">
        <v>0</v>
      </c>
      <c r="I15" s="564">
        <v>0</v>
      </c>
      <c r="J15" s="565">
        <f t="shared" si="0"/>
        <v>3516.06</v>
      </c>
    </row>
    <row r="16" spans="1:10" ht="12.75" customHeight="1" x14ac:dyDescent="0.25">
      <c r="A16" s="562">
        <v>41883</v>
      </c>
      <c r="B16" s="564">
        <f>'   COMBUSTÍVEL'!G126</f>
        <v>211.2</v>
      </c>
      <c r="C16" s="564">
        <v>0</v>
      </c>
      <c r="D16" s="564">
        <f>PRODUTOS!H54</f>
        <v>2021</v>
      </c>
      <c r="E16" s="564">
        <f>SERVIÇOS!H63</f>
        <v>150</v>
      </c>
      <c r="F16" s="564">
        <f>SALÁRIOS!F25+SALÁRIOS!F26</f>
        <v>624</v>
      </c>
      <c r="G16" s="564">
        <v>0</v>
      </c>
      <c r="H16" s="564">
        <v>0</v>
      </c>
      <c r="I16" s="564">
        <v>0</v>
      </c>
      <c r="J16" s="565">
        <f t="shared" si="0"/>
        <v>3006.2</v>
      </c>
    </row>
    <row r="17" spans="1:10" ht="12.75" customHeight="1" x14ac:dyDescent="0.25">
      <c r="A17" s="562">
        <v>41913</v>
      </c>
      <c r="B17" s="564">
        <f>'   COMBUSTÍVEL'!G136</f>
        <v>207.89999999999998</v>
      </c>
      <c r="C17" s="564">
        <f>'       DIARIAS'!H116+'       DIARIAS'!H11</f>
        <v>360</v>
      </c>
      <c r="D17" s="564">
        <f>PRODUTOS!H57</f>
        <v>2534.8200000000002</v>
      </c>
      <c r="E17" s="564">
        <v>0</v>
      </c>
      <c r="F17" s="564">
        <f>SALÁRIOS!F27+SALÁRIOS!F28</f>
        <v>624</v>
      </c>
      <c r="G17" s="564">
        <f>ENERGIA!G4</f>
        <v>20</v>
      </c>
      <c r="H17" s="564">
        <v>0</v>
      </c>
      <c r="I17" s="564">
        <v>0</v>
      </c>
      <c r="J17" s="565">
        <f t="shared" si="0"/>
        <v>3746.7200000000003</v>
      </c>
    </row>
    <row r="18" spans="1:10" ht="12.75" customHeight="1" x14ac:dyDescent="0.25">
      <c r="A18" s="562">
        <v>41944</v>
      </c>
      <c r="B18" s="564">
        <f>'   COMBUSTÍVEL'!G140</f>
        <v>118.8</v>
      </c>
      <c r="C18" s="564">
        <v>0</v>
      </c>
      <c r="D18" s="564">
        <f>PRODUTOS!H236+PRODUTOS!H64+PRODUTOS!H174</f>
        <v>5875.6</v>
      </c>
      <c r="E18" s="564">
        <f>SERVIÇOS!H23</f>
        <v>90</v>
      </c>
      <c r="F18" s="564">
        <f>SALÁRIOS!F29+SALÁRIOS!F30</f>
        <v>662</v>
      </c>
      <c r="G18" s="564">
        <v>0</v>
      </c>
      <c r="H18" s="564">
        <v>0</v>
      </c>
      <c r="I18" s="564">
        <v>0</v>
      </c>
      <c r="J18" s="565">
        <f t="shared" si="0"/>
        <v>6746.4000000000005</v>
      </c>
    </row>
    <row r="19" spans="1:10" ht="12.75" customHeight="1" x14ac:dyDescent="0.25">
      <c r="A19" s="562">
        <v>41974</v>
      </c>
      <c r="B19" s="564">
        <f>'   COMBUSTÍVEL'!G151</f>
        <v>230.99999999999997</v>
      </c>
      <c r="C19" s="564">
        <f>'       DIARIAS'!H15+'       DIARIAS'!H79</f>
        <v>500</v>
      </c>
      <c r="D19" s="564">
        <f>PRODUTOS!H69+PRODUTOS!H178</f>
        <v>1355.01</v>
      </c>
      <c r="E19" s="564">
        <f>SERVIÇOS!H65</f>
        <v>432</v>
      </c>
      <c r="F19" s="564">
        <f>SALÁRIOS!F31+SALÁRIOS!F32+SALÁRIOS!F33</f>
        <v>1500</v>
      </c>
      <c r="G19" s="564">
        <v>0</v>
      </c>
      <c r="H19" s="564">
        <v>0</v>
      </c>
      <c r="I19" s="564">
        <v>0</v>
      </c>
      <c r="J19" s="565">
        <f t="shared" si="0"/>
        <v>4018.01</v>
      </c>
    </row>
    <row r="20" spans="1:10" ht="12.75" customHeight="1" x14ac:dyDescent="0.3">
      <c r="A20" s="185">
        <v>2014</v>
      </c>
      <c r="B20" s="566">
        <f t="shared" ref="B20:H20" si="1">SUM(B8:B19)</f>
        <v>2318.7000000000003</v>
      </c>
      <c r="C20" s="566">
        <f t="shared" si="1"/>
        <v>3540</v>
      </c>
      <c r="D20" s="566">
        <f t="shared" si="1"/>
        <v>26103.819999999996</v>
      </c>
      <c r="E20" s="566">
        <f t="shared" si="1"/>
        <v>2842</v>
      </c>
      <c r="F20" s="566">
        <f t="shared" si="1"/>
        <v>9593</v>
      </c>
      <c r="G20" s="566">
        <f t="shared" si="1"/>
        <v>40</v>
      </c>
      <c r="H20" s="566">
        <f t="shared" si="1"/>
        <v>0</v>
      </c>
      <c r="I20" s="566"/>
      <c r="J20" s="567">
        <f t="shared" si="0"/>
        <v>44437.52</v>
      </c>
    </row>
    <row r="21" spans="1:10" ht="12.75" customHeight="1" x14ac:dyDescent="0.25">
      <c r="A21" s="562">
        <v>42005</v>
      </c>
      <c r="B21" s="564">
        <f>'   COMBUSTÍVEL'!G160</f>
        <v>191.4</v>
      </c>
      <c r="C21" s="564">
        <f>'       DIARIAS'!H17+'       DIARIAS'!H61</f>
        <v>400</v>
      </c>
      <c r="D21" s="564">
        <f>PRODUTOS!H21+PRODUTOS!H77</f>
        <v>672.5</v>
      </c>
      <c r="E21" s="564">
        <v>0</v>
      </c>
      <c r="F21" s="564">
        <f>SALÁRIOS!F35+SALÁRIOS!F36+SALÁRIOS!F37</f>
        <v>1700</v>
      </c>
      <c r="G21" s="564">
        <v>0</v>
      </c>
      <c r="H21" s="564">
        <v>0</v>
      </c>
      <c r="I21" s="564">
        <v>0</v>
      </c>
      <c r="J21" s="565">
        <f t="shared" si="0"/>
        <v>2963.9</v>
      </c>
    </row>
    <row r="22" spans="1:10" ht="12.75" customHeight="1" x14ac:dyDescent="0.25">
      <c r="A22" s="562">
        <v>42036</v>
      </c>
      <c r="B22" s="564">
        <f>'   COMBUSTÍVEL'!G171</f>
        <v>254.2</v>
      </c>
      <c r="C22" s="564">
        <f>'       DIARIAS'!H63</f>
        <v>60</v>
      </c>
      <c r="D22" s="564">
        <f>PRODUTOS!H80+PRODUTOS!H182</f>
        <v>2563.8200000000002</v>
      </c>
      <c r="E22" s="564">
        <v>0</v>
      </c>
      <c r="F22" s="564">
        <f>SALÁRIOS!F38+SALÁRIOS!F39</f>
        <v>770</v>
      </c>
      <c r="G22" s="564">
        <f>ENERGIA!G6</f>
        <v>77</v>
      </c>
      <c r="H22" s="564">
        <v>0</v>
      </c>
      <c r="I22" s="564">
        <v>0</v>
      </c>
      <c r="J22" s="565">
        <f t="shared" si="0"/>
        <v>3725.02</v>
      </c>
    </row>
    <row r="23" spans="1:10" ht="12.75" customHeight="1" x14ac:dyDescent="0.25">
      <c r="A23" s="562">
        <v>42064</v>
      </c>
      <c r="B23" s="564">
        <f>'   COMBUSTÍVEL'!G182</f>
        <v>290.5</v>
      </c>
      <c r="C23" s="564">
        <f>'       DIARIAS'!H120</f>
        <v>470</v>
      </c>
      <c r="D23" s="564">
        <f>PRODUTOS!H242+PRODUTOS!H86+PRODUTOS!H188</f>
        <v>6106.8499999999995</v>
      </c>
      <c r="E23" s="564">
        <v>0</v>
      </c>
      <c r="F23" s="564">
        <f>SALÁRIOS!F40+SALÁRIOS!F41</f>
        <v>720</v>
      </c>
      <c r="G23" s="564">
        <f>ENERGIA!G7</f>
        <v>50</v>
      </c>
      <c r="H23" s="564">
        <v>0</v>
      </c>
      <c r="I23" s="564">
        <v>0</v>
      </c>
      <c r="J23" s="565">
        <f t="shared" si="0"/>
        <v>7637.3499999999995</v>
      </c>
    </row>
    <row r="24" spans="1:10" ht="12.75" customHeight="1" x14ac:dyDescent="0.25">
      <c r="A24" s="562">
        <v>42095</v>
      </c>
      <c r="B24" s="564">
        <f>'   COMBUSTÍVEL'!G187</f>
        <v>143.5</v>
      </c>
      <c r="C24" s="564">
        <f>'       DIARIAS'!H122</f>
        <v>200</v>
      </c>
      <c r="D24" s="564">
        <f>PRODUTOS!H246+PRODUTOS!H23+PRODUTOS!H88</f>
        <v>2809.9</v>
      </c>
      <c r="E24" s="564">
        <v>0</v>
      </c>
      <c r="F24" s="564">
        <f>SALÁRIOS!F42+SALÁRIOS!F43</f>
        <v>770</v>
      </c>
      <c r="G24" s="564">
        <v>0</v>
      </c>
      <c r="H24" s="564">
        <v>0</v>
      </c>
      <c r="I24" s="564">
        <v>0</v>
      </c>
      <c r="J24" s="565">
        <f t="shared" si="0"/>
        <v>3923.4</v>
      </c>
    </row>
    <row r="25" spans="1:10" ht="12.75" customHeight="1" x14ac:dyDescent="0.25">
      <c r="A25" s="562">
        <v>42125</v>
      </c>
      <c r="B25" s="564">
        <f>'   COMBUSTÍVEL'!G193</f>
        <v>122.5</v>
      </c>
      <c r="C25" s="564">
        <v>0</v>
      </c>
      <c r="D25" s="564">
        <f>PRODUTOS!H252+PRODUTOS!H99</f>
        <v>1514.01</v>
      </c>
      <c r="E25" s="564">
        <v>0</v>
      </c>
      <c r="F25" s="564">
        <f>SALÁRIOS!F44+SALÁRIOS!F45</f>
        <v>770</v>
      </c>
      <c r="G25" s="564">
        <f>ENERGIA!G8</f>
        <v>198.85</v>
      </c>
      <c r="H25" s="564">
        <v>0</v>
      </c>
      <c r="I25" s="564">
        <v>0</v>
      </c>
      <c r="J25" s="565">
        <f t="shared" si="0"/>
        <v>2605.36</v>
      </c>
    </row>
    <row r="26" spans="1:10" ht="12.75" customHeight="1" x14ac:dyDescent="0.25">
      <c r="A26" s="562">
        <v>42156</v>
      </c>
      <c r="B26" s="564">
        <f>'   COMBUSTÍVEL'!G204</f>
        <v>231</v>
      </c>
      <c r="C26" s="564">
        <f>'       DIARIAS'!H124+'       DIARIAS'!H20</f>
        <v>240</v>
      </c>
      <c r="D26" s="564">
        <f>PRODUTOS!H257+PRODUTOS!H105</f>
        <v>526.59</v>
      </c>
      <c r="E26" s="564">
        <v>0</v>
      </c>
      <c r="F26" s="564">
        <f>SALÁRIOS!F46+SALÁRIOS!F47</f>
        <v>770</v>
      </c>
      <c r="G26" s="564">
        <v>0</v>
      </c>
      <c r="H26" s="564">
        <v>0</v>
      </c>
      <c r="I26" s="564">
        <v>0</v>
      </c>
      <c r="J26" s="565">
        <f t="shared" si="0"/>
        <v>1767.5900000000001</v>
      </c>
    </row>
    <row r="27" spans="1:10" ht="12.75" customHeight="1" x14ac:dyDescent="0.25">
      <c r="A27" s="562">
        <v>42186</v>
      </c>
      <c r="B27" s="564">
        <f>'   COMBUSTÍVEL'!G221</f>
        <v>452.19999999999987</v>
      </c>
      <c r="C27" s="564">
        <f>'       DIARIAS'!H132+'       DIARIAS'!H23+'       DIARIAS'!H83</f>
        <v>1285</v>
      </c>
      <c r="D27" s="564">
        <f>PRODUTOS!H261+PRODUTOS!H115+PRODUTOS!H192</f>
        <v>1032.31</v>
      </c>
      <c r="E27" s="564">
        <f>SERVIÇOS!H9+SERVIÇOS!H26</f>
        <v>310</v>
      </c>
      <c r="F27" s="564">
        <f>SALÁRIOS!F48+SALÁRIOS!F49+SALÁRIOS!F50</f>
        <v>1370</v>
      </c>
      <c r="G27" s="564">
        <f>ENERGIA!G9</f>
        <v>166.2</v>
      </c>
      <c r="H27" s="564">
        <v>0</v>
      </c>
      <c r="I27" s="564">
        <v>0</v>
      </c>
      <c r="J27" s="565">
        <f t="shared" si="0"/>
        <v>4615.71</v>
      </c>
    </row>
    <row r="28" spans="1:10" ht="12.75" customHeight="1" x14ac:dyDescent="0.25">
      <c r="A28" s="562">
        <v>42217</v>
      </c>
      <c r="B28" s="564">
        <f>'   COMBUSTÍVEL'!G233</f>
        <v>323.99999999999994</v>
      </c>
      <c r="C28" s="564">
        <f>'       DIARIAS'!H135+'       DIARIAS'!H65+'       DIARIAS'!H85</f>
        <v>500</v>
      </c>
      <c r="D28" s="564">
        <f>PRODUTOS!H26+PRODUTOS!H195</f>
        <v>175.2</v>
      </c>
      <c r="E28" s="564">
        <v>0</v>
      </c>
      <c r="F28" s="564">
        <f>SALÁRIOS!F51</f>
        <v>385</v>
      </c>
      <c r="G28" s="564">
        <v>0</v>
      </c>
      <c r="H28" s="564">
        <v>0</v>
      </c>
      <c r="I28" s="564">
        <v>0</v>
      </c>
      <c r="J28" s="565">
        <f t="shared" si="0"/>
        <v>1384.2</v>
      </c>
    </row>
    <row r="29" spans="1:10" ht="12.75" customHeight="1" x14ac:dyDescent="0.25">
      <c r="A29" s="562">
        <v>42248</v>
      </c>
      <c r="B29" s="564">
        <f>'   COMBUSTÍVEL'!G245</f>
        <v>377.99999999999994</v>
      </c>
      <c r="C29" s="564">
        <f>'       DIARIAS'!H141+'       DIARIAS'!H27+'       DIARIAS'!H91</f>
        <v>1476</v>
      </c>
      <c r="D29" s="564">
        <f>PRODUTOS!H266+PRODUTOS!H117</f>
        <v>368.25</v>
      </c>
      <c r="E29" s="564">
        <v>0</v>
      </c>
      <c r="F29" s="564">
        <f>SALÁRIOS!F52+SALÁRIOS!F53+SALÁRIOS!F54</f>
        <v>2499.44</v>
      </c>
      <c r="G29" s="564">
        <v>0</v>
      </c>
      <c r="H29" s="564">
        <v>0</v>
      </c>
      <c r="I29" s="564">
        <v>0</v>
      </c>
      <c r="J29" s="565">
        <f t="shared" si="0"/>
        <v>4721.6900000000005</v>
      </c>
    </row>
    <row r="30" spans="1:10" ht="12.75" customHeight="1" x14ac:dyDescent="0.25">
      <c r="A30" s="562">
        <v>42278</v>
      </c>
      <c r="B30" s="564">
        <f>'   COMBUSTÍVEL'!G259</f>
        <v>368.2000000000001</v>
      </c>
      <c r="C30" s="564">
        <f>'       DIARIAS'!H146+'       DIARIAS'!H37+'       DIARIAS'!H71</f>
        <v>1472</v>
      </c>
      <c r="D30" s="564">
        <f>PRODUTOS!H270+PRODUTOS!H198</f>
        <v>517.55999999999995</v>
      </c>
      <c r="E30" s="564">
        <v>0</v>
      </c>
      <c r="F30" s="564">
        <f>SALÁRIOS!F55+SALÁRIOS!F56+SALÁRIOS!F57</f>
        <v>2188.9499999999998</v>
      </c>
      <c r="G30" s="564">
        <v>0</v>
      </c>
      <c r="H30" s="564">
        <v>0</v>
      </c>
      <c r="I30" s="564">
        <v>0</v>
      </c>
      <c r="J30" s="565">
        <f t="shared" si="0"/>
        <v>4546.71</v>
      </c>
    </row>
    <row r="31" spans="1:10" ht="12.75" customHeight="1" x14ac:dyDescent="0.25">
      <c r="A31" s="562">
        <v>42309</v>
      </c>
      <c r="B31" s="564">
        <f>'   COMBUSTÍVEL'!G273</f>
        <v>408.80000000000007</v>
      </c>
      <c r="C31" s="564">
        <f>'       DIARIAS'!H151</f>
        <v>1130</v>
      </c>
      <c r="D31" s="564">
        <f>PRODUTOS!H275+PRODUTOS!H119+PRODUTOS!H201</f>
        <v>1075.3399999999999</v>
      </c>
      <c r="E31" s="564">
        <f>SERVIÇOS!H68</f>
        <v>60</v>
      </c>
      <c r="F31" s="564">
        <f>SALÁRIOS!F59+SALÁRIOS!F60+SALÁRIOS!F58</f>
        <v>1105</v>
      </c>
      <c r="G31" s="564">
        <v>0</v>
      </c>
      <c r="H31" s="564">
        <f>'FGTS e INSS'!F5</f>
        <v>152.59</v>
      </c>
      <c r="I31" s="564">
        <v>0</v>
      </c>
      <c r="J31" s="565">
        <f t="shared" si="0"/>
        <v>3931.7300000000005</v>
      </c>
    </row>
    <row r="32" spans="1:10" ht="12.75" customHeight="1" x14ac:dyDescent="0.25">
      <c r="A32" s="562">
        <v>42339</v>
      </c>
      <c r="B32" s="564">
        <f>'   COMBUSTÍVEL'!G289</f>
        <v>401.7000000000001</v>
      </c>
      <c r="C32" s="564">
        <f>'       DIARIAS'!H157+'       DIARIAS'!H41+'       DIARIAS'!H94</f>
        <v>1295</v>
      </c>
      <c r="D32" s="564">
        <f>PRODUTOS!H280+PRODUTOS!H123+PRODUTOS!H209</f>
        <v>1370.65</v>
      </c>
      <c r="E32" s="564">
        <f>SERVIÇOS!H31</f>
        <v>640</v>
      </c>
      <c r="F32" s="564">
        <f>SALÁRIOS!F61+SALÁRIOS!F62+SALÁRIOS!F63+SALÁRIOS!F64</f>
        <v>1770</v>
      </c>
      <c r="G32" s="564">
        <f>ENERGIA!G10</f>
        <v>167.8</v>
      </c>
      <c r="H32" s="564">
        <f>'FGTS e INSS'!F11</f>
        <v>343.32</v>
      </c>
      <c r="I32" s="564">
        <v>0</v>
      </c>
      <c r="J32" s="565">
        <f t="shared" si="0"/>
        <v>5988.47</v>
      </c>
    </row>
    <row r="33" spans="1:10" ht="12.75" customHeight="1" x14ac:dyDescent="0.3">
      <c r="A33" s="185">
        <v>2015</v>
      </c>
      <c r="B33" s="566">
        <f t="shared" ref="B33:H33" si="2">SUM(B21:B32)</f>
        <v>3566.0000000000005</v>
      </c>
      <c r="C33" s="566">
        <f t="shared" si="2"/>
        <v>8528</v>
      </c>
      <c r="D33" s="566">
        <f t="shared" si="2"/>
        <v>18732.98</v>
      </c>
      <c r="E33" s="566">
        <f t="shared" si="2"/>
        <v>1010</v>
      </c>
      <c r="F33" s="566">
        <f t="shared" si="2"/>
        <v>14818.39</v>
      </c>
      <c r="G33" s="566">
        <f t="shared" si="2"/>
        <v>659.85</v>
      </c>
      <c r="H33" s="566">
        <f t="shared" si="2"/>
        <v>495.90999999999997</v>
      </c>
      <c r="I33" s="566"/>
      <c r="J33" s="567">
        <f t="shared" si="0"/>
        <v>47811.13</v>
      </c>
    </row>
    <row r="34" spans="1:10" ht="12.75" customHeight="1" x14ac:dyDescent="0.25">
      <c r="A34" s="562">
        <v>42370</v>
      </c>
      <c r="B34" s="564">
        <f>'   COMBUSTÍVEL'!G299</f>
        <v>245.70000000000005</v>
      </c>
      <c r="C34" s="564">
        <f>'       DIARIAS'!H160+'       DIARIAS'!H96</f>
        <v>620</v>
      </c>
      <c r="D34" s="564">
        <f>PRODUTOS!H286+PRODUTOS!H127+PRODUTOS!H213</f>
        <v>1800.68</v>
      </c>
      <c r="E34" s="564">
        <v>0</v>
      </c>
      <c r="F34" s="564">
        <f>SALÁRIOS!F66</f>
        <v>820</v>
      </c>
      <c r="G34" s="564">
        <f>ENERGIA!G12+ENERGIA!G13</f>
        <v>157.18</v>
      </c>
      <c r="H34" s="564">
        <f>'FGTS e INSS'!F14</f>
        <v>164.64</v>
      </c>
      <c r="I34" s="564">
        <f>ÁGUA!G7</f>
        <v>257.39999999999998</v>
      </c>
      <c r="J34" s="565">
        <f t="shared" si="0"/>
        <v>4065.6</v>
      </c>
    </row>
    <row r="35" spans="1:10" ht="12.75" customHeight="1" x14ac:dyDescent="0.25">
      <c r="A35" s="562">
        <v>42401</v>
      </c>
      <c r="B35" s="564">
        <f>'   COMBUSTÍVEL'!G313</f>
        <v>359.1</v>
      </c>
      <c r="C35" s="564">
        <f>'       DIARIAS'!H167</f>
        <v>2120</v>
      </c>
      <c r="D35" s="564">
        <f>PRODUTOS!H296+PRODUTOS!H28+PRODUTOS!H131</f>
        <v>3536.73</v>
      </c>
      <c r="E35" s="564">
        <f>SERVIÇOS!H12</f>
        <v>810</v>
      </c>
      <c r="F35" s="564">
        <f>SALÁRIOS!F67</f>
        <v>680</v>
      </c>
      <c r="G35" s="564">
        <v>0</v>
      </c>
      <c r="H35" s="564">
        <v>0</v>
      </c>
      <c r="I35" s="564">
        <v>0</v>
      </c>
      <c r="J35" s="565">
        <f t="shared" si="0"/>
        <v>7505.83</v>
      </c>
    </row>
    <row r="36" spans="1:10" ht="12.75" customHeight="1" x14ac:dyDescent="0.25">
      <c r="A36" s="562">
        <v>42430</v>
      </c>
      <c r="B36" s="564">
        <f>'   COMBUSTÍVEL'!G326</f>
        <v>336</v>
      </c>
      <c r="C36" s="564">
        <f>'       DIARIAS'!H174</f>
        <v>850</v>
      </c>
      <c r="D36" s="564">
        <f>PRODUTOS!H309+PRODUTOS!H31</f>
        <v>1633.16</v>
      </c>
      <c r="E36" s="564">
        <v>0</v>
      </c>
      <c r="F36" s="564">
        <f>SALÁRIOS!F68+SALÁRIOS!F69</f>
        <v>1292</v>
      </c>
      <c r="G36" s="564">
        <f>ENERGIA!G14</f>
        <v>62.79</v>
      </c>
      <c r="H36" s="564">
        <f>'FGTS e INSS'!F17</f>
        <v>176.9</v>
      </c>
      <c r="I36" s="564">
        <v>0</v>
      </c>
      <c r="J36" s="565">
        <f t="shared" si="0"/>
        <v>4350.8499999999995</v>
      </c>
    </row>
    <row r="37" spans="1:10" ht="12.75" customHeight="1" x14ac:dyDescent="0.25">
      <c r="A37" s="562">
        <v>42461</v>
      </c>
      <c r="B37" s="564">
        <f>'   COMBUSTÍVEL'!G335</f>
        <v>252</v>
      </c>
      <c r="C37" s="564">
        <f>'       DIARIAS'!H179</f>
        <v>931</v>
      </c>
      <c r="D37" s="564">
        <f>PRODUTOS!H314+PRODUTOS!H35+PRODUTOS!H215</f>
        <v>648.5</v>
      </c>
      <c r="E37" s="564">
        <f>SERVIÇOS!H14</f>
        <v>20</v>
      </c>
      <c r="F37" s="564">
        <f>SALÁRIOS!F70</f>
        <v>830</v>
      </c>
      <c r="G37" s="564">
        <f>ENERGIA!G15</f>
        <v>59.41</v>
      </c>
      <c r="H37" s="564">
        <f>'FGTS e INSS'!F20</f>
        <v>170.73000000000002</v>
      </c>
      <c r="I37" s="564">
        <v>0</v>
      </c>
      <c r="J37" s="565">
        <f t="shared" si="0"/>
        <v>2911.64</v>
      </c>
    </row>
    <row r="38" spans="1:10" ht="12.75" customHeight="1" x14ac:dyDescent="0.25">
      <c r="A38" s="562">
        <v>42491</v>
      </c>
      <c r="B38" s="564">
        <f>'   COMBUSTÍVEL'!G341</f>
        <v>168</v>
      </c>
      <c r="C38" s="564">
        <f>'       DIARIAS'!H186</f>
        <v>921</v>
      </c>
      <c r="D38" s="564">
        <f>PRODUTOS!H317</f>
        <v>550</v>
      </c>
      <c r="E38" s="564">
        <f>SERVIÇOS!H71</f>
        <v>400</v>
      </c>
      <c r="F38" s="564">
        <f>SALÁRIOS!F71</f>
        <v>880</v>
      </c>
      <c r="G38" s="564"/>
      <c r="H38" s="564">
        <f>'FGTS e INSS'!F23</f>
        <v>174.75</v>
      </c>
      <c r="I38" s="564">
        <v>0</v>
      </c>
      <c r="J38" s="565">
        <f t="shared" si="0"/>
        <v>3093.75</v>
      </c>
    </row>
    <row r="39" spans="1:10" ht="12.75" customHeight="1" x14ac:dyDescent="0.25">
      <c r="A39" s="562">
        <v>42522</v>
      </c>
      <c r="B39" s="564">
        <f>'   COMBUSTÍVEL'!G354</f>
        <v>336</v>
      </c>
      <c r="C39" s="564">
        <f>'       DIARIAS'!H190+'       DIARIAS'!H45+'       DIARIAS'!H75</f>
        <v>1120</v>
      </c>
      <c r="D39" s="564">
        <f>PRODUTOS!H217+PRODUTOS!H322</f>
        <v>257</v>
      </c>
      <c r="E39" s="564">
        <f>SERVIÇOS!H33+SERVIÇOS!H38</f>
        <v>1240</v>
      </c>
      <c r="F39" s="564">
        <f>SALÁRIOS!F72+SALÁRIOS!F73</f>
        <v>1490.38</v>
      </c>
      <c r="G39" s="564"/>
      <c r="H39" s="564">
        <f>'FGTS e INSS'!F26</f>
        <v>170.73000000000002</v>
      </c>
      <c r="I39" s="564">
        <v>0</v>
      </c>
      <c r="J39" s="565">
        <f t="shared" si="0"/>
        <v>4614.1100000000006</v>
      </c>
    </row>
    <row r="40" spans="1:10" ht="12.75" customHeight="1" x14ac:dyDescent="0.25">
      <c r="A40" s="562">
        <v>42552</v>
      </c>
      <c r="B40" s="564">
        <f>'   COMBUSTÍVEL'!G366</f>
        <v>312</v>
      </c>
      <c r="C40" s="564">
        <f>'       DIARIAS'!H195+'       DIARIAS'!H47</f>
        <v>1070</v>
      </c>
      <c r="D40" s="564">
        <f>PRODUTOS!H330</f>
        <v>2567.9899999999998</v>
      </c>
      <c r="E40" s="564">
        <f>SERVIÇOS!H73</f>
        <v>50</v>
      </c>
      <c r="F40" s="564">
        <f>SALÁRIOS!F74+SALÁRIOS!F75</f>
        <v>1380</v>
      </c>
      <c r="G40" s="564">
        <f>ENERGIA!G16+ENERGIA!G17+ENERGIA!G18</f>
        <v>178.14</v>
      </c>
      <c r="H40" s="564">
        <f>'FGTS e INSS'!F31</f>
        <v>349.53999999999996</v>
      </c>
      <c r="I40" s="564">
        <v>0</v>
      </c>
      <c r="J40" s="565">
        <f t="shared" si="0"/>
        <v>5907.67</v>
      </c>
    </row>
    <row r="41" spans="1:10" ht="12.75" customHeight="1" x14ac:dyDescent="0.25">
      <c r="A41" s="562">
        <v>42583</v>
      </c>
      <c r="B41" s="564">
        <f>'   COMBUSTÍVEL'!G373</f>
        <v>196</v>
      </c>
      <c r="C41" s="564">
        <f>'       DIARIAS'!H201</f>
        <v>1365</v>
      </c>
      <c r="D41" s="564">
        <f>PRODUTOS!H338</f>
        <v>6547.5</v>
      </c>
      <c r="E41" s="564">
        <f>SERVIÇOS!H16+SERVIÇOS!H75</f>
        <v>350</v>
      </c>
      <c r="F41" s="564">
        <f>SALÁRIOS!F76</f>
        <v>615</v>
      </c>
      <c r="G41" s="564">
        <f>ENERGIA!G19</f>
        <v>53.31</v>
      </c>
      <c r="H41" s="564">
        <f>'FGTS e INSS'!F34</f>
        <v>170.73000000000002</v>
      </c>
      <c r="I41" s="564">
        <v>0</v>
      </c>
      <c r="J41" s="565">
        <f t="shared" si="0"/>
        <v>9297.5399999999991</v>
      </c>
    </row>
    <row r="42" spans="1:10" ht="12.75" customHeight="1" x14ac:dyDescent="0.25">
      <c r="A42" s="562">
        <v>42614</v>
      </c>
      <c r="B42" s="564">
        <f>'   COMBUSTÍVEL'!G379</f>
        <v>144</v>
      </c>
      <c r="C42" s="564">
        <f>'       DIARIAS'!H207</f>
        <v>1210</v>
      </c>
      <c r="D42" s="564"/>
      <c r="E42" s="564">
        <f>SERVIÇOS!H77</f>
        <v>50</v>
      </c>
      <c r="F42" s="564">
        <f>SALÁRIOS!F77</f>
        <v>580</v>
      </c>
      <c r="G42" s="564">
        <f>ENERGIA!G20</f>
        <v>60.02</v>
      </c>
      <c r="H42" s="564">
        <f>'FGTS e INSS'!F37</f>
        <v>170.73000000000002</v>
      </c>
      <c r="I42" s="564">
        <v>0</v>
      </c>
      <c r="J42" s="565">
        <f t="shared" si="0"/>
        <v>2214.75</v>
      </c>
    </row>
    <row r="43" spans="1:10" ht="12.75" customHeight="1" x14ac:dyDescent="0.25">
      <c r="A43" s="562">
        <v>42644</v>
      </c>
      <c r="B43" s="564">
        <f>'   COMBUSTÍVEL'!G387</f>
        <v>196</v>
      </c>
      <c r="C43" s="564">
        <f>'       DIARIAS'!H213</f>
        <v>1300</v>
      </c>
      <c r="D43" s="564">
        <f>PRODUTOS!H219+PRODUTOS!H345+PRODUTOS!H38</f>
        <v>1161.5</v>
      </c>
      <c r="E43" s="564">
        <f>SERVIÇOS!H79</f>
        <v>50</v>
      </c>
      <c r="F43" s="564">
        <f>SALÁRIOS!F78++SALÁRIOS!F79</f>
        <v>1230.81</v>
      </c>
      <c r="G43" s="564">
        <f>ENERGIA!G21</f>
        <v>60.02</v>
      </c>
      <c r="H43" s="564">
        <f>'FGTS e INSS'!F36</f>
        <v>0</v>
      </c>
      <c r="I43" s="564">
        <v>0</v>
      </c>
      <c r="J43" s="565">
        <f t="shared" si="0"/>
        <v>3998.33</v>
      </c>
    </row>
    <row r="44" spans="1:10" ht="12.75" customHeight="1" x14ac:dyDescent="0.25">
      <c r="A44" s="562">
        <v>42675</v>
      </c>
      <c r="B44" s="564">
        <f>'   COMBUSTÍVEL'!G401</f>
        <v>392</v>
      </c>
      <c r="C44" s="564">
        <f>'       DIARIAS'!H219</f>
        <v>2022</v>
      </c>
      <c r="D44" s="564">
        <f>PRODUTOS!H350</f>
        <v>626.85</v>
      </c>
      <c r="E44" s="564">
        <f>SERVIÇOS!H81+SERVIÇOS!H18</f>
        <v>450</v>
      </c>
      <c r="F44" s="564">
        <f>SALÁRIOS!F80+SALÁRIOS!F81</f>
        <v>1860</v>
      </c>
      <c r="G44" s="564">
        <f>ENERGIA!G22</f>
        <v>60.02</v>
      </c>
      <c r="H44" s="568">
        <f>'FGTS e INSS'!F43</f>
        <v>170.73000000000002</v>
      </c>
      <c r="I44" s="564">
        <v>0</v>
      </c>
      <c r="J44" s="565">
        <f t="shared" si="0"/>
        <v>5581.6</v>
      </c>
    </row>
    <row r="45" spans="1:10" ht="12.75" customHeight="1" x14ac:dyDescent="0.25">
      <c r="A45" s="562">
        <v>42705</v>
      </c>
      <c r="B45" s="564">
        <f>'   COMBUSTÍVEL'!G408</f>
        <v>196</v>
      </c>
      <c r="C45" s="564">
        <f>'       DIARIAS'!H223</f>
        <v>800</v>
      </c>
      <c r="D45" s="564">
        <f>PRODUTOS!H354</f>
        <v>700</v>
      </c>
      <c r="E45" s="564"/>
      <c r="F45" s="564">
        <f>SALÁRIOS!F82+SALÁRIOS!F83</f>
        <v>1317.24</v>
      </c>
      <c r="G45" s="564">
        <f>ENERGIA!G23</f>
        <v>60.02</v>
      </c>
      <c r="H45" s="564">
        <f>'FGTS e INSS'!F49</f>
        <v>512.19000000000005</v>
      </c>
      <c r="I45" s="564">
        <v>0</v>
      </c>
      <c r="J45" s="565">
        <f t="shared" si="0"/>
        <v>3585.45</v>
      </c>
    </row>
    <row r="46" spans="1:10" ht="12.75" customHeight="1" x14ac:dyDescent="0.3">
      <c r="A46" s="185">
        <v>2016</v>
      </c>
      <c r="B46" s="566">
        <f t="shared" ref="B46:I46" si="3">SUM(B34:B45)</f>
        <v>3132.8</v>
      </c>
      <c r="C46" s="566">
        <f t="shared" si="3"/>
        <v>14329</v>
      </c>
      <c r="D46" s="566">
        <f t="shared" si="3"/>
        <v>20029.909999999996</v>
      </c>
      <c r="E46" s="566">
        <f t="shared" si="3"/>
        <v>3420</v>
      </c>
      <c r="F46" s="566">
        <f t="shared" si="3"/>
        <v>12975.43</v>
      </c>
      <c r="G46" s="566">
        <f t="shared" si="3"/>
        <v>750.91</v>
      </c>
      <c r="H46" s="566">
        <f t="shared" si="3"/>
        <v>2231.67</v>
      </c>
      <c r="I46" s="566">
        <f t="shared" si="3"/>
        <v>257.39999999999998</v>
      </c>
      <c r="J46" s="567">
        <f t="shared" si="0"/>
        <v>57127.119999999995</v>
      </c>
    </row>
    <row r="47" spans="1:10" ht="12.75" customHeight="1" x14ac:dyDescent="0.25">
      <c r="A47" s="562">
        <v>42736</v>
      </c>
      <c r="B47" s="564">
        <f>'   COMBUSTÍVEL'!G416</f>
        <v>196</v>
      </c>
      <c r="C47" s="564">
        <f>'       DIARIAS'!H229</f>
        <v>880</v>
      </c>
      <c r="D47" s="564">
        <f>PRODUTOS!H357</f>
        <v>70</v>
      </c>
      <c r="E47" s="564">
        <f>SERVIÇOS!H83</f>
        <v>100</v>
      </c>
      <c r="F47" s="564">
        <f>SALÁRIOS!F85</f>
        <v>930</v>
      </c>
      <c r="G47" s="564">
        <f>ENERGIA!G25</f>
        <v>57.92</v>
      </c>
      <c r="H47" s="564">
        <v>0</v>
      </c>
      <c r="I47" s="564">
        <v>0</v>
      </c>
      <c r="J47" s="565">
        <f t="shared" si="0"/>
        <v>2233.92</v>
      </c>
    </row>
    <row r="48" spans="1:10" ht="12.75" customHeight="1" x14ac:dyDescent="0.25">
      <c r="A48" s="562">
        <v>42767</v>
      </c>
      <c r="B48" s="564">
        <f>'   COMBUSTÍVEL'!G430</f>
        <v>364</v>
      </c>
      <c r="C48" s="564">
        <f>'       DIARIAS'!H233</f>
        <v>1052</v>
      </c>
      <c r="D48" s="564">
        <f>PRODUTOS!H361</f>
        <v>1200</v>
      </c>
      <c r="E48" s="564">
        <f>SERVIÇOS!H85</f>
        <v>70</v>
      </c>
      <c r="F48" s="568">
        <f>SALÁRIOS!F86</f>
        <v>930</v>
      </c>
      <c r="G48" s="564"/>
      <c r="H48" s="564">
        <f>'FGTS e INSS'!F55</f>
        <v>175.20999999999998</v>
      </c>
      <c r="I48" s="564">
        <v>0</v>
      </c>
      <c r="J48" s="565">
        <f t="shared" si="0"/>
        <v>3791.21</v>
      </c>
    </row>
    <row r="49" spans="1:10" ht="12.75" customHeight="1" x14ac:dyDescent="0.25">
      <c r="A49" s="562">
        <v>42795</v>
      </c>
      <c r="B49" s="564">
        <f>'   COMBUSTÍVEL'!G440</f>
        <v>284</v>
      </c>
      <c r="C49" s="564">
        <f>'       DIARIAS'!H240</f>
        <v>1619</v>
      </c>
      <c r="D49" s="564">
        <f>PRODUTOS!H366</f>
        <v>2219.33</v>
      </c>
      <c r="E49" s="564">
        <f>SERVIÇOS!H87</f>
        <v>70</v>
      </c>
      <c r="F49" s="564">
        <f>SALÁRIOS!F87</f>
        <v>930</v>
      </c>
      <c r="G49" s="564">
        <f>ENERGIA!G26+ENERGIA!G27</f>
        <v>105.6</v>
      </c>
      <c r="H49" s="564">
        <f>'FGTS e INSS'!F58</f>
        <v>188.7</v>
      </c>
      <c r="I49" s="564">
        <v>0</v>
      </c>
      <c r="J49" s="565">
        <f t="shared" si="0"/>
        <v>5416.63</v>
      </c>
    </row>
    <row r="50" spans="1:10" ht="12.75" customHeight="1" x14ac:dyDescent="0.25">
      <c r="A50" s="562">
        <v>42826</v>
      </c>
      <c r="B50" s="564">
        <f>'   COMBUSTÍVEL'!G451</f>
        <v>280</v>
      </c>
      <c r="C50" s="564">
        <f>'       DIARIAS'!H246+'       DIARIAS'!H52</f>
        <v>1690</v>
      </c>
      <c r="D50" s="564">
        <f>PRODUTOS!H376</f>
        <v>2961.87</v>
      </c>
      <c r="E50" s="564">
        <f>SERVIÇOS!H89</f>
        <v>70</v>
      </c>
      <c r="F50" s="564">
        <f>SALÁRIOS!F88</f>
        <v>930</v>
      </c>
      <c r="G50" s="564"/>
      <c r="H50" s="564">
        <f>'FGTS e INSS'!F61</f>
        <v>181.95</v>
      </c>
      <c r="I50" s="564">
        <v>0</v>
      </c>
      <c r="J50" s="565">
        <f t="shared" si="0"/>
        <v>6113.82</v>
      </c>
    </row>
    <row r="51" spans="1:10" ht="12.75" customHeight="1" x14ac:dyDescent="0.25">
      <c r="A51" s="562">
        <v>42856</v>
      </c>
      <c r="B51" s="564">
        <f>'   COMBUSTÍVEL'!G461</f>
        <v>252</v>
      </c>
      <c r="C51" s="564">
        <f>'       DIARIAS'!H254+'       DIARIAS'!H57</f>
        <v>1752</v>
      </c>
      <c r="D51" s="564">
        <f>PRODUTOS!H387</f>
        <v>5488.77</v>
      </c>
      <c r="E51" s="564">
        <f>SERVIÇOS!H91</f>
        <v>70</v>
      </c>
      <c r="F51" s="564">
        <f>SALÁRIOS!F89</f>
        <v>930</v>
      </c>
      <c r="G51" s="564">
        <f>ENERGIA!G28+ENERGIA!G29</f>
        <v>127.56</v>
      </c>
      <c r="H51" s="564">
        <f>'FGTS e INSS'!F64</f>
        <v>181.95</v>
      </c>
      <c r="I51" s="564">
        <v>0</v>
      </c>
      <c r="J51" s="565">
        <f t="shared" si="0"/>
        <v>8802.2800000000007</v>
      </c>
    </row>
    <row r="52" spans="1:10" ht="12.75" customHeight="1" x14ac:dyDescent="0.25">
      <c r="A52" s="562">
        <v>42887</v>
      </c>
      <c r="B52" s="564">
        <f>'   COMBUSTÍVEL'!G472</f>
        <v>280</v>
      </c>
      <c r="C52" s="564">
        <f>'       DIARIAS'!H260</f>
        <v>1338.38</v>
      </c>
      <c r="D52" s="564">
        <f>PRODUTOS!H394</f>
        <v>2098.39</v>
      </c>
      <c r="E52" s="564">
        <f>SERVIÇOS!H95</f>
        <v>340</v>
      </c>
      <c r="F52" s="564">
        <f>SALÁRIOS!F90</f>
        <v>930</v>
      </c>
      <c r="G52" s="564"/>
      <c r="H52" s="564">
        <f>'FGTS e INSS'!F67</f>
        <v>181.95</v>
      </c>
      <c r="I52" s="564">
        <v>0</v>
      </c>
      <c r="J52" s="565">
        <f t="shared" si="0"/>
        <v>5168.72</v>
      </c>
    </row>
    <row r="53" spans="1:10" ht="12.75" customHeight="1" x14ac:dyDescent="0.25">
      <c r="A53" s="562">
        <v>42917</v>
      </c>
      <c r="B53" s="564">
        <f>'   COMBUSTÍVEL'!G482</f>
        <v>252</v>
      </c>
      <c r="C53" s="564">
        <f>'       DIARIAS'!H270</f>
        <v>1950.95</v>
      </c>
      <c r="D53" s="564">
        <f>PRODUTOS!H400</f>
        <v>655</v>
      </c>
      <c r="E53" s="564">
        <f>SERVIÇOS!H97</f>
        <v>130</v>
      </c>
      <c r="F53" s="564">
        <f>SALÁRIOS!F91</f>
        <v>930</v>
      </c>
      <c r="G53" s="564">
        <f>ENERGIA!G30+ENERGIA!G31</f>
        <v>127.58</v>
      </c>
      <c r="H53" s="564">
        <f>'FGTS e INSS'!F69</f>
        <v>104.11</v>
      </c>
      <c r="I53" s="564">
        <v>0</v>
      </c>
      <c r="J53" s="565">
        <f t="shared" si="0"/>
        <v>4149.6399999999994</v>
      </c>
    </row>
    <row r="54" spans="1:10" ht="12.75" customHeight="1" x14ac:dyDescent="0.25">
      <c r="A54" s="562">
        <v>42948</v>
      </c>
      <c r="B54" s="564">
        <f>'   COMBUSTÍVEL'!G494</f>
        <v>308</v>
      </c>
      <c r="C54" s="564">
        <f>'       DIARIAS'!H276</f>
        <v>1710.42</v>
      </c>
      <c r="D54" s="564">
        <f>PRODUTOS!H413</f>
        <v>1306.5</v>
      </c>
      <c r="E54" s="564">
        <f>SERVIÇOS!H101</f>
        <v>1030</v>
      </c>
      <c r="F54" s="564">
        <f>SALÁRIOS!F92+SALÁRIOS!F93</f>
        <v>1330</v>
      </c>
      <c r="G54" s="569"/>
      <c r="H54" s="564">
        <f>'FGTS e INSS'!F73</f>
        <v>163.9</v>
      </c>
      <c r="I54" s="564">
        <v>0</v>
      </c>
      <c r="J54" s="565">
        <f t="shared" si="0"/>
        <v>5848.82</v>
      </c>
    </row>
    <row r="55" spans="1:10" ht="12.75" customHeight="1" x14ac:dyDescent="0.25">
      <c r="A55" s="562">
        <v>42979</v>
      </c>
      <c r="B55" s="564">
        <f>'   COMBUSTÍVEL'!G502</f>
        <v>196</v>
      </c>
      <c r="C55" s="564">
        <f>'       DIARIAS'!H281</f>
        <v>1050</v>
      </c>
      <c r="D55" s="564">
        <f>PRODUTOS!H425</f>
        <v>2603</v>
      </c>
      <c r="E55" s="564">
        <f>SERVIÇOS!H105</f>
        <v>440</v>
      </c>
      <c r="F55" s="564">
        <f>SALÁRIOS!F94+SALÁRIOS!F95</f>
        <v>1330</v>
      </c>
      <c r="G55" s="564">
        <f>ENERGIA!D32</f>
        <v>79.180000000000007</v>
      </c>
      <c r="H55" s="564">
        <f>'FGTS e INSS'!F78</f>
        <v>424.56</v>
      </c>
      <c r="I55" s="564">
        <v>0</v>
      </c>
      <c r="J55" s="565">
        <f t="shared" si="0"/>
        <v>6122.7400000000007</v>
      </c>
    </row>
    <row r="56" spans="1:10" ht="12.75" customHeight="1" x14ac:dyDescent="0.25">
      <c r="A56" s="562">
        <v>43009</v>
      </c>
      <c r="B56" s="564">
        <f>'   COMBUSTÍVEL'!G520</f>
        <v>532</v>
      </c>
      <c r="C56" s="564">
        <f>'       DIARIAS'!H288</f>
        <v>1040</v>
      </c>
      <c r="D56" s="564">
        <f>PRODUTOS!H433</f>
        <v>1348.5</v>
      </c>
      <c r="E56" s="564">
        <f>SERVIÇOS!H107</f>
        <v>170</v>
      </c>
      <c r="F56" s="564">
        <f>SALÁRIOS!F95+SALÁRIOS!F96</f>
        <v>1330</v>
      </c>
      <c r="G56" s="564">
        <f>ENERGIA!G33</f>
        <v>83.3</v>
      </c>
      <c r="H56" s="564"/>
      <c r="I56" s="564">
        <v>0</v>
      </c>
      <c r="J56" s="565">
        <f t="shared" si="0"/>
        <v>4503.8</v>
      </c>
    </row>
    <row r="57" spans="1:10" ht="12.75" customHeight="1" x14ac:dyDescent="0.25">
      <c r="A57" s="562">
        <v>43040</v>
      </c>
      <c r="B57" s="564">
        <f>'   COMBUSTÍVEL'!G538</f>
        <v>518</v>
      </c>
      <c r="C57" s="564">
        <f>'       DIARIAS'!H294</f>
        <v>1200</v>
      </c>
      <c r="D57" s="564">
        <f>PRODUTOS!H451</f>
        <v>4995.7</v>
      </c>
      <c r="E57" s="564">
        <f>SERVIÇOS!H111</f>
        <v>203</v>
      </c>
      <c r="F57" s="564">
        <f>SALÁRIOS!F98</f>
        <v>930</v>
      </c>
      <c r="G57" s="564">
        <f>ENERGIA!G34</f>
        <v>90.3</v>
      </c>
      <c r="H57" s="564">
        <f>'FGTS e INSS'!F81</f>
        <v>181.95</v>
      </c>
      <c r="I57" s="564">
        <v>0</v>
      </c>
      <c r="J57" s="565">
        <f t="shared" si="0"/>
        <v>8118.95</v>
      </c>
    </row>
    <row r="58" spans="1:10" ht="12.75" customHeight="1" x14ac:dyDescent="0.25">
      <c r="A58" s="562">
        <v>43070</v>
      </c>
      <c r="B58" s="564">
        <f>'   COMBUSTÍVEL'!G550</f>
        <v>346.5</v>
      </c>
      <c r="C58" s="564">
        <f>'       DIARIAS'!H299</f>
        <v>765</v>
      </c>
      <c r="D58" s="564">
        <f>PRODUTOS!H468</f>
        <v>3403.5</v>
      </c>
      <c r="E58" s="564">
        <f>SERVIÇOS!H113</f>
        <v>70</v>
      </c>
      <c r="F58" s="564">
        <f>SALÁRIOS!F99+SALÁRIOS!F100</f>
        <v>1860</v>
      </c>
      <c r="G58" s="564">
        <f>ENERGIA!G35</f>
        <v>83.97</v>
      </c>
      <c r="H58" s="564">
        <f>'FGTS e INSS'!F85</f>
        <v>324.98</v>
      </c>
      <c r="I58" s="564">
        <v>0</v>
      </c>
      <c r="J58" s="565">
        <f t="shared" si="0"/>
        <v>6853.9500000000007</v>
      </c>
    </row>
    <row r="59" spans="1:10" ht="12.75" customHeight="1" x14ac:dyDescent="0.3">
      <c r="A59" s="185">
        <v>2017</v>
      </c>
      <c r="B59" s="566">
        <f t="shared" ref="B59:I59" si="4">SUM(B47:B58)</f>
        <v>3808.5</v>
      </c>
      <c r="C59" s="566">
        <f t="shared" si="4"/>
        <v>16047.750000000002</v>
      </c>
      <c r="D59" s="566">
        <f t="shared" si="4"/>
        <v>28350.560000000001</v>
      </c>
      <c r="E59" s="566">
        <f t="shared" si="4"/>
        <v>2763</v>
      </c>
      <c r="F59" s="566">
        <f t="shared" si="4"/>
        <v>13290</v>
      </c>
      <c r="G59" s="566">
        <f t="shared" si="4"/>
        <v>755.41</v>
      </c>
      <c r="H59" s="566">
        <f t="shared" si="4"/>
        <v>2109.2600000000002</v>
      </c>
      <c r="I59" s="566">
        <f t="shared" si="4"/>
        <v>0</v>
      </c>
      <c r="J59" s="567">
        <f t="shared" si="0"/>
        <v>67124.479999999996</v>
      </c>
    </row>
    <row r="60" spans="1:10" ht="12.75" customHeight="1" x14ac:dyDescent="0.25">
      <c r="A60" s="562">
        <v>43101</v>
      </c>
      <c r="B60" s="564">
        <f>'   COMBUSTÍVEL'!G557</f>
        <v>189</v>
      </c>
      <c r="C60" s="564">
        <f>'       DIARIAS'!H303</f>
        <v>845</v>
      </c>
      <c r="D60" s="564">
        <f>PRODUTOS!H477</f>
        <v>2587.3000000000002</v>
      </c>
      <c r="E60" s="564">
        <f>SERVIÇOS!H115</f>
        <v>70</v>
      </c>
      <c r="F60" s="564">
        <f>SALÁRIOS!F102</f>
        <v>1030</v>
      </c>
      <c r="G60" s="564">
        <f>ENERGIA!G37</f>
        <v>68.34</v>
      </c>
      <c r="H60" s="564">
        <f>'FGTS e INSS'!F87</f>
        <v>116.76</v>
      </c>
      <c r="I60" s="564">
        <v>0</v>
      </c>
      <c r="J60" s="565">
        <f t="shared" si="0"/>
        <v>4906.4000000000005</v>
      </c>
    </row>
    <row r="61" spans="1:10" ht="12.75" customHeight="1" x14ac:dyDescent="0.25">
      <c r="A61" s="562">
        <v>43132</v>
      </c>
      <c r="B61" s="564">
        <f>'   COMBUSTÍVEL'!G563</f>
        <v>157.5</v>
      </c>
      <c r="C61" s="564">
        <f>'       DIARIAS'!H305</f>
        <v>600</v>
      </c>
      <c r="D61" s="564">
        <f>PRODUTOS!H483</f>
        <v>2550</v>
      </c>
      <c r="E61" s="564">
        <f>SERVIÇOS!H117</f>
        <v>70</v>
      </c>
      <c r="F61" s="564">
        <f>SALÁRIOS!F103</f>
        <v>1075</v>
      </c>
      <c r="G61" s="564">
        <f>ENERGIA!G38</f>
        <v>0</v>
      </c>
      <c r="H61" s="564">
        <f>'FGTS e INSS'!F90</f>
        <v>181.95</v>
      </c>
      <c r="I61" s="564">
        <v>0</v>
      </c>
      <c r="J61" s="565">
        <f t="shared" si="0"/>
        <v>4634.45</v>
      </c>
    </row>
    <row r="62" spans="1:10" ht="12.75" customHeight="1" x14ac:dyDescent="0.25">
      <c r="A62" s="562">
        <v>43160</v>
      </c>
      <c r="B62" s="564">
        <f>'   COMBUSTÍVEL'!G575</f>
        <v>346.5</v>
      </c>
      <c r="C62" s="564">
        <f>'       DIARIAS'!H307</f>
        <v>45</v>
      </c>
      <c r="D62" s="564">
        <f>PRODUTOS!H492</f>
        <v>1210.0999999999999</v>
      </c>
      <c r="E62" s="564">
        <f>SERVIÇOS!H120</f>
        <v>420</v>
      </c>
      <c r="F62" s="564">
        <f>SALÁRIOS!F104</f>
        <v>1981.49</v>
      </c>
      <c r="G62" s="564">
        <f>ENERGIA!G39</f>
        <v>0</v>
      </c>
      <c r="H62" s="564">
        <f>'FGTS e INSS'!F93</f>
        <v>232.67000000000002</v>
      </c>
      <c r="I62" s="564">
        <v>0</v>
      </c>
      <c r="J62" s="565">
        <f t="shared" si="0"/>
        <v>4235.76</v>
      </c>
    </row>
    <row r="63" spans="1:10" ht="12.75" customHeight="1" x14ac:dyDescent="0.25">
      <c r="A63" s="562">
        <v>43191</v>
      </c>
      <c r="B63" s="564">
        <f>'   COMBUSTÍVEL'!G590</f>
        <v>441</v>
      </c>
      <c r="C63" s="564">
        <f>'       DIARIAS'!H310</f>
        <v>242.5</v>
      </c>
      <c r="D63" s="564">
        <f>PRODUTOS!H505</f>
        <v>1454.5</v>
      </c>
      <c r="E63" s="564">
        <f>SERVIÇOS!H122</f>
        <v>140</v>
      </c>
      <c r="F63" s="564">
        <f>SALÁRIOS!F105</f>
        <v>2020.5900000000001</v>
      </c>
      <c r="G63" s="564">
        <f>ENERGIA!G40</f>
        <v>187.05</v>
      </c>
      <c r="H63" s="564">
        <f>'FGTS e INSS'!F96</f>
        <v>403.94</v>
      </c>
      <c r="I63" s="564">
        <f>ÁGUA!F8</f>
        <v>473.25</v>
      </c>
      <c r="J63" s="565">
        <f t="shared" si="0"/>
        <v>5362.83</v>
      </c>
    </row>
    <row r="64" spans="1:10" ht="12.75" customHeight="1" x14ac:dyDescent="0.25">
      <c r="A64" s="562">
        <v>43221</v>
      </c>
      <c r="B64" s="564">
        <f>'   COMBUSTÍVEL'!G601</f>
        <v>332.99000000000007</v>
      </c>
      <c r="C64" s="564">
        <f>'       DIARIAS'!H314</f>
        <v>742.5</v>
      </c>
      <c r="D64" s="564">
        <f>PRODUTOS!H522</f>
        <v>5407.08</v>
      </c>
      <c r="E64" s="564">
        <f>SERVIÇOS!H104</f>
        <v>0</v>
      </c>
      <c r="F64" s="564">
        <f>SALÁRIOS!F106</f>
        <v>2010.02</v>
      </c>
      <c r="G64" s="564">
        <f>ENERGIA!G41</f>
        <v>66.11</v>
      </c>
      <c r="H64" s="564">
        <f>'FGTS e INSS'!F98</f>
        <v>174.78</v>
      </c>
      <c r="I64" s="564">
        <f>ÁGUA!F9</f>
        <v>761.65</v>
      </c>
      <c r="J64" s="565">
        <f t="shared" si="0"/>
        <v>9495.130000000001</v>
      </c>
    </row>
    <row r="65" spans="1:10" ht="12.75" customHeight="1" x14ac:dyDescent="0.25">
      <c r="A65" s="562">
        <v>43252</v>
      </c>
      <c r="B65" s="564">
        <f>'   COMBUSTÍVEL'!G613</f>
        <v>369.88000000000005</v>
      </c>
      <c r="C65" s="564">
        <f>'       DIARIAS'!H318</f>
        <v>500</v>
      </c>
      <c r="D65" s="564">
        <f>PRODUTOS!H536</f>
        <v>2153.23</v>
      </c>
      <c r="E65" s="564">
        <f>SERVIÇOS!H124</f>
        <v>140</v>
      </c>
      <c r="F65" s="564">
        <f>SALÁRIOS!F107</f>
        <v>2010.02</v>
      </c>
      <c r="G65" s="564">
        <f>ENERGIA!G42</f>
        <v>72.930000000000007</v>
      </c>
      <c r="H65" s="564">
        <f>'FGTS e INSS'!F101</f>
        <v>231.76</v>
      </c>
      <c r="I65" s="564">
        <f>ÁGUA!F10</f>
        <v>1003.95</v>
      </c>
      <c r="J65" s="565">
        <f t="shared" si="0"/>
        <v>6481.77</v>
      </c>
    </row>
    <row r="66" spans="1:10" ht="12.75" customHeight="1" x14ac:dyDescent="0.25">
      <c r="A66" s="562">
        <v>43282</v>
      </c>
      <c r="B66" s="564">
        <f>'   COMBUSTÍVEL'!G628</f>
        <v>513.45000000000005</v>
      </c>
      <c r="C66" s="564">
        <f>'       DIARIAS'!H283</f>
        <v>0</v>
      </c>
      <c r="D66" s="564">
        <f>PRODUTOS!H545</f>
        <v>3966.7</v>
      </c>
      <c r="E66" s="564">
        <f>SERVIÇOS!H126</f>
        <v>140</v>
      </c>
      <c r="F66" s="564">
        <f>SALÁRIOS!F108+SALÁRIOS!F109</f>
        <v>2510.02</v>
      </c>
      <c r="G66" s="564">
        <f>ENERGIA!G43</f>
        <v>80.28</v>
      </c>
      <c r="H66" s="564">
        <f>'FGTS e INSS'!F104</f>
        <v>408.53999999999996</v>
      </c>
      <c r="I66" s="564">
        <v>0</v>
      </c>
      <c r="J66" s="565">
        <f t="shared" si="0"/>
        <v>7618.99</v>
      </c>
    </row>
    <row r="67" spans="1:10" ht="12.75" customHeight="1" x14ac:dyDescent="0.25">
      <c r="A67" s="562">
        <v>43313</v>
      </c>
      <c r="B67" s="564">
        <f>'   COMBUSTÍVEL'!G638</f>
        <v>308.07</v>
      </c>
      <c r="C67" s="564"/>
      <c r="D67" s="564">
        <f>PRODUTOS!H558</f>
        <v>2657.3</v>
      </c>
      <c r="E67" s="564">
        <f>SERVIÇOS!H128</f>
        <v>140</v>
      </c>
      <c r="F67" s="564">
        <f>SALÁRIOS!F110+SALÁRIOS!F111</f>
        <v>2510.02</v>
      </c>
      <c r="G67" s="564">
        <f>ENERGIA!G44</f>
        <v>85.05</v>
      </c>
      <c r="H67" s="564">
        <f>'FGTS e INSS'!F107</f>
        <v>233.76</v>
      </c>
      <c r="I67" s="564">
        <v>0</v>
      </c>
      <c r="J67" s="565">
        <f t="shared" si="0"/>
        <v>5934.2000000000007</v>
      </c>
    </row>
    <row r="68" spans="1:10" ht="12.75" customHeight="1" x14ac:dyDescent="0.25">
      <c r="A68" s="562">
        <v>43344</v>
      </c>
      <c r="B68" s="564">
        <f>'   COMBUSTÍVEL'!G643</f>
        <v>141.68</v>
      </c>
      <c r="C68" s="564">
        <f>'       DIARIAS'!H7</f>
        <v>0</v>
      </c>
      <c r="D68" s="564">
        <f>PRODUTOS!H564</f>
        <v>543</v>
      </c>
      <c r="E68" s="564">
        <f>SERVIÇOS!H130</f>
        <v>140</v>
      </c>
      <c r="F68" s="564">
        <f>SALÁRIOS!F112+SALÁRIOS!F113</f>
        <v>2460.02</v>
      </c>
      <c r="G68" s="564">
        <f>ENERGIA!G45</f>
        <v>0</v>
      </c>
      <c r="H68" s="564">
        <f>'FGTS e INSS'!F110</f>
        <v>501.51</v>
      </c>
      <c r="I68" s="564">
        <v>0</v>
      </c>
      <c r="J68" s="565">
        <f t="shared" si="0"/>
        <v>3786.21</v>
      </c>
    </row>
    <row r="69" spans="1:10" ht="12.75" customHeight="1" x14ac:dyDescent="0.25">
      <c r="A69" s="562">
        <v>43374</v>
      </c>
      <c r="B69" s="564">
        <f>'   COMBUSTÍVEL'!G648</f>
        <v>141.68</v>
      </c>
      <c r="C69" s="564">
        <v>0</v>
      </c>
      <c r="D69" s="564">
        <f>PRODUTOS!H568</f>
        <v>283.52999999999997</v>
      </c>
      <c r="E69" s="564">
        <v>0</v>
      </c>
      <c r="F69" s="564">
        <f>SALÁRIOS!F114</f>
        <v>2010.02</v>
      </c>
      <c r="G69" s="564">
        <f>ENERGIA!G46</f>
        <v>0</v>
      </c>
      <c r="H69" s="564">
        <f>'FGTS e INSS'!F113</f>
        <v>501.51</v>
      </c>
      <c r="I69" s="564">
        <v>0</v>
      </c>
      <c r="J69" s="565">
        <f t="shared" si="0"/>
        <v>2936.74</v>
      </c>
    </row>
    <row r="70" spans="1:10" ht="12.75" customHeight="1" x14ac:dyDescent="0.25">
      <c r="A70" s="562">
        <v>43405</v>
      </c>
      <c r="B70" s="564">
        <f>'   COMBUSTÍVEL'!G653</f>
        <v>141.68</v>
      </c>
      <c r="C70" s="564">
        <v>0</v>
      </c>
      <c r="D70" s="564">
        <f>PRODUTOS!H571</f>
        <v>91</v>
      </c>
      <c r="E70" s="564">
        <v>0</v>
      </c>
      <c r="F70" s="564">
        <f>SALÁRIOS!F115+SALÁRIOS!F116</f>
        <v>2869.83</v>
      </c>
      <c r="G70" s="564">
        <f>ENERGIA!G47</f>
        <v>94.07</v>
      </c>
      <c r="H70" s="564">
        <f>'FGTS e INSS'!F116</f>
        <v>233.76</v>
      </c>
      <c r="I70" s="564">
        <v>0</v>
      </c>
      <c r="J70" s="565">
        <f t="shared" si="0"/>
        <v>3430.34</v>
      </c>
    </row>
    <row r="71" spans="1:10" ht="12.75" customHeight="1" x14ac:dyDescent="0.25">
      <c r="A71" s="562">
        <v>43435</v>
      </c>
      <c r="B71" s="564">
        <f>'   COMBUSTÍVEL'!G660</f>
        <v>204.96</v>
      </c>
      <c r="C71" s="564">
        <f>'       DIARIAS'!H320</f>
        <v>80</v>
      </c>
      <c r="D71" s="564">
        <f>PRODUTOS!H579</f>
        <v>534</v>
      </c>
      <c r="E71" s="564">
        <f>SERVIÇOS!H136</f>
        <v>560</v>
      </c>
      <c r="F71" s="564">
        <f>SALÁRIOS!F117+SALÁRIOS!F118</f>
        <v>3010.02</v>
      </c>
      <c r="G71" s="564">
        <f>ENERGIA!G48</f>
        <v>0</v>
      </c>
      <c r="H71" s="564">
        <f>'FGTS e INSS'!F119</f>
        <v>484.83</v>
      </c>
      <c r="I71" s="564">
        <v>0</v>
      </c>
      <c r="J71" s="565">
        <f t="shared" si="0"/>
        <v>4873.8099999999995</v>
      </c>
    </row>
    <row r="72" spans="1:10" ht="12.75" customHeight="1" x14ac:dyDescent="0.3">
      <c r="A72" s="185">
        <v>2018</v>
      </c>
      <c r="B72" s="566">
        <f t="shared" ref="B72:I72" si="5">SUM(B60:B71)</f>
        <v>3288.39</v>
      </c>
      <c r="C72" s="566">
        <f t="shared" si="5"/>
        <v>3055</v>
      </c>
      <c r="D72" s="566">
        <f t="shared" si="5"/>
        <v>23437.739999999998</v>
      </c>
      <c r="E72" s="566">
        <f t="shared" si="5"/>
        <v>1820</v>
      </c>
      <c r="F72" s="566">
        <f t="shared" si="5"/>
        <v>25497.05</v>
      </c>
      <c r="G72" s="566">
        <f t="shared" si="5"/>
        <v>653.82999999999993</v>
      </c>
      <c r="H72" s="566">
        <f t="shared" si="5"/>
        <v>3705.7700000000004</v>
      </c>
      <c r="I72" s="566">
        <f t="shared" si="5"/>
        <v>2238.8500000000004</v>
      </c>
      <c r="J72" s="567">
        <f t="shared" si="0"/>
        <v>63696.63</v>
      </c>
    </row>
    <row r="73" spans="1:10" ht="12.75" customHeight="1" x14ac:dyDescent="0.25">
      <c r="A73" s="562">
        <v>43466</v>
      </c>
      <c r="B73" s="564">
        <f>'   COMBUSTÍVEL'!G668</f>
        <v>234.71</v>
      </c>
      <c r="C73" s="570">
        <f>'       DIARIAS'!H322</f>
        <v>50</v>
      </c>
      <c r="D73" s="570">
        <f>PRODUTOS!H589</f>
        <v>757.5</v>
      </c>
      <c r="E73" s="570"/>
      <c r="F73" s="568">
        <f>SALÁRIOS!F120</f>
        <v>2100</v>
      </c>
      <c r="G73" s="570">
        <f>ENERGIA!G50</f>
        <v>89.63</v>
      </c>
      <c r="H73" s="570">
        <f>'FGTS e INSS'!F122</f>
        <v>410.55999999999995</v>
      </c>
      <c r="I73" s="570"/>
      <c r="J73" s="571">
        <f t="shared" si="0"/>
        <v>3642.4</v>
      </c>
    </row>
    <row r="74" spans="1:10" ht="12.75" customHeight="1" x14ac:dyDescent="0.25">
      <c r="A74" s="562">
        <v>43497</v>
      </c>
      <c r="B74" s="564">
        <f>'   COMBUSTÍVEL'!G676</f>
        <v>201.18</v>
      </c>
      <c r="C74" s="570">
        <f>'       DIARIAS'!H323</f>
        <v>0</v>
      </c>
      <c r="D74" s="570">
        <f>PRODUTOS!H603</f>
        <v>1123</v>
      </c>
      <c r="E74" s="570">
        <f>SERVIÇOS!H140</f>
        <v>320</v>
      </c>
      <c r="F74" s="570">
        <f>SALÁRIOS!F121</f>
        <v>2178.1999999999998</v>
      </c>
      <c r="G74" s="570">
        <f>ENERGIA!G51</f>
        <v>83.77</v>
      </c>
      <c r="H74" s="570">
        <f>'FGTS e INSS'!F125</f>
        <v>442.72</v>
      </c>
      <c r="I74" s="570"/>
      <c r="J74" s="571">
        <f t="shared" si="0"/>
        <v>4348.87</v>
      </c>
    </row>
    <row r="75" spans="1:10" ht="12.75" customHeight="1" x14ac:dyDescent="0.25">
      <c r="A75" s="562">
        <v>43525</v>
      </c>
      <c r="B75" s="564">
        <f>'   COMBUSTÍVEL'!G686</f>
        <v>301.77</v>
      </c>
      <c r="C75" s="570">
        <f>'       DIARIAS'!H324</f>
        <v>50</v>
      </c>
      <c r="D75" s="570">
        <f>PRODUTOS!H622</f>
        <v>2362</v>
      </c>
      <c r="E75" s="568"/>
      <c r="F75" s="570">
        <f>SALÁRIOS!F122+SALÁRIOS!F123</f>
        <v>3455.16</v>
      </c>
      <c r="G75" s="570">
        <f>ENERGIA!G52</f>
        <v>115.01</v>
      </c>
      <c r="H75" s="570"/>
      <c r="I75" s="570"/>
      <c r="J75" s="571">
        <f t="shared" si="0"/>
        <v>6283.9400000000005</v>
      </c>
    </row>
    <row r="76" spans="1:10" ht="12.75" customHeight="1" x14ac:dyDescent="0.25">
      <c r="A76" s="562">
        <v>43556</v>
      </c>
      <c r="B76" s="564">
        <f>'   COMBUSTÍVEL'!G693</f>
        <v>201.18</v>
      </c>
      <c r="C76" s="570">
        <f>'       DIARIAS'!H326</f>
        <v>150</v>
      </c>
      <c r="D76" s="570">
        <f>PRODUTOS!H636</f>
        <v>1859.09</v>
      </c>
      <c r="E76" s="570">
        <f>SERVIÇOS!H143</f>
        <v>280</v>
      </c>
      <c r="F76" s="570">
        <f>SALÁRIOS!F124</f>
        <v>2141</v>
      </c>
      <c r="G76" s="570">
        <f>ENERGIA!G53</f>
        <v>44.57</v>
      </c>
      <c r="H76" s="570">
        <f>'FGTS e INSS'!F130</f>
        <v>918.17</v>
      </c>
      <c r="I76" s="570"/>
      <c r="J76" s="571">
        <f t="shared" si="0"/>
        <v>5594.01</v>
      </c>
    </row>
    <row r="77" spans="1:10" ht="12.75" customHeight="1" x14ac:dyDescent="0.25">
      <c r="A77" s="562">
        <v>43586</v>
      </c>
      <c r="B77" s="564">
        <f>'   COMBUSTÍVEL'!G702</f>
        <v>274.12</v>
      </c>
      <c r="C77" s="570">
        <f>'       DIARIAS'!H328</f>
        <v>100</v>
      </c>
      <c r="D77" s="568">
        <f>PRODUTOS!H644</f>
        <v>1117.5</v>
      </c>
      <c r="E77" s="570">
        <f>SERVIÇOS!H146</f>
        <v>265</v>
      </c>
      <c r="F77" s="570">
        <f>SALÁRIOS!F125</f>
        <v>2099.08</v>
      </c>
      <c r="G77" s="570">
        <f>ENERGIA!G54</f>
        <v>84.59</v>
      </c>
      <c r="H77" s="570">
        <f>'FGTS e INSS'!F133</f>
        <v>426.64</v>
      </c>
      <c r="I77" s="570"/>
      <c r="J77" s="571">
        <f t="shared" si="0"/>
        <v>4366.93</v>
      </c>
    </row>
    <row r="78" spans="1:10" ht="12.75" customHeight="1" x14ac:dyDescent="0.25">
      <c r="A78" s="562">
        <v>43617</v>
      </c>
      <c r="B78" s="564">
        <f>'   COMBUSTÍVEL'!G706</f>
        <v>105</v>
      </c>
      <c r="C78" s="570">
        <f>'       DIARIAS'!C2523</f>
        <v>0</v>
      </c>
      <c r="D78" s="570">
        <f>PRODUTOS!H652</f>
        <v>1093.73</v>
      </c>
      <c r="E78" s="570">
        <f>SERVIÇOS!H148</f>
        <v>260</v>
      </c>
      <c r="F78" s="570">
        <f>SALÁRIOS!F126</f>
        <v>2141</v>
      </c>
      <c r="G78" s="570"/>
      <c r="H78" s="570"/>
      <c r="I78" s="570"/>
      <c r="J78" s="571">
        <f t="shared" si="0"/>
        <v>3599.73</v>
      </c>
    </row>
    <row r="79" spans="1:10" ht="12.75" customHeight="1" x14ac:dyDescent="0.25">
      <c r="A79" s="562">
        <v>43647</v>
      </c>
      <c r="B79" s="564">
        <f>'   COMBUSTÍVEL'!G714</f>
        <v>245</v>
      </c>
      <c r="C79" s="570">
        <f>'       DIARIAS'!H330</f>
        <v>225</v>
      </c>
      <c r="D79" s="570">
        <f>PRODUTOS!H662</f>
        <v>2001.5</v>
      </c>
      <c r="E79" s="570">
        <f>SERVIÇOS!H152</f>
        <v>392.05</v>
      </c>
      <c r="F79" s="570">
        <f>SALÁRIOS!F127+SALÁRIOS!F128+SALÁRIOS!F129</f>
        <v>10445.98</v>
      </c>
      <c r="G79" s="570"/>
      <c r="H79" s="570">
        <f>'FGTS e INSS'!F138</f>
        <v>534.89</v>
      </c>
      <c r="I79" s="570"/>
      <c r="J79" s="571">
        <f t="shared" si="0"/>
        <v>13844.419999999998</v>
      </c>
    </row>
    <row r="80" spans="1:10" ht="12.75" customHeight="1" x14ac:dyDescent="0.25">
      <c r="A80" s="562">
        <v>43678</v>
      </c>
      <c r="B80" s="564">
        <f>'   COMBUSTÍVEL'!G723</f>
        <v>280</v>
      </c>
      <c r="C80" s="570">
        <f>'       DIARIAS'!H335</f>
        <v>795</v>
      </c>
      <c r="D80" s="570">
        <f>PRODUTOS!H670</f>
        <v>873.5</v>
      </c>
      <c r="E80" s="570">
        <f>SERVIÇOS!H155</f>
        <v>310</v>
      </c>
      <c r="F80" s="570">
        <f>SALÁRIOS!F130</f>
        <v>1141.3599999999999</v>
      </c>
      <c r="G80" s="570">
        <f>ENERGIA!G55+ENERGIA!G56</f>
        <v>167.22</v>
      </c>
      <c r="H80" s="570"/>
      <c r="I80" s="570"/>
      <c r="J80" s="571">
        <f t="shared" si="0"/>
        <v>3567.0799999999995</v>
      </c>
    </row>
    <row r="81" spans="1:10" ht="12.75" customHeight="1" x14ac:dyDescent="0.25">
      <c r="A81" s="562">
        <v>43709</v>
      </c>
      <c r="B81" s="564">
        <f>'   COMBUSTÍVEL'!G733</f>
        <v>315</v>
      </c>
      <c r="C81" s="570">
        <f>'       DIARIAS'!H339</f>
        <v>825</v>
      </c>
      <c r="D81" s="570">
        <f>PRODUTOS!H677</f>
        <v>1475</v>
      </c>
      <c r="E81" s="570">
        <f>SERVIÇOS!H157</f>
        <v>80</v>
      </c>
      <c r="F81" s="570">
        <f>SALÁRIOS!F131</f>
        <v>1200</v>
      </c>
      <c r="G81" s="570">
        <f>ENERGIA!G57</f>
        <v>392.76</v>
      </c>
      <c r="H81" s="570">
        <f>'FGTS e INSS'!F141</f>
        <v>231.96999999999997</v>
      </c>
      <c r="I81" s="570"/>
      <c r="J81" s="571">
        <f t="shared" si="0"/>
        <v>4519.7300000000005</v>
      </c>
    </row>
    <row r="82" spans="1:10" ht="12.75" customHeight="1" x14ac:dyDescent="0.25">
      <c r="A82" s="562">
        <v>43739</v>
      </c>
      <c r="B82" s="564">
        <f>'   COMBUSTÍVEL'!G743</f>
        <v>315</v>
      </c>
      <c r="C82" s="570">
        <f>'       DIARIAS'!H344</f>
        <v>1005</v>
      </c>
      <c r="D82" s="570">
        <f>PRODUTOS!H687</f>
        <v>2002</v>
      </c>
      <c r="E82" s="570">
        <f>SERVIÇOS!H160</f>
        <v>160</v>
      </c>
      <c r="F82" s="570">
        <f>SALÁRIOS!F132</f>
        <v>1399.82</v>
      </c>
      <c r="G82" s="570"/>
      <c r="H82" s="570">
        <f>'FGTS e INSS'!F146</f>
        <v>463.93999999999994</v>
      </c>
      <c r="I82" s="570"/>
      <c r="J82" s="571">
        <f t="shared" si="0"/>
        <v>5345.7599999999993</v>
      </c>
    </row>
    <row r="83" spans="1:10" ht="12.75" customHeight="1" x14ac:dyDescent="0.25">
      <c r="A83" s="562">
        <v>43770</v>
      </c>
      <c r="B83" s="564">
        <f>'   COMBUSTÍVEL'!G755</f>
        <v>385</v>
      </c>
      <c r="C83" s="570">
        <f>'       DIARIAS'!H350</f>
        <v>1245</v>
      </c>
      <c r="D83" s="570">
        <f>PRODUTOS!H699</f>
        <v>2836</v>
      </c>
      <c r="E83" s="570">
        <f>SERVIÇOS!H162</f>
        <v>50</v>
      </c>
      <c r="F83" s="570">
        <f>SALÁRIOS!F133</f>
        <v>1150</v>
      </c>
      <c r="G83" s="570">
        <f>ENERGIA!D58+ENERGIA!D59</f>
        <v>265.15999999999997</v>
      </c>
      <c r="H83" s="570"/>
      <c r="I83" s="570"/>
      <c r="J83" s="571">
        <f t="shared" si="0"/>
        <v>5931.16</v>
      </c>
    </row>
    <row r="84" spans="1:10" ht="12.75" customHeight="1" x14ac:dyDescent="0.25">
      <c r="A84" s="562">
        <v>43800</v>
      </c>
      <c r="B84" s="564">
        <f>'   COMBUSTÍVEL'!G763</f>
        <v>245</v>
      </c>
      <c r="C84" s="570">
        <f>'       DIARIAS'!H354</f>
        <v>535</v>
      </c>
      <c r="D84" s="570">
        <f>PRODUTOS!H705</f>
        <v>3580.31</v>
      </c>
      <c r="E84" s="570">
        <f>SERVIÇOS!H164</f>
        <v>80</v>
      </c>
      <c r="F84" s="570">
        <f>SALÁRIOS!F134</f>
        <v>1200</v>
      </c>
      <c r="G84" s="570">
        <f>ENERGIA!G60</f>
        <v>108.6</v>
      </c>
      <c r="H84" s="570">
        <f>'FGTS e INSS'!F150</f>
        <v>287.27</v>
      </c>
      <c r="I84" s="570"/>
      <c r="J84" s="571">
        <f t="shared" si="0"/>
        <v>6036.18</v>
      </c>
    </row>
    <row r="85" spans="1:10" ht="12.75" customHeight="1" x14ac:dyDescent="0.3">
      <c r="A85" s="185">
        <v>2019</v>
      </c>
      <c r="B85" s="566">
        <f t="shared" ref="B85:I85" si="6">SUM(B73:B84)</f>
        <v>3102.96</v>
      </c>
      <c r="C85" s="566">
        <f t="shared" si="6"/>
        <v>4980</v>
      </c>
      <c r="D85" s="566">
        <f t="shared" si="6"/>
        <v>21081.13</v>
      </c>
      <c r="E85" s="566">
        <f t="shared" si="6"/>
        <v>2197.0500000000002</v>
      </c>
      <c r="F85" s="566">
        <f t="shared" si="6"/>
        <v>30651.599999999999</v>
      </c>
      <c r="G85" s="566">
        <f t="shared" si="6"/>
        <v>1351.31</v>
      </c>
      <c r="H85" s="566">
        <f t="shared" si="6"/>
        <v>3716.1599999999994</v>
      </c>
      <c r="I85" s="566">
        <f t="shared" si="6"/>
        <v>0</v>
      </c>
      <c r="J85" s="567">
        <f t="shared" si="0"/>
        <v>67080.209999999992</v>
      </c>
    </row>
    <row r="86" spans="1:10" ht="12.75" customHeight="1" x14ac:dyDescent="0.25">
      <c r="A86" s="562">
        <v>43831</v>
      </c>
      <c r="B86" s="564">
        <f>'   COMBUSTÍVEL'!G776</f>
        <v>435</v>
      </c>
      <c r="C86" s="568">
        <f>'       DIARIAS'!H357</f>
        <v>350</v>
      </c>
      <c r="D86" s="570">
        <f>PRODUTOS!H721</f>
        <v>5327.5</v>
      </c>
      <c r="E86" s="570">
        <f>SERVIÇOS!H166</f>
        <v>80</v>
      </c>
      <c r="F86" s="568">
        <f>SALÁRIOS!F136</f>
        <v>1200</v>
      </c>
      <c r="G86" s="564">
        <f>ENERGIA!G63</f>
        <v>73.540000000000006</v>
      </c>
      <c r="H86" s="570">
        <f>'FGTS e INSS'!F153</f>
        <v>252.04999999999998</v>
      </c>
      <c r="I86" s="570"/>
      <c r="J86" s="571">
        <f t="shared" si="0"/>
        <v>7718.09</v>
      </c>
    </row>
    <row r="87" spans="1:10" ht="12.75" customHeight="1" x14ac:dyDescent="0.25">
      <c r="A87" s="562">
        <v>43862</v>
      </c>
      <c r="B87" s="564">
        <f>'   COMBUSTÍVEL'!G788</f>
        <v>385</v>
      </c>
      <c r="C87" s="570">
        <f>'       DIARIAS'!H361</f>
        <v>1250</v>
      </c>
      <c r="D87" s="570">
        <f>PRODUTOS!H733</f>
        <v>11268.02</v>
      </c>
      <c r="E87" s="570">
        <f>SERVIÇOS!H169</f>
        <v>150</v>
      </c>
      <c r="F87" s="571">
        <f>SALÁRIOS!F137</f>
        <v>1200</v>
      </c>
      <c r="G87" s="564">
        <f>ENERGIA!G64</f>
        <v>66.430000000000007</v>
      </c>
      <c r="H87" s="570">
        <f>'FGTS e INSS'!F156</f>
        <v>233.51000000000002</v>
      </c>
      <c r="I87" s="570"/>
      <c r="J87" s="571">
        <f t="shared" si="0"/>
        <v>14552.960000000001</v>
      </c>
    </row>
    <row r="88" spans="1:10" ht="12.75" customHeight="1" x14ac:dyDescent="0.25">
      <c r="A88" s="562">
        <v>43891</v>
      </c>
      <c r="B88" s="564">
        <f>'   COMBUSTÍVEL'!G799</f>
        <v>350</v>
      </c>
      <c r="C88" s="570">
        <f>'       DIARIAS'!H366</f>
        <v>1220</v>
      </c>
      <c r="D88" s="570">
        <f>PRODUTOS!H739</f>
        <v>1977.17</v>
      </c>
      <c r="E88" s="568">
        <f>SERVIÇOS!H172</f>
        <v>110</v>
      </c>
      <c r="F88" s="571">
        <f>SALÁRIOS!F138</f>
        <v>1200</v>
      </c>
      <c r="G88" s="564">
        <f>ENERGIA!G65</f>
        <v>83.58</v>
      </c>
      <c r="H88" s="570">
        <f>'FGTS e INSS'!F159</f>
        <v>238.28</v>
      </c>
      <c r="I88" s="570"/>
      <c r="J88" s="571">
        <f t="shared" si="0"/>
        <v>5179.03</v>
      </c>
    </row>
    <row r="89" spans="1:10" ht="12.75" customHeight="1" x14ac:dyDescent="0.25">
      <c r="A89" s="562">
        <v>43922</v>
      </c>
      <c r="B89" s="564">
        <f>'   COMBUSTÍVEL'!G809</f>
        <v>315</v>
      </c>
      <c r="C89" s="570">
        <f>'       DIARIAS'!H372</f>
        <v>1025</v>
      </c>
      <c r="D89" s="570">
        <f>PRODUTOS!H742</f>
        <v>3200</v>
      </c>
      <c r="E89" s="570">
        <f>SERVIÇOS!H175</f>
        <v>400</v>
      </c>
      <c r="F89" s="571">
        <f>SALÁRIOS!F139</f>
        <v>1200</v>
      </c>
      <c r="G89" s="564">
        <f>ENERGIA!G66</f>
        <v>57.39</v>
      </c>
      <c r="H89" s="570">
        <f>'FGTS e INSS'!F162</f>
        <v>198.65</v>
      </c>
      <c r="I89" s="570"/>
      <c r="J89" s="571">
        <f t="shared" si="0"/>
        <v>6396.04</v>
      </c>
    </row>
    <row r="90" spans="1:10" ht="12.75" customHeight="1" x14ac:dyDescent="0.25">
      <c r="A90" s="562">
        <v>43952</v>
      </c>
      <c r="B90" s="564">
        <f>'   COMBUSTÍVEL'!G819</f>
        <v>350</v>
      </c>
      <c r="C90" s="570">
        <f>'       DIARIAS'!H378</f>
        <v>1570</v>
      </c>
      <c r="D90" s="568">
        <f>PRODUTOS!H755</f>
        <v>3420</v>
      </c>
      <c r="E90" s="570">
        <f>SERVIÇOS!H178</f>
        <v>320</v>
      </c>
      <c r="F90" s="571">
        <f>SALÁRIOS!F140</f>
        <v>1200</v>
      </c>
      <c r="G90" s="564">
        <f>ENERGIA!G67</f>
        <v>69.319999999999993</v>
      </c>
      <c r="H90" s="570">
        <f>'FGTS e INSS'!F165</f>
        <v>198.65</v>
      </c>
      <c r="I90" s="570">
        <f>ÁGUA!F13</f>
        <v>1156.99</v>
      </c>
      <c r="J90" s="571">
        <f t="shared" si="0"/>
        <v>8284.9599999999991</v>
      </c>
    </row>
    <row r="91" spans="1:10" ht="12.75" customHeight="1" x14ac:dyDescent="0.25">
      <c r="A91" s="562">
        <v>43983</v>
      </c>
      <c r="B91" s="564">
        <f>'   COMBUSTÍVEL'!G825</f>
        <v>175</v>
      </c>
      <c r="C91" s="570">
        <f>'       DIARIAS'!H383</f>
        <v>1150</v>
      </c>
      <c r="D91" s="570">
        <f>PRODUTOS!H764</f>
        <v>2064.5</v>
      </c>
      <c r="E91" s="570">
        <f>SERVIÇOS!H180</f>
        <v>80</v>
      </c>
      <c r="F91" s="571">
        <f>SALÁRIOS!F141</f>
        <v>1200</v>
      </c>
      <c r="G91" s="564">
        <f>ENERGIA!G68</f>
        <v>67.319999999999993</v>
      </c>
      <c r="H91" s="570">
        <f>'FGTS e INSS'!F168</f>
        <v>198.65</v>
      </c>
      <c r="I91" s="570">
        <f>ÁGUA!F14</f>
        <v>1091.76</v>
      </c>
      <c r="J91" s="571">
        <f t="shared" si="0"/>
        <v>6027.23</v>
      </c>
    </row>
    <row r="92" spans="1:10" ht="12.75" customHeight="1" x14ac:dyDescent="0.25">
      <c r="A92" s="562">
        <v>44013</v>
      </c>
      <c r="B92" s="564">
        <f>'   COMBUSTÍVEL'!G833</f>
        <v>245</v>
      </c>
      <c r="C92" s="570">
        <f>'       DIARIAS'!H387</f>
        <v>1395</v>
      </c>
      <c r="D92" s="570">
        <f>PRODUTOS!H779</f>
        <v>3220</v>
      </c>
      <c r="E92" s="570">
        <f>SERVIÇOS!H182</f>
        <v>80</v>
      </c>
      <c r="F92" s="571">
        <f>SALÁRIOS!F142</f>
        <v>1200</v>
      </c>
      <c r="G92" s="564">
        <f>ENERGIA!G69</f>
        <v>64.599999999999994</v>
      </c>
      <c r="H92" s="570">
        <f>'FGTS e INSS'!F171</f>
        <v>198.65</v>
      </c>
      <c r="I92" s="570">
        <f>ÁGUA!F15+ÁGUA!F16</f>
        <v>1854.3899999999999</v>
      </c>
      <c r="J92" s="571">
        <f t="shared" si="0"/>
        <v>8257.64</v>
      </c>
    </row>
    <row r="93" spans="1:10" ht="12.75" customHeight="1" x14ac:dyDescent="0.25">
      <c r="A93" s="562">
        <v>44044</v>
      </c>
      <c r="B93" s="564">
        <f>'   COMBUSTÍVEL'!G840</f>
        <v>210</v>
      </c>
      <c r="C93" s="570">
        <f>'       DIARIAS'!H390</f>
        <v>1420</v>
      </c>
      <c r="D93" s="570">
        <f>PRODUTOS!H794</f>
        <v>2756</v>
      </c>
      <c r="E93" s="570">
        <f>SERVIÇOS!H184</f>
        <v>80</v>
      </c>
      <c r="F93" s="571">
        <f>SALÁRIOS!F143</f>
        <v>1200</v>
      </c>
      <c r="G93" s="564">
        <f>ENERGIA!G70</f>
        <v>66.069999999999993</v>
      </c>
      <c r="H93" s="570">
        <f>'FGTS e INSS'!F174</f>
        <v>198.65</v>
      </c>
      <c r="I93" s="570">
        <f>ÁGUA!F17</f>
        <v>1409.58</v>
      </c>
      <c r="J93" s="571">
        <f t="shared" si="0"/>
        <v>7340.2999999999993</v>
      </c>
    </row>
    <row r="94" spans="1:10" ht="12.75" customHeight="1" x14ac:dyDescent="0.25">
      <c r="A94" s="562">
        <v>44075</v>
      </c>
      <c r="B94" s="564">
        <f>'   COMBUSTÍVEL'!G845</f>
        <v>140</v>
      </c>
      <c r="C94" s="570">
        <f>'       DIARIAS'!H395</f>
        <v>1705</v>
      </c>
      <c r="D94" s="570">
        <f>PRODUTOS!H806</f>
        <v>3653</v>
      </c>
      <c r="E94" s="570">
        <f>SERVIÇOS!H186</f>
        <v>80</v>
      </c>
      <c r="F94" s="571">
        <f>SALÁRIOS!F144</f>
        <v>1200</v>
      </c>
      <c r="G94" s="564">
        <f>ENERGIA!G71</f>
        <v>78.36</v>
      </c>
      <c r="H94" s="570">
        <f>'FGTS e INSS'!F177</f>
        <v>198.65</v>
      </c>
      <c r="I94" s="570">
        <f>ÁGUA!F18</f>
        <v>1512.94</v>
      </c>
      <c r="J94" s="571">
        <f t="shared" si="0"/>
        <v>8567.9499999999989</v>
      </c>
    </row>
    <row r="95" spans="1:10" ht="12.75" customHeight="1" x14ac:dyDescent="0.25">
      <c r="A95" s="562">
        <v>44105</v>
      </c>
      <c r="B95" s="564">
        <f>'   COMBUSTÍVEL'!G856</f>
        <v>350</v>
      </c>
      <c r="C95" s="570">
        <f>'       DIARIAS'!H401</f>
        <v>2104</v>
      </c>
      <c r="D95" s="570">
        <f>PRODUTOS!H818</f>
        <v>8233</v>
      </c>
      <c r="E95" s="570">
        <f>SERVIÇOS!H191</f>
        <v>506</v>
      </c>
      <c r="F95" s="571">
        <f>SALÁRIOS!F145+SALÁRIOS!F146</f>
        <v>2400</v>
      </c>
      <c r="G95" s="564">
        <f>ENERGIA!G72</f>
        <v>93.56</v>
      </c>
      <c r="H95" s="570">
        <f>'FGTS e INSS'!F180</f>
        <v>111.61</v>
      </c>
      <c r="I95" s="570">
        <f>ÁGUA!F19</f>
        <v>1299.18</v>
      </c>
      <c r="J95" s="571">
        <f t="shared" si="0"/>
        <v>15097.35</v>
      </c>
    </row>
    <row r="96" spans="1:10" ht="12.75" customHeight="1" x14ac:dyDescent="0.25">
      <c r="A96" s="562">
        <v>44136</v>
      </c>
      <c r="B96" s="564">
        <f>'   COMBUSTÍVEL'!G863</f>
        <v>245</v>
      </c>
      <c r="C96" s="570">
        <f>'       DIARIAS'!H405</f>
        <v>750</v>
      </c>
      <c r="D96" s="570">
        <f>PRODUTOS!H832</f>
        <v>6293.99</v>
      </c>
      <c r="E96" s="570">
        <f>SERVIÇOS!H195</f>
        <v>460</v>
      </c>
      <c r="F96" s="571">
        <f>SALÁRIOS!F147+SALÁRIOS!F148+SALÁRIOS!F149</f>
        <v>2300</v>
      </c>
      <c r="G96" s="564">
        <f>ENERGIA!G73</f>
        <v>55.46</v>
      </c>
      <c r="H96" s="570">
        <f>'FGTS e INSS'!F186</f>
        <v>1066.96</v>
      </c>
      <c r="I96" s="570">
        <f>ÁGUA!F20</f>
        <v>1605.86</v>
      </c>
      <c r="J96" s="571">
        <f t="shared" si="0"/>
        <v>12777.27</v>
      </c>
    </row>
    <row r="97" spans="1:14" ht="12.75" customHeight="1" x14ac:dyDescent="0.25">
      <c r="A97" s="562">
        <v>44166</v>
      </c>
      <c r="B97" s="564">
        <f>'   COMBUSTÍVEL'!G868</f>
        <v>140</v>
      </c>
      <c r="C97" s="570">
        <f>'       DIARIAS'!H408</f>
        <v>500</v>
      </c>
      <c r="D97" s="570">
        <f>PRODUTOS!H844</f>
        <v>6008.77</v>
      </c>
      <c r="E97" s="570">
        <f>SERVIÇOS!H198</f>
        <v>300</v>
      </c>
      <c r="F97" s="571">
        <f>SALÁRIOS!F150+SALÁRIOS!F151+SALÁRIOS!F152+SALÁRIOS!F153</f>
        <v>3600</v>
      </c>
      <c r="G97" s="564">
        <f>ENERGIA!G74</f>
        <v>89.87</v>
      </c>
      <c r="H97" s="570">
        <f>'FGTS e INSS'!F189</f>
        <v>451.71</v>
      </c>
      <c r="I97" s="570">
        <f>ÁGUA!F21</f>
        <v>1111.6400000000001</v>
      </c>
      <c r="J97" s="571">
        <f t="shared" si="0"/>
        <v>12201.99</v>
      </c>
    </row>
    <row r="98" spans="1:14" ht="12.75" customHeight="1" x14ac:dyDescent="0.3">
      <c r="A98" s="185">
        <v>2020</v>
      </c>
      <c r="B98" s="566">
        <f t="shared" ref="B98:I98" si="7">SUM(B86:B97)</f>
        <v>3340</v>
      </c>
      <c r="C98" s="566">
        <f t="shared" si="7"/>
        <v>14439</v>
      </c>
      <c r="D98" s="566">
        <f t="shared" si="7"/>
        <v>57421.95</v>
      </c>
      <c r="E98" s="566">
        <f t="shared" si="7"/>
        <v>2646</v>
      </c>
      <c r="F98" s="566">
        <f t="shared" si="7"/>
        <v>19100</v>
      </c>
      <c r="G98" s="566">
        <f>SUM(G86:G97)</f>
        <v>865.50000000000011</v>
      </c>
      <c r="H98" s="566">
        <f t="shared" si="7"/>
        <v>3546.0200000000004</v>
      </c>
      <c r="I98" s="566">
        <f t="shared" si="7"/>
        <v>11042.34</v>
      </c>
      <c r="J98" s="567">
        <f t="shared" si="0"/>
        <v>112400.81</v>
      </c>
    </row>
    <row r="99" spans="1:14" ht="12.75" customHeight="1" x14ac:dyDescent="0.25">
      <c r="A99" s="562">
        <v>44197</v>
      </c>
      <c r="B99" s="564">
        <f>'   COMBUSTÍVEL'!G876</f>
        <v>245</v>
      </c>
      <c r="C99" s="568">
        <f>'       DIARIAS'!H411</f>
        <v>770</v>
      </c>
      <c r="D99" s="570">
        <f>PRODUTOS!H865</f>
        <v>13468.33</v>
      </c>
      <c r="E99" s="570">
        <f>SERVIÇOS!H201</f>
        <v>1140</v>
      </c>
      <c r="F99" s="568">
        <f>SALÁRIOS!F155+SALÁRIOS!F156</f>
        <v>2400</v>
      </c>
      <c r="G99" s="564"/>
      <c r="H99" s="570">
        <f>'FGTS e INSS'!F192</f>
        <v>400.4</v>
      </c>
      <c r="I99" s="570"/>
      <c r="J99" s="571">
        <f t="shared" si="0"/>
        <v>18423.730000000003</v>
      </c>
      <c r="N99" s="68"/>
    </row>
    <row r="100" spans="1:14" ht="12.75" customHeight="1" x14ac:dyDescent="0.25">
      <c r="A100" s="562">
        <v>44228</v>
      </c>
      <c r="B100" s="564">
        <f>'   COMBUSTÍVEL'!G883</f>
        <v>400</v>
      </c>
      <c r="C100" s="570">
        <f>'       DIARIAS'!H414</f>
        <v>409.20000000000005</v>
      </c>
      <c r="D100" s="570">
        <f>PRODUTOS!H876</f>
        <v>2802.63</v>
      </c>
      <c r="E100" s="570">
        <f>SERVIÇOS!H203</f>
        <v>100</v>
      </c>
      <c r="F100" s="571">
        <f>SALÁRIOS!F157+SALÁRIOS!F158</f>
        <v>2400</v>
      </c>
      <c r="G100" s="564">
        <f>ENERGIA!G76</f>
        <v>91.01</v>
      </c>
      <c r="H100" s="564"/>
      <c r="I100" s="570">
        <f>ÁGUA!F24</f>
        <v>2135.29</v>
      </c>
      <c r="J100" s="571">
        <f t="shared" si="0"/>
        <v>8338.130000000001</v>
      </c>
      <c r="N100" s="220"/>
    </row>
    <row r="101" spans="1:14" ht="12.75" customHeight="1" x14ac:dyDescent="0.25">
      <c r="A101" s="562">
        <v>44256</v>
      </c>
      <c r="B101" s="564">
        <f>'   COMBUSTÍVEL'!G888</f>
        <v>598</v>
      </c>
      <c r="C101" s="570">
        <f>'       DIARIAS'!H419</f>
        <v>1085</v>
      </c>
      <c r="D101" s="570">
        <f>PRODUTOS!H879</f>
        <v>765</v>
      </c>
      <c r="E101" s="568">
        <f>SERVIÇOS!H205</f>
        <v>150</v>
      </c>
      <c r="F101" s="571">
        <f>SALÁRIOS!F159+SALÁRIOS!F160</f>
        <v>2400</v>
      </c>
      <c r="G101" s="570">
        <f>ENERGIA!D77+ENERGIA!D78</f>
        <v>159.41</v>
      </c>
      <c r="H101" s="568">
        <f>'FGTS e INSS'!F195</f>
        <v>400.4</v>
      </c>
      <c r="I101" s="570">
        <f>ÁGUA!F25+ÁGUA!F26</f>
        <v>2604.1799999999998</v>
      </c>
      <c r="J101" s="571">
        <f t="shared" si="0"/>
        <v>8161.99</v>
      </c>
    </row>
    <row r="102" spans="1:14" ht="12.75" customHeight="1" x14ac:dyDescent="0.25">
      <c r="A102" s="562">
        <v>44287</v>
      </c>
      <c r="B102" s="564">
        <f>'   COMBUSTÍVEL'!G893</f>
        <v>624</v>
      </c>
      <c r="C102" s="570">
        <f>'       DIARIAS'!H422</f>
        <v>392</v>
      </c>
      <c r="D102" s="570">
        <f>PRODUTOS!H892</f>
        <v>4024.44</v>
      </c>
      <c r="E102" s="570">
        <f>SERVIÇOS!H207</f>
        <v>150</v>
      </c>
      <c r="F102" s="571">
        <f>SALÁRIOS!F161+SALÁRIOS!F162</f>
        <v>2400</v>
      </c>
      <c r="G102" s="570">
        <f>ENERGIA!G79</f>
        <v>84.86</v>
      </c>
      <c r="H102" s="570">
        <f>'FGTS e INSS'!F198</f>
        <v>456.3</v>
      </c>
      <c r="I102" s="570">
        <f>ÁGUA!F27</f>
        <v>1519.96</v>
      </c>
      <c r="J102" s="571">
        <f t="shared" si="0"/>
        <v>9651.5600000000013</v>
      </c>
    </row>
    <row r="103" spans="1:14" ht="12.75" customHeight="1" x14ac:dyDescent="0.25">
      <c r="A103" s="562">
        <v>44317</v>
      </c>
      <c r="B103" s="564">
        <f>'   COMBUSTÍVEL'!G898</f>
        <v>624</v>
      </c>
      <c r="C103" s="570">
        <f>'       DIARIAS'!H425</f>
        <v>590</v>
      </c>
      <c r="D103" s="568">
        <f>PRODUTOS!H908</f>
        <v>3346.62</v>
      </c>
      <c r="E103" s="570">
        <f>SERVIÇOS!H209</f>
        <v>150</v>
      </c>
      <c r="F103" s="571">
        <f>SALÁRIOS!F163+SALÁRIOS!F164</f>
        <v>2400</v>
      </c>
      <c r="G103" s="570">
        <f>ENERGIA!G80</f>
        <v>52.17</v>
      </c>
      <c r="H103" s="570">
        <f>'FGTS e INSS'!F201</f>
        <v>419.01</v>
      </c>
      <c r="I103" s="570">
        <f>ÁGUA!F28</f>
        <v>1531.28</v>
      </c>
      <c r="J103" s="571">
        <f t="shared" si="0"/>
        <v>9113.08</v>
      </c>
    </row>
    <row r="104" spans="1:14" ht="12.75" customHeight="1" x14ac:dyDescent="0.25">
      <c r="A104" s="562">
        <v>44348</v>
      </c>
      <c r="B104" s="564">
        <f>'   COMBUSTÍVEL'!G903</f>
        <v>634.4</v>
      </c>
      <c r="C104" s="570">
        <f>'       DIARIAS'!H428</f>
        <v>680</v>
      </c>
      <c r="D104" s="570">
        <f>PRODUTOS!H925</f>
        <v>1837.46</v>
      </c>
      <c r="E104" s="570">
        <f>SERVIÇOS!H211</f>
        <v>0</v>
      </c>
      <c r="F104" s="571">
        <f>SALÁRIOS!F165+SALÁRIOS!F166</f>
        <v>2400</v>
      </c>
      <c r="G104" s="570"/>
      <c r="H104" s="570"/>
      <c r="I104" s="570">
        <f>ÁGUA!F29</f>
        <v>999.92</v>
      </c>
      <c r="J104" s="571">
        <f t="shared" si="0"/>
        <v>6551.7800000000007</v>
      </c>
    </row>
    <row r="105" spans="1:14" ht="12.75" customHeight="1" x14ac:dyDescent="0.25">
      <c r="A105" s="562">
        <v>44378</v>
      </c>
      <c r="B105" s="564">
        <f>'   COMBUSTÍVEL'!G910</f>
        <v>628.79999999999995</v>
      </c>
      <c r="C105" s="570">
        <f>'       DIARIAS'!H431</f>
        <v>662.6</v>
      </c>
      <c r="D105" s="570">
        <f>PRODUTOS!H934</f>
        <v>5665.07</v>
      </c>
      <c r="E105" s="570">
        <f>SERVIÇOS!H213</f>
        <v>300</v>
      </c>
      <c r="F105" s="571">
        <f>SALÁRIOS!F168+SALÁRIOS!F167</f>
        <v>2400</v>
      </c>
      <c r="G105" s="570">
        <f>ENERGIA!G81</f>
        <v>80.89</v>
      </c>
      <c r="H105" s="570">
        <f>'FGTS e INSS'!F204</f>
        <v>733.02</v>
      </c>
      <c r="I105" s="570">
        <f>ÁGUA!F30</f>
        <v>733.14</v>
      </c>
      <c r="J105" s="571">
        <f t="shared" si="0"/>
        <v>11203.519999999999</v>
      </c>
    </row>
    <row r="106" spans="1:14" ht="12.75" customHeight="1" x14ac:dyDescent="0.25">
      <c r="A106" s="562">
        <v>44409</v>
      </c>
      <c r="B106" s="564">
        <f>'   COMBUSTÍVEL'!G915</f>
        <v>793.6</v>
      </c>
      <c r="C106" s="570">
        <f>'       DIARIAS'!H434</f>
        <v>560</v>
      </c>
      <c r="D106" s="570">
        <f>PRODUTOS!H957</f>
        <v>3423.5</v>
      </c>
      <c r="E106" s="570">
        <f>SERVIÇOS!H217</f>
        <v>2750</v>
      </c>
      <c r="F106" s="571">
        <f>SALÁRIOS!F169+SALÁRIOS!F170</f>
        <v>2500</v>
      </c>
      <c r="G106" s="570">
        <f>ENERGIA!G82</f>
        <v>89.5</v>
      </c>
      <c r="H106" s="570">
        <f>'FGTS e INSS'!F207</f>
        <v>419.01</v>
      </c>
      <c r="I106" s="570">
        <f>ÁGUA!F31</f>
        <v>1043.6400000000001</v>
      </c>
      <c r="J106" s="571">
        <f t="shared" si="0"/>
        <v>11579.25</v>
      </c>
      <c r="K106" s="68"/>
    </row>
    <row r="107" spans="1:14" ht="12.75" customHeight="1" x14ac:dyDescent="0.25">
      <c r="A107" s="562">
        <v>44440</v>
      </c>
      <c r="B107" s="564">
        <f>'   COMBUSTÍVEL'!G920</f>
        <v>936</v>
      </c>
      <c r="C107" s="570">
        <f>'       DIARIAS'!H437</f>
        <v>717</v>
      </c>
      <c r="D107" s="570">
        <f>PRODUTOS!H969</f>
        <v>5425.97</v>
      </c>
      <c r="E107" s="570">
        <f>SERVIÇOS!H220</f>
        <v>550</v>
      </c>
      <c r="F107" s="571">
        <f>SALÁRIOS!F171+SALÁRIOS!F172+SALÁRIOS!F173</f>
        <v>3910</v>
      </c>
      <c r="G107" s="570"/>
      <c r="H107" s="570">
        <f>'FGTS e INSS'!F210</f>
        <v>419.01</v>
      </c>
      <c r="I107" s="570">
        <f>ÁGUA!F32</f>
        <v>1342.36</v>
      </c>
      <c r="J107" s="571">
        <f t="shared" si="0"/>
        <v>13300.340000000002</v>
      </c>
      <c r="K107" s="68"/>
    </row>
    <row r="108" spans="1:14" ht="12.75" customHeight="1" x14ac:dyDescent="0.25">
      <c r="A108" s="562">
        <v>44470</v>
      </c>
      <c r="B108" s="564">
        <f>'   COMBUSTÍVEL'!G926</f>
        <v>1535.94</v>
      </c>
      <c r="C108" s="570">
        <f>'       DIARIAS'!H440</f>
        <v>570</v>
      </c>
      <c r="D108" s="570">
        <f>PRODUTOS!H976</f>
        <v>5570</v>
      </c>
      <c r="E108" s="570">
        <f>SERVIÇOS!H223</f>
        <v>180</v>
      </c>
      <c r="F108" s="571">
        <f>SALÁRIOS!F174+SALÁRIOS!F175+SALÁRIOS!F176</f>
        <v>3100</v>
      </c>
      <c r="G108" s="570">
        <f>ENERGIA!G83+ENERGIA!G84</f>
        <v>180.07</v>
      </c>
      <c r="H108" s="570">
        <f>'FGTS e INSS'!F213</f>
        <v>496.87</v>
      </c>
      <c r="I108" s="570"/>
      <c r="J108" s="571">
        <f t="shared" si="0"/>
        <v>11632.880000000001</v>
      </c>
      <c r="K108" s="68"/>
    </row>
    <row r="109" spans="1:14" ht="12.75" customHeight="1" x14ac:dyDescent="0.25">
      <c r="A109" s="562">
        <v>44501</v>
      </c>
      <c r="B109" s="564">
        <f>'   COMBUSTÍVEL'!G932</f>
        <v>1330</v>
      </c>
      <c r="C109" s="570">
        <f>'       DIARIAS'!H443</f>
        <v>603</v>
      </c>
      <c r="D109" s="570">
        <f>PRODUTOS!H982</f>
        <v>3225</v>
      </c>
      <c r="E109" s="570"/>
      <c r="F109" s="571">
        <f>SALÁRIOS!F177+SALÁRIOS!F178</f>
        <v>2600</v>
      </c>
      <c r="G109" s="570">
        <f>ENERGIA!G85+ENERGIA!G86</f>
        <v>205.41</v>
      </c>
      <c r="H109" s="570"/>
      <c r="I109" s="570">
        <f>ÁGUA!F33+ÁGUA!F34</f>
        <v>2820.3599999999997</v>
      </c>
      <c r="J109" s="571">
        <f t="shared" si="0"/>
        <v>10783.77</v>
      </c>
      <c r="K109" s="68"/>
    </row>
    <row r="110" spans="1:14" ht="12.75" customHeight="1" x14ac:dyDescent="0.25">
      <c r="A110" s="562">
        <v>44531</v>
      </c>
      <c r="B110" s="564">
        <f>'   COMBUSTÍVEL'!G938</f>
        <v>1105</v>
      </c>
      <c r="C110" s="570">
        <f>'       DIARIAS'!H446</f>
        <v>815</v>
      </c>
      <c r="D110" s="570">
        <f>PRODUTOS!H992</f>
        <v>5658</v>
      </c>
      <c r="E110" s="570">
        <f>SERVIÇOS!H226</f>
        <v>300</v>
      </c>
      <c r="F110" s="571">
        <f>SALÁRIOS!F179+SALÁRIOS!F180+SALÁRIOS!F181+SALÁRIOS!F182</f>
        <v>5200</v>
      </c>
      <c r="G110" s="570"/>
      <c r="H110" s="570">
        <f>'FGTS e INSS'!F217</f>
        <v>693.11</v>
      </c>
      <c r="I110" s="570"/>
      <c r="J110" s="571">
        <f t="shared" si="0"/>
        <v>13771.11</v>
      </c>
      <c r="K110" s="68"/>
    </row>
    <row r="111" spans="1:14" ht="12.75" customHeight="1" x14ac:dyDescent="0.3">
      <c r="A111" s="185">
        <v>2021</v>
      </c>
      <c r="B111" s="566">
        <f t="shared" ref="B111:I111" si="8">SUM(B99:B110)</f>
        <v>9454.74</v>
      </c>
      <c r="C111" s="566">
        <f t="shared" si="8"/>
        <v>7853.8</v>
      </c>
      <c r="D111" s="566">
        <f t="shared" si="8"/>
        <v>55212.02</v>
      </c>
      <c r="E111" s="566">
        <f t="shared" si="8"/>
        <v>5770</v>
      </c>
      <c r="F111" s="566">
        <f t="shared" si="8"/>
        <v>34110</v>
      </c>
      <c r="G111" s="566">
        <f t="shared" si="8"/>
        <v>943.32</v>
      </c>
      <c r="H111" s="566">
        <f t="shared" si="8"/>
        <v>4437.13</v>
      </c>
      <c r="I111" s="566">
        <f t="shared" si="8"/>
        <v>14730.129999999997</v>
      </c>
      <c r="J111" s="567">
        <f t="shared" si="0"/>
        <v>132511.14000000001</v>
      </c>
      <c r="K111" s="68"/>
    </row>
    <row r="112" spans="1:14" ht="12.75" customHeight="1" x14ac:dyDescent="0.25">
      <c r="A112" s="562">
        <v>44562</v>
      </c>
      <c r="B112" s="572">
        <f>'   COMBUSTÍVEL'!G943</f>
        <v>1334</v>
      </c>
      <c r="C112" s="573">
        <f>'       DIARIAS'!H449</f>
        <v>566</v>
      </c>
      <c r="D112" s="574">
        <f>PRODUTOS!H1000</f>
        <v>10129.41</v>
      </c>
      <c r="E112" s="574">
        <f>SERVIÇOS!H229</f>
        <v>585</v>
      </c>
      <c r="F112" s="573">
        <f>SALÁRIOS!F184+SALÁRIOS!F185</f>
        <v>2600</v>
      </c>
      <c r="G112" s="572">
        <f>ENERGIA!G88</f>
        <v>96.59</v>
      </c>
      <c r="H112" s="574">
        <f>'FGTS e INSS'!F219</f>
        <v>193.92</v>
      </c>
      <c r="I112" s="574">
        <f>ÁGUA!F36+ÁGUA!F37</f>
        <v>1822.8899999999999</v>
      </c>
      <c r="J112" s="571">
        <f t="shared" ref="J112:J126" si="9">SUM(B112:I112)</f>
        <v>17327.810000000001</v>
      </c>
    </row>
    <row r="113" spans="1:10" ht="12.75" customHeight="1" x14ac:dyDescent="0.25">
      <c r="A113" s="562">
        <v>44593</v>
      </c>
      <c r="B113" s="572">
        <f>'   COMBUSTÍVEL'!G955</f>
        <v>528</v>
      </c>
      <c r="C113" s="574">
        <f>'       DIARIAS'!H454</f>
        <v>1466</v>
      </c>
      <c r="D113" s="574">
        <f>PRODUTOS!H1020</f>
        <v>23616.16</v>
      </c>
      <c r="E113" s="574">
        <f>SERVIÇOS!H233</f>
        <v>1350</v>
      </c>
      <c r="F113" s="575">
        <f>SALÁRIOS!F186+SALÁRIOS!F187</f>
        <v>2600</v>
      </c>
      <c r="G113" s="572">
        <f>ENERGIA!G89+ENERGIA!G90</f>
        <v>135.38</v>
      </c>
      <c r="H113" s="572">
        <f>'FGTS e INSS'!E220</f>
        <v>181.8</v>
      </c>
      <c r="I113" s="574">
        <f>ÁGUA!F38</f>
        <v>1063.6600000000001</v>
      </c>
      <c r="J113" s="571">
        <f t="shared" si="9"/>
        <v>30941</v>
      </c>
    </row>
    <row r="114" spans="1:10" ht="12.75" customHeight="1" x14ac:dyDescent="0.25">
      <c r="A114" s="562">
        <v>44621</v>
      </c>
      <c r="B114" s="572">
        <f>'   COMBUSTÍVEL'!G967</f>
        <v>480</v>
      </c>
      <c r="C114" s="574">
        <f>'       DIARIAS'!H458</f>
        <v>1165</v>
      </c>
      <c r="D114" s="574">
        <f>PRODUTOS!H1038</f>
        <v>5458.3</v>
      </c>
      <c r="E114" s="573">
        <f>SERVIÇOS!H237</f>
        <v>3000</v>
      </c>
      <c r="F114" s="575">
        <f>SALÁRIOS!F188+SALÁRIOS!F189</f>
        <v>3800</v>
      </c>
      <c r="G114" s="574"/>
      <c r="H114" s="573">
        <f>'FGTS e INSS'!F227</f>
        <v>1738.5</v>
      </c>
      <c r="I114" s="574">
        <f>ÁGUA!F39</f>
        <v>1064</v>
      </c>
      <c r="J114" s="571">
        <f t="shared" si="9"/>
        <v>16705.8</v>
      </c>
    </row>
    <row r="115" spans="1:10" ht="12.75" customHeight="1" x14ac:dyDescent="0.25">
      <c r="A115" s="562">
        <v>44652</v>
      </c>
      <c r="B115" s="572">
        <f>'   COMBUSTÍVEL'!G976</f>
        <v>384</v>
      </c>
      <c r="C115" s="574">
        <f>'       DIARIAS'!H462</f>
        <v>1230</v>
      </c>
      <c r="D115" s="574">
        <f>PRODUTOS!H1055</f>
        <v>3058.0600000000004</v>
      </c>
      <c r="E115" s="574">
        <f>SERVIÇOS!H245</f>
        <v>3530</v>
      </c>
      <c r="F115" s="575">
        <f>SALÁRIOS!F190</f>
        <v>1350</v>
      </c>
      <c r="G115" s="574">
        <f>ENERGIA!G91+ENERGIA!G92</f>
        <v>290.95999999999998</v>
      </c>
      <c r="H115" s="574">
        <f>'FGTS e INSS'!F230</f>
        <v>190.89</v>
      </c>
      <c r="I115" s="574">
        <f>ÁGUA!F40</f>
        <v>765.49</v>
      </c>
      <c r="J115" s="571">
        <f t="shared" si="9"/>
        <v>10799.4</v>
      </c>
    </row>
    <row r="116" spans="1:10" ht="12.75" customHeight="1" x14ac:dyDescent="0.25">
      <c r="A116" s="562">
        <v>44682</v>
      </c>
      <c r="B116" s="572">
        <f>'   COMBUSTÍVEL'!G987</f>
        <v>480</v>
      </c>
      <c r="C116" s="574">
        <f>'       DIARIAS'!H466</f>
        <v>1180</v>
      </c>
      <c r="D116" s="573">
        <f>PRODUTOS!H1071</f>
        <v>2443.02</v>
      </c>
      <c r="E116" s="574">
        <f>SERVIÇOS!H248</f>
        <v>1500</v>
      </c>
      <c r="F116" s="575">
        <f>SALÁRIOS!F191</f>
        <v>1350</v>
      </c>
      <c r="G116" s="574">
        <f>ENERGIA!G93</f>
        <v>51.66</v>
      </c>
      <c r="H116" s="574"/>
      <c r="I116" s="574">
        <f>ÁGUA!F41</f>
        <v>856.31</v>
      </c>
      <c r="J116" s="571">
        <f t="shared" si="9"/>
        <v>7860.99</v>
      </c>
    </row>
    <row r="117" spans="1:10" ht="12.75" customHeight="1" x14ac:dyDescent="0.25">
      <c r="A117" s="562">
        <v>44713</v>
      </c>
      <c r="B117" s="572">
        <f>'   COMBUSTÍVEL'!G995</f>
        <v>339.59999999999997</v>
      </c>
      <c r="C117" s="574">
        <f>'       DIARIAS'!H470</f>
        <v>2450</v>
      </c>
      <c r="D117" s="574">
        <f>PRODUTOS!H1078</f>
        <v>1450</v>
      </c>
      <c r="E117" s="574">
        <f>SERVIÇOS!H251</f>
        <v>350</v>
      </c>
      <c r="F117" s="575">
        <f>SALÁRIOS!F192</f>
        <v>1350</v>
      </c>
      <c r="G117" s="574"/>
      <c r="H117" s="574">
        <f>'FGTS e INSS'!F236</f>
        <v>96.96</v>
      </c>
      <c r="I117" s="574">
        <f>ÁGUA!F42</f>
        <v>891.75</v>
      </c>
      <c r="J117" s="571">
        <f t="shared" si="9"/>
        <v>6928.31</v>
      </c>
    </row>
    <row r="118" spans="1:10" ht="12.75" customHeight="1" x14ac:dyDescent="0.25">
      <c r="A118" s="562">
        <v>44743</v>
      </c>
      <c r="B118" s="572">
        <f>'   COMBUSTÍVEL'!G1016</f>
        <v>823.6999999999997</v>
      </c>
      <c r="C118" s="574">
        <f>'       DIARIAS'!H476</f>
        <v>2100</v>
      </c>
      <c r="D118" s="574">
        <f>PRODUTOS!H1101</f>
        <v>11568.26</v>
      </c>
      <c r="E118" s="574">
        <f>SERVIÇOS!H255</f>
        <v>1650</v>
      </c>
      <c r="F118" s="575">
        <f>SALÁRIOS!F193</f>
        <v>1550</v>
      </c>
      <c r="G118" s="574">
        <f>ENERGIA!G94+ENERGIA!G95</f>
        <v>201.73000000000002</v>
      </c>
      <c r="H118" s="574">
        <f>'FGTS e INSS'!F239</f>
        <v>95.58</v>
      </c>
      <c r="I118" s="574">
        <f>ÁGUA!F43</f>
        <v>1105.4000000000001</v>
      </c>
      <c r="J118" s="571">
        <f t="shared" si="9"/>
        <v>19094.670000000002</v>
      </c>
    </row>
    <row r="119" spans="1:10" ht="12.75" customHeight="1" x14ac:dyDescent="0.25">
      <c r="A119" s="562">
        <v>44774</v>
      </c>
      <c r="B119" s="572">
        <f>'   COMBUSTÍVEL'!G1025</f>
        <v>278.40000000000003</v>
      </c>
      <c r="C119" s="574">
        <f>'       DIARIAS'!H481</f>
        <v>2901.4</v>
      </c>
      <c r="D119" s="574">
        <f>PRODUTOS!H1118</f>
        <v>6758.01</v>
      </c>
      <c r="E119" s="574">
        <f>SERVIÇOS!H258</f>
        <v>1000</v>
      </c>
      <c r="F119" s="575">
        <f>SALÁRIOS!F194</f>
        <v>4050</v>
      </c>
      <c r="G119" s="574"/>
      <c r="H119" s="574">
        <f>'FGTS e INSS'!F241</f>
        <v>2494.16</v>
      </c>
      <c r="I119" s="574">
        <v>920.74</v>
      </c>
      <c r="J119" s="571">
        <f t="shared" si="9"/>
        <v>18402.710000000003</v>
      </c>
    </row>
    <row r="120" spans="1:10" ht="12.75" customHeight="1" x14ac:dyDescent="0.25">
      <c r="A120" s="562">
        <v>44805</v>
      </c>
      <c r="B120" s="572">
        <f>'   COMBUSTÍVEL'!G1035</f>
        <v>313.20000000000005</v>
      </c>
      <c r="C120" s="574">
        <v>0</v>
      </c>
      <c r="D120" s="574">
        <f>PRODUTOS!H1129</f>
        <v>2397</v>
      </c>
      <c r="E120" s="574">
        <f>SERVIÇOS!H265</f>
        <v>1583</v>
      </c>
      <c r="F120" s="575">
        <f>SALÁRIOS!F195+SALÁRIOS!F196</f>
        <v>3000</v>
      </c>
      <c r="G120" s="574">
        <f>ENERGIA!G96</f>
        <v>226.67</v>
      </c>
      <c r="H120" s="574"/>
      <c r="I120" s="574">
        <f>ÁGUA!F45</f>
        <v>1007.86</v>
      </c>
      <c r="J120" s="571">
        <f t="shared" si="9"/>
        <v>8527.73</v>
      </c>
    </row>
    <row r="121" spans="1:10" ht="12.75" customHeight="1" x14ac:dyDescent="0.25">
      <c r="A121" s="562">
        <v>44835</v>
      </c>
      <c r="B121" s="572">
        <f>'   COMBUSTÍVEL'!G1044</f>
        <v>254.40000000000003</v>
      </c>
      <c r="C121" s="574">
        <v>0</v>
      </c>
      <c r="D121" s="574">
        <f>PRODUTOS!H1135</f>
        <v>3998</v>
      </c>
      <c r="E121" s="574">
        <f>SERVIÇOS!H268</f>
        <v>210</v>
      </c>
      <c r="F121" s="575">
        <f>SALÁRIOS!F197+SALÁRIOS!F198</f>
        <v>2800</v>
      </c>
      <c r="G121" s="574">
        <f>ENERGIA!G97</f>
        <v>182.57</v>
      </c>
      <c r="H121" s="574">
        <f>'FGTS e INSS'!F246</f>
        <v>393.4</v>
      </c>
      <c r="I121" s="574">
        <f>ÁGUA!F46</f>
        <v>1117.74</v>
      </c>
      <c r="J121" s="571">
        <f t="shared" si="9"/>
        <v>8956.1099999999988</v>
      </c>
    </row>
    <row r="122" spans="1:10" ht="12.75" customHeight="1" x14ac:dyDescent="0.25">
      <c r="A122" s="562">
        <v>44866</v>
      </c>
      <c r="B122" s="572">
        <f>'   COMBUSTÍVEL'!G1052</f>
        <v>243.60000000000002</v>
      </c>
      <c r="C122" s="574">
        <f>'       DIARIAS'!H483</f>
        <v>755</v>
      </c>
      <c r="D122" s="574">
        <f>PRODUTOS!H1145</f>
        <v>5227.7</v>
      </c>
      <c r="E122" s="574">
        <f>SERVIÇOS!H271</f>
        <v>650</v>
      </c>
      <c r="F122" s="575">
        <f>SALÁRIOS!F199+SALÁRIOS!F200</f>
        <v>2800</v>
      </c>
      <c r="G122" s="574">
        <f>ENERGIA!G98</f>
        <v>194.02</v>
      </c>
      <c r="H122" s="574">
        <f>'FGTS e INSS'!F249</f>
        <v>217.76</v>
      </c>
      <c r="I122" s="574">
        <f>ÁGUA!F47</f>
        <v>970.85</v>
      </c>
      <c r="J122" s="571">
        <f t="shared" si="9"/>
        <v>11058.93</v>
      </c>
    </row>
    <row r="123" spans="1:10" ht="12.75" customHeight="1" x14ac:dyDescent="0.25">
      <c r="A123" s="562">
        <v>44896</v>
      </c>
      <c r="B123" s="572">
        <f>'   COMBUSTÍVEL'!G1056</f>
        <v>104.39999999999999</v>
      </c>
      <c r="C123" s="574">
        <f>'       DIARIAS'!H485</f>
        <v>657.5</v>
      </c>
      <c r="D123" s="574">
        <f>PRODUTOS!H1159</f>
        <v>8056</v>
      </c>
      <c r="E123" s="574">
        <f>SERVIÇOS!H273</f>
        <v>100</v>
      </c>
      <c r="F123" s="575">
        <f>SALÁRIOS!F201+SALÁRIOS!F202+SALÁRIOS!F203</f>
        <v>3400</v>
      </c>
      <c r="G123" s="574">
        <f>ENERGIA!G99</f>
        <v>290.04000000000002</v>
      </c>
      <c r="H123" s="574"/>
      <c r="I123" s="574">
        <f>ÁGUA!F48</f>
        <v>793.04</v>
      </c>
      <c r="J123" s="571">
        <f t="shared" si="9"/>
        <v>13400.98</v>
      </c>
    </row>
    <row r="124" spans="1:10" ht="12.75" customHeight="1" x14ac:dyDescent="0.3">
      <c r="A124" s="185">
        <v>2022</v>
      </c>
      <c r="B124" s="566">
        <f t="shared" ref="B124:I124" si="10">SUM(B112:B123)</f>
        <v>5563.2999999999984</v>
      </c>
      <c r="C124" s="566">
        <f t="shared" si="10"/>
        <v>14470.9</v>
      </c>
      <c r="D124" s="566">
        <f t="shared" si="10"/>
        <v>84159.92</v>
      </c>
      <c r="E124" s="566">
        <f t="shared" si="10"/>
        <v>15508</v>
      </c>
      <c r="F124" s="566">
        <f t="shared" si="10"/>
        <v>30650</v>
      </c>
      <c r="G124" s="566">
        <f t="shared" si="10"/>
        <v>1669.62</v>
      </c>
      <c r="H124" s="566">
        <f t="shared" si="10"/>
        <v>5602.9699999999993</v>
      </c>
      <c r="I124" s="566">
        <f t="shared" si="10"/>
        <v>12379.73</v>
      </c>
      <c r="J124" s="567">
        <f t="shared" si="9"/>
        <v>170004.44</v>
      </c>
    </row>
    <row r="125" spans="1:10" s="379" customFormat="1" ht="12.75" customHeight="1" x14ac:dyDescent="0.25">
      <c r="A125" s="562">
        <v>44927</v>
      </c>
      <c r="B125" s="572">
        <f>'   COMBUSTÍVEL'!G1060</f>
        <v>104.39999999999999</v>
      </c>
      <c r="C125" s="573">
        <f>'       DIARIAS'!H488</f>
        <v>944</v>
      </c>
      <c r="D125" s="574">
        <f>PRODUTOS!H1176</f>
        <v>2881.31</v>
      </c>
      <c r="E125" s="574">
        <f>SERVIÇOS!H279</f>
        <v>920</v>
      </c>
      <c r="F125" s="573">
        <f>SALÁRIOS!F205+SALÁRIOS!F206</f>
        <v>2800</v>
      </c>
      <c r="G125" s="572">
        <f>ENERGIA!G101</f>
        <v>334.61</v>
      </c>
      <c r="H125" s="574">
        <f>'FGTS e INSS'!F252</f>
        <v>435.86</v>
      </c>
      <c r="I125" s="574">
        <f>ÁGUA!F50</f>
        <v>832.66</v>
      </c>
      <c r="J125" s="571">
        <f t="shared" si="9"/>
        <v>9252.84</v>
      </c>
    </row>
    <row r="126" spans="1:10" ht="12.75" customHeight="1" x14ac:dyDescent="0.25">
      <c r="A126" s="563">
        <v>44958</v>
      </c>
      <c r="B126" s="572">
        <f>'   COMBUSTÍVEL'!G1065</f>
        <v>139.19999999999999</v>
      </c>
      <c r="C126" s="574">
        <v>0</v>
      </c>
      <c r="D126" s="574">
        <f>PRODUTOS!H1194</f>
        <v>12407.970000000001</v>
      </c>
      <c r="E126" s="574">
        <f>SERVIÇOS!H282</f>
        <v>210</v>
      </c>
      <c r="F126" s="575">
        <f>SALÁRIOS!F207+SALÁRIOS!F208+SALÁRIOS!F209+SALÁRIOS!F210</f>
        <v>2950</v>
      </c>
      <c r="G126" s="572">
        <f>ENERGIA!G102</f>
        <v>300.61</v>
      </c>
      <c r="H126" s="572">
        <f>'FGTS e INSS'!F257</f>
        <v>728.71</v>
      </c>
      <c r="I126" s="574">
        <f>ÁGUA!F51</f>
        <v>1216.4100000000001</v>
      </c>
      <c r="J126" s="571">
        <f t="shared" si="9"/>
        <v>17952.900000000001</v>
      </c>
    </row>
    <row r="127" spans="1:10" ht="12.75" customHeight="1" x14ac:dyDescent="0.25">
      <c r="A127" s="562">
        <v>44986</v>
      </c>
      <c r="B127" s="572">
        <f>'   COMBUSTÍVEL'!G1072</f>
        <v>208.8</v>
      </c>
      <c r="C127" s="574">
        <f>'       DIARIAS'!H491</f>
        <v>1256.3499999999999</v>
      </c>
      <c r="D127" s="574">
        <f>PRODUTOS!H1205</f>
        <v>10132.799999999999</v>
      </c>
      <c r="E127" s="573">
        <f>SERVIÇOS!H289</f>
        <v>1110</v>
      </c>
      <c r="F127" s="575">
        <f>SALÁRIOS!F211</f>
        <v>1400</v>
      </c>
      <c r="G127" s="574">
        <f>ENERGIA!G103</f>
        <v>386.03</v>
      </c>
      <c r="H127" s="573">
        <f>'FGTS e INSS'!F260</f>
        <v>325.49</v>
      </c>
      <c r="I127" s="574">
        <f>ÁGUA!F52</f>
        <v>1155.8800000000001</v>
      </c>
      <c r="J127" s="571">
        <f t="shared" ref="J127:J149" si="11">SUM(B127:I127)</f>
        <v>15975.349999999999</v>
      </c>
    </row>
    <row r="128" spans="1:10" ht="12.75" customHeight="1" x14ac:dyDescent="0.25">
      <c r="A128" s="562">
        <v>45017</v>
      </c>
      <c r="B128" s="572">
        <f>'   COMBUSTÍVEL'!G1080</f>
        <v>252</v>
      </c>
      <c r="C128" s="574">
        <f>'       DIARIAS'!H493</f>
        <v>500</v>
      </c>
      <c r="D128" s="574">
        <f>PRODUTOS!H1209</f>
        <v>676</v>
      </c>
      <c r="E128" s="574">
        <f>SERVIÇOS!H294</f>
        <v>1190</v>
      </c>
      <c r="F128" s="575">
        <f>SALÁRIOS!F212</f>
        <v>2800</v>
      </c>
      <c r="G128" s="574">
        <f>ENERGIA!G104</f>
        <v>371.83</v>
      </c>
      <c r="H128" s="574">
        <f>'FGTS e INSS'!F263</f>
        <v>236.96</v>
      </c>
      <c r="I128" s="574">
        <f>ÁGUA!F53</f>
        <v>1368.62</v>
      </c>
      <c r="J128" s="571">
        <f t="shared" si="11"/>
        <v>7395.41</v>
      </c>
    </row>
    <row r="129" spans="1:10" ht="12.75" customHeight="1" x14ac:dyDescent="0.25">
      <c r="A129" s="562">
        <v>45047</v>
      </c>
      <c r="B129" s="572">
        <f>'   COMBUSTÍVEL'!G1087</f>
        <v>216</v>
      </c>
      <c r="C129" s="574">
        <f>'       DIARIAS'!H495</f>
        <v>535</v>
      </c>
      <c r="D129" s="573">
        <f>PRODUTOS!H1223</f>
        <v>4390.3</v>
      </c>
      <c r="E129" s="574">
        <f>SERVIÇOS!H298</f>
        <v>500</v>
      </c>
      <c r="F129" s="575">
        <f>SALÁRIOS!F213</f>
        <v>2800</v>
      </c>
      <c r="G129" s="574">
        <f>ENERGIA!G105</f>
        <v>369.88</v>
      </c>
      <c r="H129" s="574">
        <f>'FGTS e INSS'!F266</f>
        <v>240.23999999999998</v>
      </c>
      <c r="I129" s="574">
        <f>ÁGUA!F54</f>
        <v>1255.51</v>
      </c>
      <c r="J129" s="571">
        <f t="shared" si="11"/>
        <v>10306.929999999998</v>
      </c>
    </row>
    <row r="130" spans="1:10" ht="12.75" customHeight="1" x14ac:dyDescent="0.25">
      <c r="A130" s="562">
        <v>45078</v>
      </c>
      <c r="B130" s="572">
        <f>'   COMBUSTÍVEL'!G1093</f>
        <v>180</v>
      </c>
      <c r="C130" s="574">
        <f>'       DIARIAS'!H498</f>
        <v>865.25</v>
      </c>
      <c r="D130" s="574">
        <f>PRODUTOS!H1232</f>
        <v>9219</v>
      </c>
      <c r="E130" s="574">
        <f>SERVIÇOS!H301</f>
        <v>600</v>
      </c>
      <c r="F130" s="575">
        <f>SALÁRIOS!F214</f>
        <v>2800</v>
      </c>
      <c r="G130" s="574">
        <f>ENERGIA!G106</f>
        <v>359.22</v>
      </c>
      <c r="H130" s="574"/>
      <c r="I130" s="574">
        <f>ÁGUA!F55</f>
        <v>1136.8800000000001</v>
      </c>
      <c r="J130" s="571">
        <f t="shared" si="11"/>
        <v>15160.349999999999</v>
      </c>
    </row>
    <row r="131" spans="1:10" ht="12.75" customHeight="1" x14ac:dyDescent="0.25">
      <c r="A131" s="562">
        <v>45108</v>
      </c>
      <c r="B131" s="572">
        <f>'   COMBUSTÍVEL'!G1101</f>
        <v>252</v>
      </c>
      <c r="C131" s="574">
        <f>'       DIARIAS'!H500</f>
        <v>451</v>
      </c>
      <c r="D131" s="574">
        <f>PRODUTOS!H1250</f>
        <v>7085.8099999999995</v>
      </c>
      <c r="E131" s="574">
        <f>SERVIÇOS!H306</f>
        <v>1110</v>
      </c>
      <c r="F131" s="575">
        <f>SALÁRIOS!F215</f>
        <v>2855</v>
      </c>
      <c r="G131" s="574">
        <f>ENERGIA!G107</f>
        <v>345.96</v>
      </c>
      <c r="H131" s="574">
        <f>'FGTS e INSS'!F270</f>
        <v>187.32</v>
      </c>
      <c r="I131" s="574">
        <f>ÁGUA!F56</f>
        <v>1204.97</v>
      </c>
      <c r="J131" s="571">
        <f t="shared" si="11"/>
        <v>13492.059999999998</v>
      </c>
    </row>
    <row r="132" spans="1:10" ht="12.75" customHeight="1" x14ac:dyDescent="0.25">
      <c r="A132" s="562">
        <v>45139</v>
      </c>
      <c r="B132" s="572">
        <f>'   COMBUSTÍVEL'!G1112</f>
        <v>360</v>
      </c>
      <c r="C132" s="574">
        <f>'       DIARIAS'!H502</f>
        <v>433.5</v>
      </c>
      <c r="D132" s="574">
        <f>PRODUTOS!H1273</f>
        <v>9272.98</v>
      </c>
      <c r="E132" s="574">
        <f>SERVIÇOS!H312</f>
        <v>1740</v>
      </c>
      <c r="F132" s="575">
        <f>SALÁRIOS!F216</f>
        <v>2855</v>
      </c>
      <c r="G132" s="574">
        <f>ENERGIA!G108</f>
        <v>320.77</v>
      </c>
      <c r="H132" s="574">
        <f>'FGTS e INSS'!F274</f>
        <v>476.03000000000003</v>
      </c>
      <c r="I132" s="574">
        <f>ÁGUA!F57</f>
        <v>1490.48</v>
      </c>
      <c r="J132" s="571">
        <f t="shared" si="11"/>
        <v>16948.760000000002</v>
      </c>
    </row>
    <row r="133" spans="1:10" ht="12.75" customHeight="1" x14ac:dyDescent="0.25">
      <c r="A133" s="562">
        <v>45170</v>
      </c>
      <c r="B133" s="572">
        <f>'   COMBUSTÍVEL'!G1121</f>
        <v>326.40000000000003</v>
      </c>
      <c r="C133" s="574">
        <f>'       DIARIAS'!H504</f>
        <v>430</v>
      </c>
      <c r="D133" s="574">
        <f>PRODUTOS!H1293</f>
        <v>3862.31</v>
      </c>
      <c r="E133" s="574">
        <f>SERVIÇOS!H317</f>
        <v>498</v>
      </c>
      <c r="F133" s="575">
        <f>SALÁRIOS!F217+SALÁRIOS!F218</f>
        <v>4520.3599999999997</v>
      </c>
      <c r="G133" s="574">
        <f>ENERGIA!G109</f>
        <v>369.21</v>
      </c>
      <c r="H133" s="574"/>
      <c r="I133" s="574">
        <f>ÁGUA!F58</f>
        <v>1331.96</v>
      </c>
      <c r="J133" s="571">
        <f t="shared" si="11"/>
        <v>11338.239999999998</v>
      </c>
    </row>
    <row r="134" spans="1:10" ht="12.75" customHeight="1" x14ac:dyDescent="0.25">
      <c r="A134" s="562">
        <v>45200</v>
      </c>
      <c r="B134" s="572">
        <f>'   COMBUSTÍVEL'!G1129</f>
        <v>280.2</v>
      </c>
      <c r="C134" s="574">
        <v>0</v>
      </c>
      <c r="D134" s="574">
        <f>PRODUTOS!H1313</f>
        <v>8365.5</v>
      </c>
      <c r="E134" s="574">
        <f>SERVIÇOS!H320</f>
        <v>290</v>
      </c>
      <c r="F134" s="575">
        <f>SALÁRIOS!F219</f>
        <v>2855</v>
      </c>
      <c r="G134" s="574">
        <f>ENERGIA!G110</f>
        <v>497.3</v>
      </c>
      <c r="H134" s="574">
        <f>'FGTS e INSS'!F277</f>
        <v>562.54999999999995</v>
      </c>
      <c r="I134" s="574">
        <f>ÁGUA!F59</f>
        <v>1380.52</v>
      </c>
      <c r="J134" s="571">
        <f t="shared" si="11"/>
        <v>14231.07</v>
      </c>
    </row>
    <row r="135" spans="1:10" ht="12.75" customHeight="1" x14ac:dyDescent="0.25">
      <c r="A135" s="562">
        <v>45231</v>
      </c>
      <c r="B135" s="572">
        <f>'   COMBUSTÍVEL'!G1143</f>
        <v>507</v>
      </c>
      <c r="C135" s="574">
        <f>'       DIARIAS'!H507</f>
        <v>660.82999999999993</v>
      </c>
      <c r="D135" s="574">
        <f>PRODUTOS!H1330</f>
        <v>3880.95</v>
      </c>
      <c r="E135" s="574">
        <f>SERVIÇOS!H323</f>
        <v>290</v>
      </c>
      <c r="F135" s="575">
        <f>SALÁRIOS!F220+SALÁRIOS!F221</f>
        <v>4255</v>
      </c>
      <c r="G135" s="574">
        <f>ENERGIA!G111</f>
        <v>341.21</v>
      </c>
      <c r="H135" s="574">
        <f>'FGTS e INSS'!F280</f>
        <v>528.09</v>
      </c>
      <c r="I135" s="574">
        <f>ÁGUA!F60</f>
        <v>1700</v>
      </c>
      <c r="J135" s="571">
        <f t="shared" si="11"/>
        <v>12163.079999999998</v>
      </c>
    </row>
    <row r="136" spans="1:10" ht="12.75" customHeight="1" x14ac:dyDescent="0.25">
      <c r="A136" s="562">
        <v>45261</v>
      </c>
      <c r="B136" s="572">
        <f>'   COMBUSTÍVEL'!G1150</f>
        <v>234</v>
      </c>
      <c r="C136" s="574">
        <v>0</v>
      </c>
      <c r="D136" s="574">
        <f>PRODUTOS!H1347</f>
        <v>2898.5899999999997</v>
      </c>
      <c r="E136" s="574">
        <f>SERVIÇOS!H328</f>
        <v>4988</v>
      </c>
      <c r="F136" s="575">
        <f>SALÁRIOS!F222+SALÁRIOS!F223</f>
        <v>4255</v>
      </c>
      <c r="G136" s="574"/>
      <c r="H136" s="574"/>
      <c r="I136" s="574">
        <f>ÁGUA!F61</f>
        <v>1446.02</v>
      </c>
      <c r="J136" s="571">
        <f t="shared" si="11"/>
        <v>13821.61</v>
      </c>
    </row>
    <row r="137" spans="1:10" ht="12.75" customHeight="1" x14ac:dyDescent="0.3">
      <c r="A137" s="185">
        <v>2023</v>
      </c>
      <c r="B137" s="566">
        <f t="shared" ref="B137:I137" si="12">SUM(B125:B136)</f>
        <v>3060</v>
      </c>
      <c r="C137" s="566">
        <f t="shared" si="12"/>
        <v>6075.93</v>
      </c>
      <c r="D137" s="566">
        <f t="shared" si="12"/>
        <v>75073.51999999999</v>
      </c>
      <c r="E137" s="566">
        <f t="shared" si="12"/>
        <v>13446</v>
      </c>
      <c r="F137" s="566">
        <f t="shared" si="12"/>
        <v>37145.360000000001</v>
      </c>
      <c r="G137" s="566">
        <f t="shared" si="12"/>
        <v>3996.6300000000006</v>
      </c>
      <c r="H137" s="566">
        <f t="shared" si="12"/>
        <v>3721.2500000000009</v>
      </c>
      <c r="I137" s="566">
        <f t="shared" si="12"/>
        <v>15519.91</v>
      </c>
      <c r="J137" s="567">
        <f t="shared" si="11"/>
        <v>158038.6</v>
      </c>
    </row>
    <row r="138" spans="1:10" s="493" customFormat="1" ht="12.75" customHeight="1" x14ac:dyDescent="0.25">
      <c r="A138" s="562">
        <v>45292</v>
      </c>
      <c r="B138" s="576">
        <f>'   COMBUSTÍVEL'!G1155</f>
        <v>156</v>
      </c>
      <c r="C138" s="576"/>
      <c r="D138" s="576">
        <f>PRODUTOS!H1355</f>
        <v>3051.5</v>
      </c>
      <c r="E138" s="576">
        <f>SERVIÇOS!H331</f>
        <v>290</v>
      </c>
      <c r="F138" s="576">
        <f>SALÁRIOS!F225</f>
        <v>3055</v>
      </c>
      <c r="G138" s="576">
        <f>ENERGIA!G113</f>
        <v>374</v>
      </c>
      <c r="H138" s="576">
        <f>'FGTS e INSS'!F284</f>
        <v>1001.28</v>
      </c>
      <c r="I138" s="576">
        <f>ÁGUA!F63</f>
        <v>996.56</v>
      </c>
      <c r="J138" s="571">
        <f t="shared" si="11"/>
        <v>8924.34</v>
      </c>
    </row>
    <row r="139" spans="1:10" s="493" customFormat="1" ht="12.75" customHeight="1" x14ac:dyDescent="0.25">
      <c r="A139" s="562">
        <v>45323</v>
      </c>
      <c r="B139" s="576">
        <f>'   COMBUSTÍVEL'!G1160</f>
        <v>156</v>
      </c>
      <c r="C139" s="576"/>
      <c r="D139" s="576">
        <f>PRODUTOS!H1364</f>
        <v>2254.92</v>
      </c>
      <c r="E139" s="576">
        <f>SERVIÇOS!H339</f>
        <v>440</v>
      </c>
      <c r="F139" s="576">
        <f>SALÁRIOS!F226</f>
        <v>3055.3900000000003</v>
      </c>
      <c r="G139" s="576">
        <f>ENERGIA!G114</f>
        <v>483.36</v>
      </c>
      <c r="H139" s="576"/>
      <c r="I139" s="576">
        <f>ÁGUA!F64</f>
        <v>830.11</v>
      </c>
      <c r="J139" s="577">
        <f t="shared" si="11"/>
        <v>7219.78</v>
      </c>
    </row>
    <row r="140" spans="1:10" s="493" customFormat="1" ht="12.75" customHeight="1" x14ac:dyDescent="0.25">
      <c r="A140" s="562">
        <v>45352</v>
      </c>
      <c r="B140" s="576">
        <f>'   COMBUSTÍVEL'!G1169</f>
        <v>312</v>
      </c>
      <c r="C140" s="576"/>
      <c r="D140" s="576">
        <f>PRODUTOS!H1376</f>
        <v>3743.5</v>
      </c>
      <c r="E140" s="576">
        <f>SERVIÇOS!H335</f>
        <v>440</v>
      </c>
      <c r="F140" s="576">
        <f>SALÁRIOS!F227</f>
        <v>3055.3900000000003</v>
      </c>
      <c r="G140" s="576">
        <f>ENERGIA!G115</f>
        <v>160.11000000000001</v>
      </c>
      <c r="H140" s="576">
        <f>'FGTS e INSS'!F287</f>
        <v>268.61</v>
      </c>
      <c r="I140" s="576">
        <f>ÁGUA!F65</f>
        <v>910.17</v>
      </c>
      <c r="J140" s="577">
        <f t="shared" si="11"/>
        <v>8889.7799999999988</v>
      </c>
    </row>
    <row r="141" spans="1:10" s="493" customFormat="1" ht="12.75" customHeight="1" x14ac:dyDescent="0.25">
      <c r="A141" s="562">
        <v>45383</v>
      </c>
      <c r="B141" s="576">
        <f>'   COMBUSTÍVEL'!G1176</f>
        <v>234</v>
      </c>
      <c r="C141" s="576"/>
      <c r="D141" s="576">
        <f>PRODUTOS!H1386</f>
        <v>2482.2199999999998</v>
      </c>
      <c r="E141" s="576">
        <f>SERVIÇOS!H347</f>
        <v>2796</v>
      </c>
      <c r="F141" s="576">
        <f>SALÁRIOS!F228</f>
        <v>3055.3900000000003</v>
      </c>
      <c r="G141" s="576">
        <f>ENERGIA!G116</f>
        <v>243.41</v>
      </c>
      <c r="H141" s="576">
        <f>'FGTS e INSS'!F290</f>
        <v>0</v>
      </c>
      <c r="I141" s="576">
        <f>ÁGUA!F66</f>
        <v>912.17</v>
      </c>
      <c r="J141" s="577">
        <f t="shared" si="11"/>
        <v>9723.19</v>
      </c>
    </row>
    <row r="142" spans="1:10" s="493" customFormat="1" ht="12.75" customHeight="1" x14ac:dyDescent="0.25">
      <c r="A142" s="562">
        <v>45413</v>
      </c>
      <c r="B142" s="576">
        <f>'   COMBUSTÍVEL'!G1185</f>
        <v>312</v>
      </c>
      <c r="C142" s="576"/>
      <c r="D142" s="576">
        <f>PRODUTOS!H1395</f>
        <v>3839.5</v>
      </c>
      <c r="E142" s="576">
        <f>SERVIÇOS!H353</f>
        <v>887.65</v>
      </c>
      <c r="F142" s="576">
        <f>SALÁRIOS!F229</f>
        <v>3055.3900000000003</v>
      </c>
      <c r="G142" s="576">
        <f>ENERGIA!G117</f>
        <v>262.62</v>
      </c>
      <c r="H142" s="576">
        <f>'FGTS e INSS'!F295</f>
        <v>885.92000000000007</v>
      </c>
      <c r="I142" s="576">
        <f>ÁGUA!F67</f>
        <v>796.89</v>
      </c>
      <c r="J142" s="571">
        <f t="shared" si="11"/>
        <v>10039.969999999999</v>
      </c>
    </row>
    <row r="143" spans="1:10" s="493" customFormat="1" ht="12.75" customHeight="1" x14ac:dyDescent="0.25">
      <c r="A143" s="562">
        <v>45444</v>
      </c>
      <c r="B143" s="576">
        <f>'   COMBUSTÍVEL'!G1194</f>
        <v>312</v>
      </c>
      <c r="C143" s="576"/>
      <c r="D143" s="576">
        <f>PRODUTOS!H1407</f>
        <v>4565.9249999999993</v>
      </c>
      <c r="E143" s="576">
        <f>SERVIÇOS!H356</f>
        <v>290</v>
      </c>
      <c r="F143" s="576">
        <f>SALÁRIOS!F230</f>
        <v>3055.3900000000003</v>
      </c>
      <c r="G143" s="576">
        <f>ENERGIA!G118</f>
        <v>254.03</v>
      </c>
      <c r="H143" s="576"/>
      <c r="I143" s="576">
        <f>ÁGUA!F68</f>
        <v>1431.26</v>
      </c>
      <c r="J143" s="571">
        <f t="shared" si="11"/>
        <v>9908.6049999999996</v>
      </c>
    </row>
    <row r="144" spans="1:10" s="493" customFormat="1" ht="12.75" customHeight="1" x14ac:dyDescent="0.25">
      <c r="A144" s="562">
        <v>45474</v>
      </c>
      <c r="B144" s="576">
        <f>'   COMBUSTÍVEL'!G1199</f>
        <v>156</v>
      </c>
      <c r="C144" s="576"/>
      <c r="D144" s="576">
        <f>PRODUTOS!H1413</f>
        <v>2066.83</v>
      </c>
      <c r="E144" s="576">
        <f>SERVIÇOS!H359</f>
        <v>290</v>
      </c>
      <c r="F144" s="576">
        <f>SALÁRIOS!F231</f>
        <v>3055.3900000000003</v>
      </c>
      <c r="G144" s="576">
        <f>ENERGIA!G119</f>
        <v>210</v>
      </c>
      <c r="H144" s="576"/>
      <c r="I144" s="576">
        <f>ÁGUA!F69</f>
        <v>1065.22</v>
      </c>
      <c r="J144" s="571">
        <f t="shared" si="11"/>
        <v>6843.4400000000005</v>
      </c>
    </row>
    <row r="145" spans="1:13" s="493" customFormat="1" ht="12.75" customHeight="1" x14ac:dyDescent="0.25">
      <c r="A145" s="562">
        <v>45505</v>
      </c>
      <c r="B145" s="576">
        <f>'   COMBUSTÍVEL'!G1205</f>
        <v>195</v>
      </c>
      <c r="C145" s="576"/>
      <c r="D145" s="576">
        <f>PRODUTOS!H1428</f>
        <v>10584.68</v>
      </c>
      <c r="E145" s="576">
        <f>SERVIÇOS!H362</f>
        <v>290</v>
      </c>
      <c r="F145" s="576">
        <f>SALÁRIOS!F232</f>
        <v>3263.11</v>
      </c>
      <c r="G145" s="576">
        <f>ENERGIA!G120</f>
        <v>233</v>
      </c>
      <c r="H145" s="576">
        <f>'FGTS e INSS'!F300</f>
        <v>1818.9299999999998</v>
      </c>
      <c r="I145" s="576">
        <f>ÁGUA!F70</f>
        <v>732.79</v>
      </c>
      <c r="J145" s="571">
        <f t="shared" si="11"/>
        <v>17117.510000000002</v>
      </c>
    </row>
    <row r="146" spans="1:13" s="493" customFormat="1" ht="12.75" customHeight="1" x14ac:dyDescent="0.25">
      <c r="A146" s="562">
        <v>45536</v>
      </c>
      <c r="B146" s="576">
        <f>'   COMBUSTÍVEL'!G1211</f>
        <v>195</v>
      </c>
      <c r="C146" s="576"/>
      <c r="D146" s="576">
        <f>PRODUTOS!H1432</f>
        <v>700</v>
      </c>
      <c r="E146" s="576">
        <f>SERVIÇOS!H366</f>
        <v>423</v>
      </c>
      <c r="F146" s="576">
        <f>SALÁRIOS!F234</f>
        <v>1611</v>
      </c>
      <c r="G146" s="576">
        <f>ENERGIA!G121+ENERGIA!G122</f>
        <v>791.21</v>
      </c>
      <c r="H146" s="576">
        <f>'FGTS e INSS'!F302</f>
        <v>0</v>
      </c>
      <c r="I146" s="576">
        <f>ÁGUA!F71</f>
        <v>1035.95</v>
      </c>
      <c r="J146" s="571">
        <f t="shared" si="11"/>
        <v>4756.16</v>
      </c>
    </row>
    <row r="147" spans="1:13" s="493" customFormat="1" ht="12.75" customHeight="1" x14ac:dyDescent="0.25">
      <c r="A147" s="562">
        <v>45566</v>
      </c>
      <c r="B147" s="576">
        <f>'   COMBUSTÍVEL'!G1216</f>
        <v>156</v>
      </c>
      <c r="C147" s="576"/>
      <c r="D147" s="576">
        <f>PRODUTOS!H1436</f>
        <v>259</v>
      </c>
      <c r="E147" s="576">
        <f>SERVIÇOS!H369</f>
        <v>290</v>
      </c>
      <c r="F147" s="576">
        <f>SALÁRIOS!F235</f>
        <v>1659.71</v>
      </c>
      <c r="G147" s="576">
        <f>ENERGIA!G123</f>
        <v>188.44</v>
      </c>
      <c r="H147" s="576">
        <f>'FGTS e INSS'!F305</f>
        <v>216.59</v>
      </c>
      <c r="I147" s="576">
        <f>ÁGUA!F72</f>
        <v>855.94</v>
      </c>
      <c r="J147" s="571">
        <f t="shared" si="11"/>
        <v>3625.6800000000003</v>
      </c>
    </row>
    <row r="148" spans="1:13" s="493" customFormat="1" ht="12.75" customHeight="1" x14ac:dyDescent="0.25">
      <c r="A148" s="562">
        <v>45597</v>
      </c>
      <c r="B148" s="576">
        <f>'   COMBUSTÍVEL'!G1223</f>
        <v>234</v>
      </c>
      <c r="C148" s="576"/>
      <c r="D148" s="576">
        <f>PRODUTOS!H1440</f>
        <v>0</v>
      </c>
      <c r="E148" s="576">
        <f>SERVIÇOS!H372</f>
        <v>290</v>
      </c>
      <c r="F148" s="576">
        <f>SALÁRIOS!F236</f>
        <v>1659.71</v>
      </c>
      <c r="G148" s="576">
        <f>ENERGIA!G124</f>
        <v>183.32</v>
      </c>
      <c r="H148" s="576"/>
      <c r="I148" s="576">
        <f>ÁGUA!F73</f>
        <v>938.35</v>
      </c>
      <c r="J148" s="571">
        <f t="shared" si="11"/>
        <v>3305.38</v>
      </c>
    </row>
    <row r="149" spans="1:13" s="493" customFormat="1" ht="12.75" customHeight="1" x14ac:dyDescent="0.25">
      <c r="A149" s="562">
        <v>45627</v>
      </c>
      <c r="B149" s="576">
        <f>'   COMBUSTÍVEL'!G1230</f>
        <v>156</v>
      </c>
      <c r="C149" s="576"/>
      <c r="D149" s="576">
        <f>PRODUTOS!H1444</f>
        <v>2728.03</v>
      </c>
      <c r="E149" s="576">
        <f>SERVIÇOS!H376</f>
        <v>842</v>
      </c>
      <c r="F149" s="576"/>
      <c r="G149" s="576"/>
      <c r="H149" s="576">
        <f>'FGTS e INSS'!F312</f>
        <v>492.39</v>
      </c>
      <c r="I149" s="576">
        <f>ÁGUA!F74</f>
        <v>704.06</v>
      </c>
      <c r="J149" s="571">
        <f t="shared" si="11"/>
        <v>4922.4799999999996</v>
      </c>
    </row>
    <row r="150" spans="1:13" s="493" customFormat="1" ht="12.75" customHeight="1" x14ac:dyDescent="0.3">
      <c r="A150" s="185">
        <v>2024</v>
      </c>
      <c r="B150" s="566">
        <f>SUM(B138:B149)</f>
        <v>2574</v>
      </c>
      <c r="C150" s="566">
        <f t="shared" ref="C150:I150" si="13">SUM(C138:C149)</f>
        <v>0</v>
      </c>
      <c r="D150" s="566">
        <f t="shared" si="13"/>
        <v>36276.104999999996</v>
      </c>
      <c r="E150" s="566">
        <f t="shared" si="13"/>
        <v>7568.65</v>
      </c>
      <c r="F150" s="566">
        <f t="shared" si="13"/>
        <v>29580.87</v>
      </c>
      <c r="G150" s="566">
        <f t="shared" si="13"/>
        <v>3383.5</v>
      </c>
      <c r="H150" s="566">
        <f t="shared" si="13"/>
        <v>4683.72</v>
      </c>
      <c r="I150" s="566">
        <f t="shared" si="13"/>
        <v>11209.470000000001</v>
      </c>
      <c r="J150" s="567">
        <f t="shared" ref="J150" si="14">SUM(B150:I150)</f>
        <v>95276.315000000002</v>
      </c>
    </row>
    <row r="151" spans="1:13" ht="12.75" customHeight="1" x14ac:dyDescent="0.3">
      <c r="A151" s="549"/>
      <c r="B151" s="550"/>
      <c r="C151" s="551"/>
      <c r="D151" s="552"/>
      <c r="E151" s="553"/>
      <c r="F151" s="554"/>
      <c r="G151" s="555"/>
      <c r="H151" s="556"/>
      <c r="I151" s="557"/>
      <c r="J151" s="558"/>
    </row>
    <row r="152" spans="1:13" ht="12.75" customHeight="1" x14ac:dyDescent="0.3">
      <c r="A152" s="650" t="s">
        <v>1183</v>
      </c>
      <c r="B152" s="651"/>
      <c r="C152" s="651"/>
      <c r="D152" s="651"/>
      <c r="E152" s="651"/>
      <c r="F152" s="651"/>
      <c r="G152" s="651"/>
      <c r="H152" s="651"/>
      <c r="I152" s="652"/>
      <c r="J152" s="134">
        <f>'[1]Relação de material'!$H$118+'[1]Mão de Obra'!$D$13+[2]Plan1!$E$40</f>
        <v>20974.256208775801</v>
      </c>
    </row>
    <row r="153" spans="1:13" ht="12.5" x14ac:dyDescent="0.25">
      <c r="A153" s="67"/>
    </row>
    <row r="154" spans="1:13" ht="12.5" x14ac:dyDescent="0.25">
      <c r="A154" s="67"/>
      <c r="D154" s="356"/>
    </row>
    <row r="155" spans="1:13" ht="12.5" x14ac:dyDescent="0.25">
      <c r="A155" s="67"/>
      <c r="M155" s="356"/>
    </row>
    <row r="156" spans="1:13" ht="12.5" x14ac:dyDescent="0.25">
      <c r="A156" s="67"/>
    </row>
    <row r="157" spans="1:13" ht="12.5" x14ac:dyDescent="0.25">
      <c r="A157" s="67"/>
    </row>
    <row r="158" spans="1:13" ht="12.5" x14ac:dyDescent="0.25">
      <c r="A158" s="67"/>
    </row>
    <row r="159" spans="1:13" ht="12.5" x14ac:dyDescent="0.25">
      <c r="A159" s="67"/>
    </row>
    <row r="160" spans="1:13" ht="12.5" x14ac:dyDescent="0.25">
      <c r="A160" s="67"/>
    </row>
    <row r="161" spans="1:10" ht="12.5" x14ac:dyDescent="0.25">
      <c r="A161" s="67"/>
    </row>
    <row r="162" spans="1:10" ht="12.5" x14ac:dyDescent="0.25">
      <c r="A162" s="67"/>
      <c r="J162" s="417"/>
    </row>
    <row r="163" spans="1:10" ht="12.5" x14ac:dyDescent="0.25">
      <c r="A163" s="67"/>
    </row>
    <row r="164" spans="1:10" ht="12.5" x14ac:dyDescent="0.25">
      <c r="A164" s="67"/>
    </row>
    <row r="165" spans="1:10" ht="12.5" x14ac:dyDescent="0.25">
      <c r="A165" s="67"/>
    </row>
    <row r="166" spans="1:10" ht="12.5" x14ac:dyDescent="0.25">
      <c r="A166" s="67"/>
    </row>
    <row r="167" spans="1:10" ht="12.5" x14ac:dyDescent="0.25">
      <c r="A167" s="67"/>
    </row>
    <row r="168" spans="1:10" ht="12.75" customHeight="1" x14ac:dyDescent="0.25">
      <c r="A168" s="67"/>
    </row>
    <row r="169" spans="1:10" ht="12.75" customHeight="1" x14ac:dyDescent="0.25">
      <c r="A169" s="67"/>
    </row>
    <row r="170" spans="1:10" ht="12.75" customHeight="1" x14ac:dyDescent="0.25">
      <c r="A170" s="67"/>
    </row>
    <row r="171" spans="1:10" ht="12.75" customHeight="1" x14ac:dyDescent="0.25">
      <c r="A171" s="67"/>
    </row>
    <row r="172" spans="1:10" ht="12.75" customHeight="1" x14ac:dyDescent="0.25">
      <c r="A172" s="67"/>
    </row>
    <row r="173" spans="1:10" ht="12.75" customHeight="1" x14ac:dyDescent="0.25">
      <c r="A173" s="67"/>
    </row>
    <row r="174" spans="1:10" ht="12.75" customHeight="1" x14ac:dyDescent="0.25">
      <c r="A174" s="67"/>
    </row>
    <row r="175" spans="1:10" ht="12.75" customHeight="1" x14ac:dyDescent="0.25">
      <c r="A175" s="67"/>
    </row>
    <row r="176" spans="1:10" ht="12.75" customHeight="1" x14ac:dyDescent="0.25">
      <c r="A176" s="67"/>
    </row>
    <row r="177" spans="1:1" ht="12.75" customHeight="1" x14ac:dyDescent="0.25">
      <c r="A177" s="67"/>
    </row>
    <row r="178" spans="1:1" ht="12.75" customHeight="1" x14ac:dyDescent="0.25">
      <c r="A178" s="67"/>
    </row>
    <row r="179" spans="1:1" ht="12.75" customHeight="1" x14ac:dyDescent="0.25">
      <c r="A179" s="67"/>
    </row>
    <row r="180" spans="1:1" ht="12.75" customHeight="1" x14ac:dyDescent="0.25">
      <c r="A180" s="67"/>
    </row>
    <row r="181" spans="1:1" ht="12.75" customHeight="1" x14ac:dyDescent="0.25">
      <c r="A181" s="67"/>
    </row>
    <row r="182" spans="1:1" ht="12.75" customHeight="1" x14ac:dyDescent="0.25">
      <c r="A182" s="67"/>
    </row>
    <row r="183" spans="1:1" ht="12.75" customHeight="1" x14ac:dyDescent="0.25">
      <c r="A183" s="67"/>
    </row>
    <row r="184" spans="1:1" ht="12.75" customHeight="1" x14ac:dyDescent="0.25">
      <c r="A184" s="67"/>
    </row>
    <row r="185" spans="1:1" ht="12.75" customHeight="1" x14ac:dyDescent="0.25">
      <c r="A185" s="67"/>
    </row>
    <row r="186" spans="1:1" ht="12.75" customHeight="1" x14ac:dyDescent="0.25">
      <c r="A186" s="67"/>
    </row>
    <row r="187" spans="1:1" ht="12.75" customHeight="1" x14ac:dyDescent="0.25">
      <c r="A187" s="67"/>
    </row>
    <row r="188" spans="1:1" ht="12.75" customHeight="1" x14ac:dyDescent="0.25">
      <c r="A188" s="67"/>
    </row>
    <row r="189" spans="1:1" ht="12.75" customHeight="1" x14ac:dyDescent="0.25">
      <c r="A189" s="67"/>
    </row>
    <row r="190" spans="1:1" ht="12.75" customHeight="1" x14ac:dyDescent="0.25">
      <c r="A190" s="67"/>
    </row>
    <row r="191" spans="1:1" ht="12.75" customHeight="1" x14ac:dyDescent="0.25">
      <c r="A191" s="67"/>
    </row>
    <row r="192" spans="1:1" ht="12.75" customHeight="1" x14ac:dyDescent="0.25">
      <c r="A192" s="67"/>
    </row>
    <row r="193" spans="1:1" ht="12.75" customHeight="1" x14ac:dyDescent="0.25">
      <c r="A193" s="67"/>
    </row>
    <row r="194" spans="1:1" ht="12.75" customHeight="1" x14ac:dyDescent="0.25">
      <c r="A194" s="67"/>
    </row>
    <row r="195" spans="1:1" ht="12.75" customHeight="1" x14ac:dyDescent="0.25">
      <c r="A195" s="67"/>
    </row>
    <row r="196" spans="1:1" ht="12.75" customHeight="1" x14ac:dyDescent="0.25">
      <c r="A196" s="67"/>
    </row>
    <row r="197" spans="1:1" ht="12.75" customHeight="1" x14ac:dyDescent="0.25">
      <c r="A197" s="67"/>
    </row>
    <row r="198" spans="1:1" ht="12.75" customHeight="1" x14ac:dyDescent="0.25">
      <c r="A198" s="67"/>
    </row>
    <row r="199" spans="1:1" ht="12.75" customHeight="1" x14ac:dyDescent="0.25">
      <c r="A199" s="67"/>
    </row>
    <row r="200" spans="1:1" ht="12.75" customHeight="1" x14ac:dyDescent="0.25">
      <c r="A200" s="67"/>
    </row>
    <row r="201" spans="1:1" ht="12.75" customHeight="1" x14ac:dyDescent="0.25">
      <c r="A201" s="67"/>
    </row>
    <row r="202" spans="1:1" ht="12.75" customHeight="1" x14ac:dyDescent="0.25">
      <c r="A202" s="67"/>
    </row>
    <row r="203" spans="1:1" ht="12.75" customHeight="1" x14ac:dyDescent="0.25">
      <c r="A203" s="67"/>
    </row>
    <row r="204" spans="1:1" ht="12.75" customHeight="1" x14ac:dyDescent="0.25">
      <c r="A204" s="67"/>
    </row>
    <row r="205" spans="1:1" ht="12.75" customHeight="1" x14ac:dyDescent="0.25">
      <c r="A205" s="67"/>
    </row>
    <row r="206" spans="1:1" ht="12.75" customHeight="1" x14ac:dyDescent="0.25">
      <c r="A206" s="67"/>
    </row>
    <row r="207" spans="1:1" ht="12.75" customHeight="1" x14ac:dyDescent="0.25">
      <c r="A207" s="67"/>
    </row>
    <row r="208" spans="1:1" ht="12.75" customHeight="1" x14ac:dyDescent="0.25">
      <c r="A208" s="67"/>
    </row>
    <row r="209" spans="1:1" ht="12.75" customHeight="1" x14ac:dyDescent="0.25">
      <c r="A209" s="67"/>
    </row>
    <row r="210" spans="1:1" ht="12.75" customHeight="1" x14ac:dyDescent="0.25">
      <c r="A210" s="67"/>
    </row>
    <row r="211" spans="1:1" ht="12.75" customHeight="1" x14ac:dyDescent="0.25">
      <c r="A211" s="67"/>
    </row>
    <row r="212" spans="1:1" ht="12.75" customHeight="1" x14ac:dyDescent="0.25">
      <c r="A212" s="67"/>
    </row>
    <row r="213" spans="1:1" ht="12.75" customHeight="1" x14ac:dyDescent="0.25">
      <c r="A213" s="67"/>
    </row>
    <row r="214" spans="1:1" ht="12.75" customHeight="1" x14ac:dyDescent="0.25">
      <c r="A214" s="67"/>
    </row>
    <row r="215" spans="1:1" ht="12.75" customHeight="1" x14ac:dyDescent="0.25">
      <c r="A215" s="67"/>
    </row>
    <row r="216" spans="1:1" ht="12.75" customHeight="1" x14ac:dyDescent="0.25">
      <c r="A216" s="67"/>
    </row>
    <row r="217" spans="1:1" ht="12.75" customHeight="1" x14ac:dyDescent="0.25">
      <c r="A217" s="67"/>
    </row>
    <row r="218" spans="1:1" ht="12.75" customHeight="1" x14ac:dyDescent="0.25">
      <c r="A218" s="67"/>
    </row>
    <row r="219" spans="1:1" ht="12.75" customHeight="1" x14ac:dyDescent="0.25">
      <c r="A219" s="67"/>
    </row>
    <row r="220" spans="1:1" ht="12.75" customHeight="1" x14ac:dyDescent="0.25">
      <c r="A220" s="67"/>
    </row>
    <row r="221" spans="1:1" ht="12.75" customHeight="1" x14ac:dyDescent="0.25">
      <c r="A221" s="67"/>
    </row>
    <row r="222" spans="1:1" ht="12.75" customHeight="1" x14ac:dyDescent="0.25">
      <c r="A222" s="67"/>
    </row>
    <row r="223" spans="1:1" ht="12.75" customHeight="1" x14ac:dyDescent="0.25">
      <c r="A223" s="67"/>
    </row>
    <row r="224" spans="1:1" ht="12.75" customHeight="1" x14ac:dyDescent="0.25">
      <c r="A224" s="67"/>
    </row>
    <row r="225" spans="1:1" ht="12.75" customHeight="1" x14ac:dyDescent="0.25">
      <c r="A225" s="67"/>
    </row>
    <row r="226" spans="1:1" ht="12.75" customHeight="1" x14ac:dyDescent="0.25">
      <c r="A226" s="67"/>
    </row>
    <row r="227" spans="1:1" ht="12.75" customHeight="1" x14ac:dyDescent="0.25">
      <c r="A227" s="67"/>
    </row>
    <row r="228" spans="1:1" ht="12.75" customHeight="1" x14ac:dyDescent="0.25">
      <c r="A228" s="67"/>
    </row>
    <row r="229" spans="1:1" ht="12.75" customHeight="1" x14ac:dyDescent="0.25">
      <c r="A229" s="67"/>
    </row>
    <row r="230" spans="1:1" ht="12.75" customHeight="1" x14ac:dyDescent="0.25">
      <c r="A230" s="67"/>
    </row>
    <row r="231" spans="1:1" ht="12.75" customHeight="1" x14ac:dyDescent="0.25">
      <c r="A231" s="67"/>
    </row>
    <row r="232" spans="1:1" ht="12.75" customHeight="1" x14ac:dyDescent="0.25">
      <c r="A232" s="67"/>
    </row>
    <row r="233" spans="1:1" ht="12.75" customHeight="1" x14ac:dyDescent="0.25">
      <c r="A233" s="67"/>
    </row>
    <row r="234" spans="1:1" ht="12.75" customHeight="1" x14ac:dyDescent="0.25">
      <c r="A234" s="67"/>
    </row>
    <row r="235" spans="1:1" ht="12.75" customHeight="1" x14ac:dyDescent="0.25">
      <c r="A235" s="67"/>
    </row>
    <row r="236" spans="1:1" ht="12.75" customHeight="1" x14ac:dyDescent="0.25">
      <c r="A236" s="67"/>
    </row>
    <row r="237" spans="1:1" ht="12.75" customHeight="1" x14ac:dyDescent="0.25">
      <c r="A237" s="67"/>
    </row>
    <row r="238" spans="1:1" ht="12.75" customHeight="1" x14ac:dyDescent="0.25">
      <c r="A238" s="67"/>
    </row>
    <row r="239" spans="1:1" ht="12.75" customHeight="1" x14ac:dyDescent="0.25">
      <c r="A239" s="67"/>
    </row>
    <row r="240" spans="1:1" ht="12.75" customHeight="1" x14ac:dyDescent="0.25">
      <c r="A240" s="67"/>
    </row>
    <row r="241" spans="1:1" ht="12.75" customHeight="1" x14ac:dyDescent="0.25">
      <c r="A241" s="67"/>
    </row>
    <row r="242" spans="1:1" ht="12.75" customHeight="1" x14ac:dyDescent="0.25">
      <c r="A242" s="67"/>
    </row>
    <row r="243" spans="1:1" ht="12.75" customHeight="1" x14ac:dyDescent="0.25">
      <c r="A243" s="67"/>
    </row>
    <row r="244" spans="1:1" ht="12.75" customHeight="1" x14ac:dyDescent="0.25">
      <c r="A244" s="67"/>
    </row>
    <row r="245" spans="1:1" ht="12.75" customHeight="1" x14ac:dyDescent="0.25">
      <c r="A245" s="67"/>
    </row>
    <row r="246" spans="1:1" ht="12.75" customHeight="1" x14ac:dyDescent="0.25">
      <c r="A246" s="67"/>
    </row>
    <row r="247" spans="1:1" ht="12.75" customHeight="1" x14ac:dyDescent="0.25">
      <c r="A247" s="67"/>
    </row>
    <row r="248" spans="1:1" ht="12.75" customHeight="1" x14ac:dyDescent="0.25">
      <c r="A248" s="67"/>
    </row>
    <row r="249" spans="1:1" ht="12.75" customHeight="1" x14ac:dyDescent="0.25">
      <c r="A249" s="67"/>
    </row>
    <row r="250" spans="1:1" ht="12.75" customHeight="1" x14ac:dyDescent="0.25">
      <c r="A250" s="67"/>
    </row>
    <row r="251" spans="1:1" ht="12.75" customHeight="1" x14ac:dyDescent="0.25">
      <c r="A251" s="67"/>
    </row>
    <row r="252" spans="1:1" ht="12.75" customHeight="1" x14ac:dyDescent="0.25">
      <c r="A252" s="67"/>
    </row>
    <row r="253" spans="1:1" ht="12.75" customHeight="1" x14ac:dyDescent="0.25">
      <c r="A253" s="67"/>
    </row>
    <row r="254" spans="1:1" ht="12.75" customHeight="1" x14ac:dyDescent="0.25">
      <c r="A254" s="67"/>
    </row>
    <row r="255" spans="1:1" ht="12.75" customHeight="1" x14ac:dyDescent="0.25">
      <c r="A255" s="67"/>
    </row>
    <row r="256" spans="1:1" ht="12.75" customHeight="1" x14ac:dyDescent="0.25">
      <c r="A256" s="67"/>
    </row>
    <row r="257" spans="1:1" ht="12.75" customHeight="1" x14ac:dyDescent="0.25">
      <c r="A257" s="67"/>
    </row>
    <row r="258" spans="1:1" ht="12.75" customHeight="1" x14ac:dyDescent="0.25">
      <c r="A258" s="67"/>
    </row>
    <row r="259" spans="1:1" ht="12.75" customHeight="1" x14ac:dyDescent="0.25">
      <c r="A259" s="67"/>
    </row>
    <row r="260" spans="1:1" ht="12.75" customHeight="1" x14ac:dyDescent="0.25">
      <c r="A260" s="67"/>
    </row>
    <row r="261" spans="1:1" ht="12.75" customHeight="1" x14ac:dyDescent="0.25">
      <c r="A261" s="67"/>
    </row>
    <row r="262" spans="1:1" ht="12.75" customHeight="1" x14ac:dyDescent="0.25">
      <c r="A262" s="67"/>
    </row>
    <row r="263" spans="1:1" ht="12.75" customHeight="1" x14ac:dyDescent="0.25">
      <c r="A263" s="67"/>
    </row>
    <row r="264" spans="1:1" ht="12.75" customHeight="1" x14ac:dyDescent="0.25">
      <c r="A264" s="67"/>
    </row>
    <row r="265" spans="1:1" ht="12.75" customHeight="1" x14ac:dyDescent="0.25">
      <c r="A265" s="67"/>
    </row>
    <row r="266" spans="1:1" ht="12.75" customHeight="1" x14ac:dyDescent="0.25">
      <c r="A266" s="67"/>
    </row>
    <row r="267" spans="1:1" ht="12.75" customHeight="1" x14ac:dyDescent="0.25">
      <c r="A267" s="67"/>
    </row>
    <row r="268" spans="1:1" ht="12.75" customHeight="1" x14ac:dyDescent="0.25">
      <c r="A268" s="67"/>
    </row>
    <row r="269" spans="1:1" ht="12.75" customHeight="1" x14ac:dyDescent="0.25">
      <c r="A269" s="67"/>
    </row>
    <row r="270" spans="1:1" ht="12.75" customHeight="1" x14ac:dyDescent="0.25">
      <c r="A270" s="67"/>
    </row>
    <row r="271" spans="1:1" ht="12.75" customHeight="1" x14ac:dyDescent="0.25">
      <c r="A271" s="67"/>
    </row>
    <row r="272" spans="1:1" ht="12.75" customHeight="1" x14ac:dyDescent="0.25">
      <c r="A272" s="67"/>
    </row>
    <row r="273" spans="1:1" ht="12.75" customHeight="1" x14ac:dyDescent="0.25">
      <c r="A273" s="67"/>
    </row>
    <row r="274" spans="1:1" ht="12.75" customHeight="1" x14ac:dyDescent="0.25">
      <c r="A274" s="67"/>
    </row>
    <row r="275" spans="1:1" ht="12.75" customHeight="1" x14ac:dyDescent="0.25">
      <c r="A275" s="67"/>
    </row>
    <row r="276" spans="1:1" ht="12.75" customHeight="1" x14ac:dyDescent="0.25">
      <c r="A276" s="67"/>
    </row>
    <row r="277" spans="1:1" ht="12.75" customHeight="1" x14ac:dyDescent="0.25">
      <c r="A277" s="67"/>
    </row>
    <row r="278" spans="1:1" ht="12.75" customHeight="1" x14ac:dyDescent="0.25">
      <c r="A278" s="67"/>
    </row>
    <row r="279" spans="1:1" ht="12.75" customHeight="1" x14ac:dyDescent="0.25">
      <c r="A279" s="67"/>
    </row>
    <row r="280" spans="1:1" ht="12.75" customHeight="1" x14ac:dyDescent="0.25">
      <c r="A280" s="67"/>
    </row>
    <row r="281" spans="1:1" ht="12.75" customHeight="1" x14ac:dyDescent="0.25">
      <c r="A281" s="67"/>
    </row>
    <row r="282" spans="1:1" ht="12.75" customHeight="1" x14ac:dyDescent="0.25">
      <c r="A282" s="67"/>
    </row>
    <row r="283" spans="1:1" ht="12.75" customHeight="1" x14ac:dyDescent="0.25">
      <c r="A283" s="67"/>
    </row>
    <row r="284" spans="1:1" ht="12.75" customHeight="1" x14ac:dyDescent="0.25">
      <c r="A284" s="67"/>
    </row>
    <row r="285" spans="1:1" ht="12.75" customHeight="1" x14ac:dyDescent="0.25">
      <c r="A285" s="67"/>
    </row>
    <row r="286" spans="1:1" ht="12.75" customHeight="1" x14ac:dyDescent="0.25">
      <c r="A286" s="67"/>
    </row>
    <row r="287" spans="1:1" ht="12.75" customHeight="1" x14ac:dyDescent="0.25">
      <c r="A287" s="67"/>
    </row>
    <row r="288" spans="1:1" ht="12.75" customHeight="1" x14ac:dyDescent="0.25">
      <c r="A288" s="67"/>
    </row>
    <row r="289" spans="1:1" ht="12.75" customHeight="1" x14ac:dyDescent="0.25">
      <c r="A289" s="67"/>
    </row>
    <row r="290" spans="1:1" ht="12.75" customHeight="1" x14ac:dyDescent="0.25">
      <c r="A290" s="67"/>
    </row>
    <row r="291" spans="1:1" ht="12.75" customHeight="1" x14ac:dyDescent="0.25">
      <c r="A291" s="67"/>
    </row>
    <row r="292" spans="1:1" ht="12.75" customHeight="1" x14ac:dyDescent="0.25">
      <c r="A292" s="67"/>
    </row>
    <row r="293" spans="1:1" ht="12.75" customHeight="1" x14ac:dyDescent="0.25">
      <c r="A293" s="67"/>
    </row>
    <row r="294" spans="1:1" ht="12.75" customHeight="1" x14ac:dyDescent="0.25">
      <c r="A294" s="67"/>
    </row>
    <row r="295" spans="1:1" ht="12.75" customHeight="1" x14ac:dyDescent="0.25">
      <c r="A295" s="67"/>
    </row>
    <row r="296" spans="1:1" ht="12.75" customHeight="1" x14ac:dyDescent="0.25">
      <c r="A296" s="67"/>
    </row>
    <row r="297" spans="1:1" ht="12.75" customHeight="1" x14ac:dyDescent="0.25">
      <c r="A297" s="67"/>
    </row>
    <row r="298" spans="1:1" ht="12.75" customHeight="1" x14ac:dyDescent="0.25">
      <c r="A298" s="67"/>
    </row>
    <row r="299" spans="1:1" ht="12.75" customHeight="1" x14ac:dyDescent="0.25">
      <c r="A299" s="67"/>
    </row>
    <row r="300" spans="1:1" ht="12.75" customHeight="1" x14ac:dyDescent="0.25">
      <c r="A300" s="67"/>
    </row>
    <row r="301" spans="1:1" ht="12.75" customHeight="1" x14ac:dyDescent="0.25">
      <c r="A301" s="67"/>
    </row>
    <row r="302" spans="1:1" ht="12.75" customHeight="1" x14ac:dyDescent="0.25">
      <c r="A302" s="67"/>
    </row>
    <row r="303" spans="1:1" ht="12.75" customHeight="1" x14ac:dyDescent="0.25">
      <c r="A303" s="67"/>
    </row>
    <row r="304" spans="1:1" ht="12.75" customHeight="1" x14ac:dyDescent="0.25">
      <c r="A304" s="67"/>
    </row>
    <row r="305" spans="1:1" ht="12.75" customHeight="1" x14ac:dyDescent="0.25">
      <c r="A305" s="67"/>
    </row>
    <row r="306" spans="1:1" ht="12.75" customHeight="1" x14ac:dyDescent="0.25">
      <c r="A306" s="67"/>
    </row>
    <row r="307" spans="1:1" ht="12.75" customHeight="1" x14ac:dyDescent="0.25">
      <c r="A307" s="67"/>
    </row>
    <row r="308" spans="1:1" ht="12.75" customHeight="1" x14ac:dyDescent="0.25">
      <c r="A308" s="67"/>
    </row>
    <row r="309" spans="1:1" ht="12.75" customHeight="1" x14ac:dyDescent="0.25">
      <c r="A309" s="67"/>
    </row>
    <row r="310" spans="1:1" ht="12.75" customHeight="1" x14ac:dyDescent="0.25">
      <c r="A310" s="67"/>
    </row>
    <row r="311" spans="1:1" ht="12.75" customHeight="1" x14ac:dyDescent="0.25">
      <c r="A311" s="67"/>
    </row>
    <row r="312" spans="1:1" ht="12.75" customHeight="1" x14ac:dyDescent="0.25">
      <c r="A312" s="67"/>
    </row>
    <row r="313" spans="1:1" ht="12.75" customHeight="1" x14ac:dyDescent="0.25">
      <c r="A313" s="67"/>
    </row>
    <row r="314" spans="1:1" ht="12.75" customHeight="1" x14ac:dyDescent="0.25">
      <c r="A314" s="67"/>
    </row>
    <row r="315" spans="1:1" ht="12.75" customHeight="1" x14ac:dyDescent="0.25">
      <c r="A315" s="67"/>
    </row>
    <row r="316" spans="1:1" ht="12.75" customHeight="1" x14ac:dyDescent="0.25">
      <c r="A316" s="67"/>
    </row>
    <row r="317" spans="1:1" ht="12.75" customHeight="1" x14ac:dyDescent="0.25">
      <c r="A317" s="67"/>
    </row>
    <row r="318" spans="1:1" ht="12.75" customHeight="1" x14ac:dyDescent="0.25">
      <c r="A318" s="67"/>
    </row>
    <row r="319" spans="1:1" ht="12.75" customHeight="1" x14ac:dyDescent="0.25">
      <c r="A319" s="67"/>
    </row>
    <row r="320" spans="1:1" ht="12.75" customHeight="1" x14ac:dyDescent="0.25">
      <c r="A320" s="67"/>
    </row>
    <row r="321" spans="1:1" ht="12.75" customHeight="1" x14ac:dyDescent="0.25">
      <c r="A321" s="67"/>
    </row>
    <row r="322" spans="1:1" ht="12.75" customHeight="1" x14ac:dyDescent="0.25">
      <c r="A322" s="67"/>
    </row>
    <row r="323" spans="1:1" ht="12.75" customHeight="1" x14ac:dyDescent="0.25">
      <c r="A323" s="67"/>
    </row>
    <row r="324" spans="1:1" ht="12.75" customHeight="1" x14ac:dyDescent="0.25">
      <c r="A324" s="67"/>
    </row>
    <row r="325" spans="1:1" ht="12.75" customHeight="1" x14ac:dyDescent="0.25">
      <c r="A325" s="67"/>
    </row>
    <row r="326" spans="1:1" ht="12.75" customHeight="1" x14ac:dyDescent="0.25">
      <c r="A326" s="67"/>
    </row>
    <row r="327" spans="1:1" ht="12.75" customHeight="1" x14ac:dyDescent="0.25">
      <c r="A327" s="67"/>
    </row>
    <row r="328" spans="1:1" ht="12.75" customHeight="1" x14ac:dyDescent="0.25">
      <c r="A328" s="67"/>
    </row>
    <row r="329" spans="1:1" ht="12.75" customHeight="1" x14ac:dyDescent="0.25">
      <c r="A329" s="67"/>
    </row>
    <row r="330" spans="1:1" ht="12.75" customHeight="1" x14ac:dyDescent="0.25">
      <c r="A330" s="67"/>
    </row>
    <row r="331" spans="1:1" ht="12.75" customHeight="1" x14ac:dyDescent="0.25">
      <c r="A331" s="67"/>
    </row>
    <row r="332" spans="1:1" ht="12.75" customHeight="1" x14ac:dyDescent="0.25">
      <c r="A332" s="67"/>
    </row>
    <row r="333" spans="1:1" ht="12.75" customHeight="1" x14ac:dyDescent="0.25">
      <c r="A333" s="67"/>
    </row>
    <row r="334" spans="1:1" ht="12.75" customHeight="1" x14ac:dyDescent="0.25">
      <c r="A334" s="67"/>
    </row>
    <row r="335" spans="1:1" ht="12.75" customHeight="1" x14ac:dyDescent="0.25">
      <c r="A335" s="67"/>
    </row>
    <row r="336" spans="1:1" ht="12.75" customHeight="1" x14ac:dyDescent="0.25">
      <c r="A336" s="67"/>
    </row>
    <row r="337" spans="1:1" ht="12.75" customHeight="1" x14ac:dyDescent="0.25">
      <c r="A337" s="67"/>
    </row>
    <row r="338" spans="1:1" ht="12.75" customHeight="1" x14ac:dyDescent="0.25">
      <c r="A338" s="67"/>
    </row>
    <row r="339" spans="1:1" ht="12.75" customHeight="1" x14ac:dyDescent="0.25">
      <c r="A339" s="67"/>
    </row>
    <row r="340" spans="1:1" ht="12.75" customHeight="1" x14ac:dyDescent="0.25">
      <c r="A340" s="67"/>
    </row>
    <row r="341" spans="1:1" ht="12.75" customHeight="1" x14ac:dyDescent="0.25">
      <c r="A341" s="67"/>
    </row>
    <row r="342" spans="1:1" ht="12.75" customHeight="1" x14ac:dyDescent="0.25">
      <c r="A342" s="67"/>
    </row>
    <row r="343" spans="1:1" ht="12.75" customHeight="1" x14ac:dyDescent="0.25">
      <c r="A343" s="67"/>
    </row>
    <row r="344" spans="1:1" ht="12.75" customHeight="1" x14ac:dyDescent="0.25">
      <c r="A344" s="67"/>
    </row>
    <row r="345" spans="1:1" ht="12.75" customHeight="1" x14ac:dyDescent="0.25">
      <c r="A345" s="67"/>
    </row>
    <row r="346" spans="1:1" ht="12.75" customHeight="1" x14ac:dyDescent="0.25">
      <c r="A346" s="67"/>
    </row>
    <row r="347" spans="1:1" ht="12.75" customHeight="1" x14ac:dyDescent="0.25">
      <c r="A347" s="67"/>
    </row>
    <row r="348" spans="1:1" ht="12.75" customHeight="1" x14ac:dyDescent="0.25">
      <c r="A348" s="67"/>
    </row>
    <row r="349" spans="1:1" ht="12.75" customHeight="1" x14ac:dyDescent="0.25">
      <c r="A349" s="67"/>
    </row>
    <row r="350" spans="1:1" ht="12.75" customHeight="1" x14ac:dyDescent="0.25">
      <c r="A350" s="67"/>
    </row>
    <row r="351" spans="1:1" ht="12.75" customHeight="1" x14ac:dyDescent="0.25">
      <c r="A351" s="67"/>
    </row>
    <row r="352" spans="1:1" ht="12.75" customHeight="1" x14ac:dyDescent="0.25">
      <c r="A352" s="67"/>
    </row>
    <row r="353" spans="1:1" ht="12.75" customHeight="1" x14ac:dyDescent="0.25">
      <c r="A353" s="67"/>
    </row>
    <row r="354" spans="1:1" ht="12.75" customHeight="1" x14ac:dyDescent="0.25">
      <c r="A354" s="67"/>
    </row>
    <row r="355" spans="1:1" ht="12.75" customHeight="1" x14ac:dyDescent="0.25">
      <c r="A355" s="67"/>
    </row>
    <row r="356" spans="1:1" ht="12.75" customHeight="1" x14ac:dyDescent="0.25">
      <c r="A356" s="67"/>
    </row>
    <row r="357" spans="1:1" ht="12.75" customHeight="1" x14ac:dyDescent="0.25">
      <c r="A357" s="67"/>
    </row>
    <row r="358" spans="1:1" ht="12.75" customHeight="1" x14ac:dyDescent="0.25">
      <c r="A358" s="67"/>
    </row>
    <row r="359" spans="1:1" ht="12.75" customHeight="1" x14ac:dyDescent="0.25">
      <c r="A359" s="67"/>
    </row>
    <row r="360" spans="1:1" ht="12.75" customHeight="1" x14ac:dyDescent="0.25">
      <c r="A360" s="67"/>
    </row>
    <row r="361" spans="1:1" ht="12.75" customHeight="1" x14ac:dyDescent="0.25">
      <c r="A361" s="67"/>
    </row>
    <row r="362" spans="1:1" ht="12.75" customHeight="1" x14ac:dyDescent="0.25">
      <c r="A362" s="67"/>
    </row>
    <row r="363" spans="1:1" ht="12.75" customHeight="1" x14ac:dyDescent="0.25">
      <c r="A363" s="67"/>
    </row>
    <row r="364" spans="1:1" ht="12.75" customHeight="1" x14ac:dyDescent="0.25">
      <c r="A364" s="67"/>
    </row>
    <row r="365" spans="1:1" ht="12.75" customHeight="1" x14ac:dyDescent="0.25">
      <c r="A365" s="67"/>
    </row>
    <row r="366" spans="1:1" ht="12.75" customHeight="1" x14ac:dyDescent="0.25">
      <c r="A366" s="67"/>
    </row>
    <row r="367" spans="1:1" ht="12.75" customHeight="1" x14ac:dyDescent="0.25">
      <c r="A367" s="67"/>
    </row>
    <row r="368" spans="1:1" ht="12.75" customHeight="1" x14ac:dyDescent="0.25">
      <c r="A368" s="67"/>
    </row>
    <row r="369" spans="1:1" ht="12.75" customHeight="1" x14ac:dyDescent="0.25">
      <c r="A369" s="67"/>
    </row>
    <row r="370" spans="1:1" ht="12.75" customHeight="1" x14ac:dyDescent="0.25">
      <c r="A370" s="67"/>
    </row>
    <row r="371" spans="1:1" ht="12.75" customHeight="1" x14ac:dyDescent="0.25">
      <c r="A371" s="67"/>
    </row>
    <row r="372" spans="1:1" ht="12.75" customHeight="1" x14ac:dyDescent="0.25">
      <c r="A372" s="67"/>
    </row>
    <row r="373" spans="1:1" ht="12.75" customHeight="1" x14ac:dyDescent="0.25">
      <c r="A373" s="67"/>
    </row>
    <row r="374" spans="1:1" ht="12.75" customHeight="1" x14ac:dyDescent="0.25">
      <c r="A374" s="67"/>
    </row>
    <row r="375" spans="1:1" ht="12.75" customHeight="1" x14ac:dyDescent="0.25">
      <c r="A375" s="67"/>
    </row>
    <row r="376" spans="1:1" ht="12.75" customHeight="1" x14ac:dyDescent="0.25">
      <c r="A376" s="67"/>
    </row>
    <row r="377" spans="1:1" ht="12.75" customHeight="1" x14ac:dyDescent="0.25">
      <c r="A377" s="67"/>
    </row>
    <row r="378" spans="1:1" ht="12.75" customHeight="1" x14ac:dyDescent="0.25">
      <c r="A378" s="67"/>
    </row>
    <row r="379" spans="1:1" ht="12.75" customHeight="1" x14ac:dyDescent="0.25">
      <c r="A379" s="67"/>
    </row>
    <row r="380" spans="1:1" ht="12.75" customHeight="1" x14ac:dyDescent="0.25">
      <c r="A380" s="67"/>
    </row>
    <row r="381" spans="1:1" ht="12.75" customHeight="1" x14ac:dyDescent="0.25">
      <c r="A381" s="67"/>
    </row>
    <row r="382" spans="1:1" ht="12.75" customHeight="1" x14ac:dyDescent="0.25">
      <c r="A382" s="67"/>
    </row>
    <row r="383" spans="1:1" ht="12.75" customHeight="1" x14ac:dyDescent="0.25">
      <c r="A383" s="67"/>
    </row>
    <row r="384" spans="1:1" ht="12.75" customHeight="1" x14ac:dyDescent="0.25">
      <c r="A384" s="67"/>
    </row>
    <row r="385" spans="1:1" ht="12.75" customHeight="1" x14ac:dyDescent="0.25">
      <c r="A385" s="67"/>
    </row>
    <row r="386" spans="1:1" ht="12.75" customHeight="1" x14ac:dyDescent="0.25">
      <c r="A386" s="67"/>
    </row>
    <row r="387" spans="1:1" ht="12.75" customHeight="1" x14ac:dyDescent="0.25">
      <c r="A387" s="67"/>
    </row>
    <row r="388" spans="1:1" ht="12.75" customHeight="1" x14ac:dyDescent="0.25">
      <c r="A388" s="67"/>
    </row>
    <row r="389" spans="1:1" ht="12.75" customHeight="1" x14ac:dyDescent="0.25">
      <c r="A389" s="67"/>
    </row>
    <row r="390" spans="1:1" ht="12.75" customHeight="1" x14ac:dyDescent="0.25">
      <c r="A390" s="67"/>
    </row>
    <row r="391" spans="1:1" ht="12.75" customHeight="1" x14ac:dyDescent="0.25">
      <c r="A391" s="67"/>
    </row>
    <row r="392" spans="1:1" ht="12.75" customHeight="1" x14ac:dyDescent="0.25">
      <c r="A392" s="67"/>
    </row>
    <row r="393" spans="1:1" ht="12.75" customHeight="1" x14ac:dyDescent="0.25">
      <c r="A393" s="67"/>
    </row>
    <row r="394" spans="1:1" ht="12.75" customHeight="1" x14ac:dyDescent="0.25">
      <c r="A394" s="67"/>
    </row>
    <row r="395" spans="1:1" ht="12.75" customHeight="1" x14ac:dyDescent="0.25">
      <c r="A395" s="67"/>
    </row>
    <row r="396" spans="1:1" ht="12.75" customHeight="1" x14ac:dyDescent="0.25">
      <c r="A396" s="67"/>
    </row>
    <row r="397" spans="1:1" ht="12.75" customHeight="1" x14ac:dyDescent="0.25">
      <c r="A397" s="67"/>
    </row>
    <row r="398" spans="1:1" ht="12.75" customHeight="1" x14ac:dyDescent="0.25">
      <c r="A398" s="67"/>
    </row>
    <row r="399" spans="1:1" ht="12.75" customHeight="1" x14ac:dyDescent="0.25">
      <c r="A399" s="67"/>
    </row>
    <row r="400" spans="1:1" ht="12.75" customHeight="1" x14ac:dyDescent="0.25">
      <c r="A400" s="67"/>
    </row>
    <row r="401" spans="1:1" ht="12.75" customHeight="1" x14ac:dyDescent="0.25">
      <c r="A401" s="67"/>
    </row>
    <row r="402" spans="1:1" ht="12.75" customHeight="1" x14ac:dyDescent="0.25">
      <c r="A402" s="67"/>
    </row>
    <row r="403" spans="1:1" ht="12.75" customHeight="1" x14ac:dyDescent="0.25">
      <c r="A403" s="67"/>
    </row>
    <row r="404" spans="1:1" ht="12.75" customHeight="1" x14ac:dyDescent="0.25">
      <c r="A404" s="67"/>
    </row>
    <row r="405" spans="1:1" ht="12.75" customHeight="1" x14ac:dyDescent="0.25">
      <c r="A405" s="67"/>
    </row>
    <row r="406" spans="1:1" ht="12.75" customHeight="1" x14ac:dyDescent="0.25">
      <c r="A406" s="67"/>
    </row>
    <row r="407" spans="1:1" ht="12.75" customHeight="1" x14ac:dyDescent="0.25">
      <c r="A407" s="67"/>
    </row>
    <row r="408" spans="1:1" ht="12.75" customHeight="1" x14ac:dyDescent="0.25">
      <c r="A408" s="67"/>
    </row>
    <row r="409" spans="1:1" ht="12.75" customHeight="1" x14ac:dyDescent="0.25">
      <c r="A409" s="67"/>
    </row>
    <row r="410" spans="1:1" ht="12.75" customHeight="1" x14ac:dyDescent="0.25">
      <c r="A410" s="67"/>
    </row>
    <row r="411" spans="1:1" ht="12.75" customHeight="1" x14ac:dyDescent="0.25">
      <c r="A411" s="67"/>
    </row>
    <row r="412" spans="1:1" ht="12.75" customHeight="1" x14ac:dyDescent="0.25">
      <c r="A412" s="67"/>
    </row>
    <row r="413" spans="1:1" ht="12.75" customHeight="1" x14ac:dyDescent="0.25">
      <c r="A413" s="67"/>
    </row>
    <row r="414" spans="1:1" ht="12.75" customHeight="1" x14ac:dyDescent="0.25">
      <c r="A414" s="67"/>
    </row>
    <row r="415" spans="1:1" ht="12.75" customHeight="1" x14ac:dyDescent="0.25">
      <c r="A415" s="67"/>
    </row>
    <row r="416" spans="1:1" ht="12.75" customHeight="1" x14ac:dyDescent="0.25">
      <c r="A416" s="67"/>
    </row>
    <row r="417" spans="1:1" ht="12.75" customHeight="1" x14ac:dyDescent="0.25">
      <c r="A417" s="67"/>
    </row>
    <row r="418" spans="1:1" ht="12.75" customHeight="1" x14ac:dyDescent="0.25">
      <c r="A418" s="67"/>
    </row>
    <row r="419" spans="1:1" ht="12.75" customHeight="1" x14ac:dyDescent="0.25">
      <c r="A419" s="67"/>
    </row>
    <row r="420" spans="1:1" ht="12.75" customHeight="1" x14ac:dyDescent="0.25">
      <c r="A420" s="67"/>
    </row>
    <row r="421" spans="1:1" ht="12.75" customHeight="1" x14ac:dyDescent="0.25">
      <c r="A421" s="67"/>
    </row>
    <row r="422" spans="1:1" ht="12.75" customHeight="1" x14ac:dyDescent="0.25">
      <c r="A422" s="67"/>
    </row>
    <row r="423" spans="1:1" ht="12.75" customHeight="1" x14ac:dyDescent="0.25">
      <c r="A423" s="67"/>
    </row>
    <row r="424" spans="1:1" ht="12.75" customHeight="1" x14ac:dyDescent="0.25">
      <c r="A424" s="67"/>
    </row>
    <row r="425" spans="1:1" ht="12.75" customHeight="1" x14ac:dyDescent="0.25">
      <c r="A425" s="67"/>
    </row>
    <row r="426" spans="1:1" ht="12.75" customHeight="1" x14ac:dyDescent="0.25">
      <c r="A426" s="67"/>
    </row>
    <row r="427" spans="1:1" ht="12.75" customHeight="1" x14ac:dyDescent="0.25">
      <c r="A427" s="67"/>
    </row>
    <row r="428" spans="1:1" ht="12.75" customHeight="1" x14ac:dyDescent="0.25">
      <c r="A428" s="67"/>
    </row>
    <row r="429" spans="1:1" ht="12.75" customHeight="1" x14ac:dyDescent="0.25">
      <c r="A429" s="67"/>
    </row>
    <row r="430" spans="1:1" ht="12.75" customHeight="1" x14ac:dyDescent="0.25">
      <c r="A430" s="67"/>
    </row>
    <row r="431" spans="1:1" ht="12.75" customHeight="1" x14ac:dyDescent="0.25">
      <c r="A431" s="67"/>
    </row>
    <row r="432" spans="1:1" ht="12.75" customHeight="1" x14ac:dyDescent="0.25">
      <c r="A432" s="67"/>
    </row>
    <row r="433" spans="1:1" ht="12.75" customHeight="1" x14ac:dyDescent="0.25">
      <c r="A433" s="67"/>
    </row>
    <row r="434" spans="1:1" ht="12.75" customHeight="1" x14ac:dyDescent="0.25">
      <c r="A434" s="67"/>
    </row>
    <row r="435" spans="1:1" ht="12.75" customHeight="1" x14ac:dyDescent="0.25">
      <c r="A435" s="67"/>
    </row>
    <row r="436" spans="1:1" ht="12.75" customHeight="1" x14ac:dyDescent="0.25">
      <c r="A436" s="67"/>
    </row>
    <row r="437" spans="1:1" ht="12.75" customHeight="1" x14ac:dyDescent="0.25">
      <c r="A437" s="67"/>
    </row>
    <row r="438" spans="1:1" ht="12.75" customHeight="1" x14ac:dyDescent="0.25">
      <c r="A438" s="67"/>
    </row>
    <row r="439" spans="1:1" ht="12.75" customHeight="1" x14ac:dyDescent="0.25">
      <c r="A439" s="67"/>
    </row>
    <row r="440" spans="1:1" ht="12.75" customHeight="1" x14ac:dyDescent="0.25">
      <c r="A440" s="67"/>
    </row>
    <row r="441" spans="1:1" ht="12.75" customHeight="1" x14ac:dyDescent="0.25">
      <c r="A441" s="67"/>
    </row>
    <row r="442" spans="1:1" ht="12.75" customHeight="1" x14ac:dyDescent="0.25">
      <c r="A442" s="67"/>
    </row>
    <row r="443" spans="1:1" ht="12.75" customHeight="1" x14ac:dyDescent="0.25">
      <c r="A443" s="67"/>
    </row>
    <row r="444" spans="1:1" ht="12.75" customHeight="1" x14ac:dyDescent="0.25">
      <c r="A444" s="67"/>
    </row>
    <row r="445" spans="1:1" ht="12.75" customHeight="1" x14ac:dyDescent="0.25">
      <c r="A445" s="67"/>
    </row>
    <row r="446" spans="1:1" ht="12.75" customHeight="1" x14ac:dyDescent="0.25">
      <c r="A446" s="67"/>
    </row>
    <row r="447" spans="1:1" ht="12.75" customHeight="1" x14ac:dyDescent="0.25">
      <c r="A447" s="67"/>
    </row>
    <row r="448" spans="1:1" ht="12.75" customHeight="1" x14ac:dyDescent="0.25">
      <c r="A448" s="67"/>
    </row>
    <row r="449" spans="1:1" ht="12.75" customHeight="1" x14ac:dyDescent="0.25">
      <c r="A449" s="67"/>
    </row>
    <row r="450" spans="1:1" ht="12.75" customHeight="1" x14ac:dyDescent="0.25">
      <c r="A450" s="67"/>
    </row>
    <row r="451" spans="1:1" ht="12.75" customHeight="1" x14ac:dyDescent="0.25">
      <c r="A451" s="67"/>
    </row>
    <row r="452" spans="1:1" ht="12.75" customHeight="1" x14ac:dyDescent="0.25">
      <c r="A452" s="67"/>
    </row>
    <row r="453" spans="1:1" ht="12.75" customHeight="1" x14ac:dyDescent="0.25">
      <c r="A453" s="67"/>
    </row>
    <row r="454" spans="1:1" ht="12.75" customHeight="1" x14ac:dyDescent="0.25">
      <c r="A454" s="67"/>
    </row>
    <row r="455" spans="1:1" ht="12.75" customHeight="1" x14ac:dyDescent="0.25">
      <c r="A455" s="67"/>
    </row>
    <row r="456" spans="1:1" ht="12.75" customHeight="1" x14ac:dyDescent="0.25">
      <c r="A456" s="67"/>
    </row>
    <row r="457" spans="1:1" ht="12.75" customHeight="1" x14ac:dyDescent="0.25">
      <c r="A457" s="67"/>
    </row>
    <row r="458" spans="1:1" ht="12.75" customHeight="1" x14ac:dyDescent="0.25">
      <c r="A458" s="67"/>
    </row>
    <row r="459" spans="1:1" ht="12.75" customHeight="1" x14ac:dyDescent="0.25">
      <c r="A459" s="67"/>
    </row>
    <row r="460" spans="1:1" ht="12.75" customHeight="1" x14ac:dyDescent="0.25">
      <c r="A460" s="67"/>
    </row>
    <row r="461" spans="1:1" ht="12.75" customHeight="1" x14ac:dyDescent="0.25">
      <c r="A461" s="67"/>
    </row>
    <row r="462" spans="1:1" ht="12.75" customHeight="1" x14ac:dyDescent="0.25">
      <c r="A462" s="67"/>
    </row>
    <row r="463" spans="1:1" ht="12.75" customHeight="1" x14ac:dyDescent="0.25">
      <c r="A463" s="67"/>
    </row>
    <row r="464" spans="1:1" ht="12.75" customHeight="1" x14ac:dyDescent="0.25">
      <c r="A464" s="67"/>
    </row>
    <row r="465" spans="1:1" ht="12.75" customHeight="1" x14ac:dyDescent="0.25">
      <c r="A465" s="67"/>
    </row>
    <row r="466" spans="1:1" ht="12.75" customHeight="1" x14ac:dyDescent="0.25">
      <c r="A466" s="67"/>
    </row>
    <row r="467" spans="1:1" ht="12.75" customHeight="1" x14ac:dyDescent="0.25">
      <c r="A467" s="67"/>
    </row>
    <row r="468" spans="1:1" ht="12.75" customHeight="1" x14ac:dyDescent="0.25">
      <c r="A468" s="67"/>
    </row>
    <row r="469" spans="1:1" ht="12.75" customHeight="1" x14ac:dyDescent="0.25">
      <c r="A469" s="67"/>
    </row>
    <row r="470" spans="1:1" ht="12.75" customHeight="1" x14ac:dyDescent="0.25">
      <c r="A470" s="67"/>
    </row>
    <row r="471" spans="1:1" ht="12.75" customHeight="1" x14ac:dyDescent="0.25">
      <c r="A471" s="67"/>
    </row>
    <row r="472" spans="1:1" ht="12.75" customHeight="1" x14ac:dyDescent="0.25">
      <c r="A472" s="67"/>
    </row>
    <row r="473" spans="1:1" ht="12.75" customHeight="1" x14ac:dyDescent="0.25">
      <c r="A473" s="67"/>
    </row>
    <row r="474" spans="1:1" ht="12.75" customHeight="1" x14ac:dyDescent="0.25">
      <c r="A474" s="67"/>
    </row>
    <row r="475" spans="1:1" ht="12.75" customHeight="1" x14ac:dyDescent="0.25">
      <c r="A475" s="67"/>
    </row>
    <row r="476" spans="1:1" ht="12.75" customHeight="1" x14ac:dyDescent="0.25">
      <c r="A476" s="67"/>
    </row>
    <row r="477" spans="1:1" ht="12.75" customHeight="1" x14ac:dyDescent="0.25">
      <c r="A477" s="67"/>
    </row>
    <row r="478" spans="1:1" ht="12.75" customHeight="1" x14ac:dyDescent="0.25">
      <c r="A478" s="67"/>
    </row>
    <row r="479" spans="1:1" ht="12.75" customHeight="1" x14ac:dyDescent="0.25">
      <c r="A479" s="67"/>
    </row>
    <row r="480" spans="1:1" ht="12.75" customHeight="1" x14ac:dyDescent="0.25">
      <c r="A480" s="67"/>
    </row>
    <row r="481" spans="1:1" ht="12.75" customHeight="1" x14ac:dyDescent="0.25">
      <c r="A481" s="67"/>
    </row>
    <row r="482" spans="1:1" ht="12.75" customHeight="1" x14ac:dyDescent="0.25">
      <c r="A482" s="67"/>
    </row>
    <row r="483" spans="1:1" ht="12.75" customHeight="1" x14ac:dyDescent="0.25">
      <c r="A483" s="67"/>
    </row>
    <row r="484" spans="1:1" ht="12.75" customHeight="1" x14ac:dyDescent="0.25">
      <c r="A484" s="67"/>
    </row>
    <row r="485" spans="1:1" ht="12.75" customHeight="1" x14ac:dyDescent="0.25">
      <c r="A485" s="67"/>
    </row>
    <row r="486" spans="1:1" ht="12.75" customHeight="1" x14ac:dyDescent="0.25">
      <c r="A486" s="67"/>
    </row>
    <row r="487" spans="1:1" ht="12.75" customHeight="1" x14ac:dyDescent="0.25">
      <c r="A487" s="67"/>
    </row>
    <row r="488" spans="1:1" ht="12.75" customHeight="1" x14ac:dyDescent="0.25">
      <c r="A488" s="67"/>
    </row>
    <row r="489" spans="1:1" ht="12.75" customHeight="1" x14ac:dyDescent="0.25">
      <c r="A489" s="67"/>
    </row>
    <row r="490" spans="1:1" ht="12.75" customHeight="1" x14ac:dyDescent="0.25">
      <c r="A490" s="67"/>
    </row>
    <row r="491" spans="1:1" ht="12.75" customHeight="1" x14ac:dyDescent="0.25">
      <c r="A491" s="67"/>
    </row>
    <row r="492" spans="1:1" ht="12.75" customHeight="1" x14ac:dyDescent="0.25">
      <c r="A492" s="67"/>
    </row>
    <row r="493" spans="1:1" ht="12.75" customHeight="1" x14ac:dyDescent="0.25">
      <c r="A493" s="67"/>
    </row>
    <row r="494" spans="1:1" ht="12.75" customHeight="1" x14ac:dyDescent="0.25">
      <c r="A494" s="67"/>
    </row>
    <row r="495" spans="1:1" ht="12.75" customHeight="1" x14ac:dyDescent="0.25">
      <c r="A495" s="67"/>
    </row>
    <row r="496" spans="1:1" ht="12.75" customHeight="1" x14ac:dyDescent="0.25">
      <c r="A496" s="67"/>
    </row>
    <row r="497" spans="1:1" ht="12.75" customHeight="1" x14ac:dyDescent="0.25">
      <c r="A497" s="67"/>
    </row>
    <row r="498" spans="1:1" ht="12.75" customHeight="1" x14ac:dyDescent="0.25">
      <c r="A498" s="67"/>
    </row>
    <row r="499" spans="1:1" ht="12.75" customHeight="1" x14ac:dyDescent="0.25">
      <c r="A499" s="67"/>
    </row>
    <row r="500" spans="1:1" ht="12.75" customHeight="1" x14ac:dyDescent="0.25">
      <c r="A500" s="67"/>
    </row>
    <row r="501" spans="1:1" ht="12.75" customHeight="1" x14ac:dyDescent="0.25">
      <c r="A501" s="67"/>
    </row>
    <row r="502" spans="1:1" ht="12.75" customHeight="1" x14ac:dyDescent="0.25">
      <c r="A502" s="67"/>
    </row>
    <row r="503" spans="1:1" ht="12.75" customHeight="1" x14ac:dyDescent="0.25">
      <c r="A503" s="67"/>
    </row>
    <row r="504" spans="1:1" ht="12.75" customHeight="1" x14ac:dyDescent="0.25">
      <c r="A504" s="67"/>
    </row>
    <row r="505" spans="1:1" ht="12.75" customHeight="1" x14ac:dyDescent="0.25">
      <c r="A505" s="67"/>
    </row>
    <row r="506" spans="1:1" ht="12.75" customHeight="1" x14ac:dyDescent="0.25">
      <c r="A506" s="67"/>
    </row>
    <row r="507" spans="1:1" ht="12.75" customHeight="1" x14ac:dyDescent="0.25">
      <c r="A507" s="67"/>
    </row>
    <row r="508" spans="1:1" ht="12.75" customHeight="1" x14ac:dyDescent="0.25">
      <c r="A508" s="67"/>
    </row>
    <row r="509" spans="1:1" ht="12.75" customHeight="1" x14ac:dyDescent="0.25">
      <c r="A509" s="67"/>
    </row>
    <row r="510" spans="1:1" ht="12.75" customHeight="1" x14ac:dyDescent="0.25">
      <c r="A510" s="67"/>
    </row>
    <row r="511" spans="1:1" ht="12.75" customHeight="1" x14ac:dyDescent="0.25">
      <c r="A511" s="67"/>
    </row>
    <row r="512" spans="1:1" ht="12.75" customHeight="1" x14ac:dyDescent="0.25">
      <c r="A512" s="67"/>
    </row>
    <row r="513" spans="1:1" ht="12.75" customHeight="1" x14ac:dyDescent="0.25">
      <c r="A513" s="67"/>
    </row>
    <row r="514" spans="1:1" ht="12.75" customHeight="1" x14ac:dyDescent="0.25">
      <c r="A514" s="67"/>
    </row>
    <row r="515" spans="1:1" ht="12.75" customHeight="1" x14ac:dyDescent="0.25">
      <c r="A515" s="67"/>
    </row>
    <row r="516" spans="1:1" ht="12.75" customHeight="1" x14ac:dyDescent="0.25">
      <c r="A516" s="67"/>
    </row>
    <row r="517" spans="1:1" ht="12.75" customHeight="1" x14ac:dyDescent="0.25">
      <c r="A517" s="67"/>
    </row>
    <row r="518" spans="1:1" ht="12.75" customHeight="1" x14ac:dyDescent="0.25">
      <c r="A518" s="67"/>
    </row>
    <row r="519" spans="1:1" ht="12.75" customHeight="1" x14ac:dyDescent="0.25">
      <c r="A519" s="67"/>
    </row>
    <row r="520" spans="1:1" ht="12.75" customHeight="1" x14ac:dyDescent="0.25">
      <c r="A520" s="67"/>
    </row>
    <row r="521" spans="1:1" ht="12.75" customHeight="1" x14ac:dyDescent="0.25">
      <c r="A521" s="67"/>
    </row>
    <row r="522" spans="1:1" ht="12.75" customHeight="1" x14ac:dyDescent="0.25">
      <c r="A522" s="67"/>
    </row>
    <row r="523" spans="1:1" ht="12.75" customHeight="1" x14ac:dyDescent="0.25">
      <c r="A523" s="67"/>
    </row>
    <row r="524" spans="1:1" ht="12.75" customHeight="1" x14ac:dyDescent="0.25">
      <c r="A524" s="67"/>
    </row>
    <row r="525" spans="1:1" ht="12.75" customHeight="1" x14ac:dyDescent="0.25">
      <c r="A525" s="67"/>
    </row>
    <row r="526" spans="1:1" ht="12.75" customHeight="1" x14ac:dyDescent="0.25">
      <c r="A526" s="67"/>
    </row>
    <row r="527" spans="1:1" ht="12.75" customHeight="1" x14ac:dyDescent="0.25">
      <c r="A527" s="67"/>
    </row>
    <row r="528" spans="1:1" ht="12.75" customHeight="1" x14ac:dyDescent="0.25">
      <c r="A528" s="67"/>
    </row>
    <row r="529" spans="1:1" ht="12.75" customHeight="1" x14ac:dyDescent="0.25">
      <c r="A529" s="67"/>
    </row>
    <row r="530" spans="1:1" ht="12.75" customHeight="1" x14ac:dyDescent="0.25">
      <c r="A530" s="67"/>
    </row>
    <row r="531" spans="1:1" ht="12.75" customHeight="1" x14ac:dyDescent="0.25">
      <c r="A531" s="67"/>
    </row>
    <row r="532" spans="1:1" ht="12.75" customHeight="1" x14ac:dyDescent="0.25">
      <c r="A532" s="67"/>
    </row>
    <row r="533" spans="1:1" ht="12.75" customHeight="1" x14ac:dyDescent="0.25">
      <c r="A533" s="67"/>
    </row>
    <row r="534" spans="1:1" ht="12.75" customHeight="1" x14ac:dyDescent="0.25">
      <c r="A534" s="67"/>
    </row>
    <row r="535" spans="1:1" ht="12.75" customHeight="1" x14ac:dyDescent="0.25">
      <c r="A535" s="67"/>
    </row>
    <row r="536" spans="1:1" ht="12.75" customHeight="1" x14ac:dyDescent="0.25">
      <c r="A536" s="67"/>
    </row>
    <row r="537" spans="1:1" ht="12.75" customHeight="1" x14ac:dyDescent="0.25">
      <c r="A537" s="67"/>
    </row>
    <row r="538" spans="1:1" ht="12.75" customHeight="1" x14ac:dyDescent="0.25">
      <c r="A538" s="67"/>
    </row>
    <row r="539" spans="1:1" ht="12.75" customHeight="1" x14ac:dyDescent="0.25">
      <c r="A539" s="67"/>
    </row>
    <row r="540" spans="1:1" ht="12.75" customHeight="1" x14ac:dyDescent="0.25">
      <c r="A540" s="67"/>
    </row>
    <row r="541" spans="1:1" ht="12.75" customHeight="1" x14ac:dyDescent="0.25">
      <c r="A541" s="67"/>
    </row>
    <row r="542" spans="1:1" ht="12.75" customHeight="1" x14ac:dyDescent="0.25">
      <c r="A542" s="67"/>
    </row>
    <row r="543" spans="1:1" ht="12.75" customHeight="1" x14ac:dyDescent="0.25">
      <c r="A543" s="67"/>
    </row>
    <row r="544" spans="1:1" ht="12.75" customHeight="1" x14ac:dyDescent="0.25">
      <c r="A544" s="67"/>
    </row>
    <row r="545" spans="1:1" ht="12.75" customHeight="1" x14ac:dyDescent="0.25">
      <c r="A545" s="67"/>
    </row>
    <row r="546" spans="1:1" ht="12.75" customHeight="1" x14ac:dyDescent="0.25">
      <c r="A546" s="67"/>
    </row>
    <row r="547" spans="1:1" ht="12.75" customHeight="1" x14ac:dyDescent="0.25">
      <c r="A547" s="67"/>
    </row>
    <row r="548" spans="1:1" ht="12.75" customHeight="1" x14ac:dyDescent="0.25">
      <c r="A548" s="67"/>
    </row>
    <row r="549" spans="1:1" ht="12.75" customHeight="1" x14ac:dyDescent="0.25">
      <c r="A549" s="67"/>
    </row>
    <row r="550" spans="1:1" ht="12.75" customHeight="1" x14ac:dyDescent="0.25">
      <c r="A550" s="67"/>
    </row>
    <row r="551" spans="1:1" ht="12.75" customHeight="1" x14ac:dyDescent="0.25">
      <c r="A551" s="67"/>
    </row>
    <row r="552" spans="1:1" ht="12.75" customHeight="1" x14ac:dyDescent="0.25">
      <c r="A552" s="67"/>
    </row>
    <row r="553" spans="1:1" ht="12.75" customHeight="1" x14ac:dyDescent="0.25">
      <c r="A553" s="67"/>
    </row>
    <row r="554" spans="1:1" ht="12.75" customHeight="1" x14ac:dyDescent="0.25">
      <c r="A554" s="67"/>
    </row>
    <row r="555" spans="1:1" ht="12.75" customHeight="1" x14ac:dyDescent="0.25">
      <c r="A555" s="67"/>
    </row>
    <row r="556" spans="1:1" ht="12.75" customHeight="1" x14ac:dyDescent="0.25">
      <c r="A556" s="67"/>
    </row>
    <row r="557" spans="1:1" ht="12.75" customHeight="1" x14ac:dyDescent="0.25">
      <c r="A557" s="67"/>
    </row>
    <row r="558" spans="1:1" ht="12.75" customHeight="1" x14ac:dyDescent="0.25">
      <c r="A558" s="67"/>
    </row>
    <row r="559" spans="1:1" ht="12.75" customHeight="1" x14ac:dyDescent="0.25">
      <c r="A559" s="67"/>
    </row>
    <row r="560" spans="1:1" ht="12.75" customHeight="1" x14ac:dyDescent="0.25">
      <c r="A560" s="67"/>
    </row>
    <row r="561" spans="1:1" ht="12.75" customHeight="1" x14ac:dyDescent="0.25">
      <c r="A561" s="67"/>
    </row>
    <row r="562" spans="1:1" ht="12.75" customHeight="1" x14ac:dyDescent="0.25">
      <c r="A562" s="67"/>
    </row>
    <row r="563" spans="1:1" ht="12.75" customHeight="1" x14ac:dyDescent="0.25">
      <c r="A563" s="67"/>
    </row>
    <row r="564" spans="1:1" ht="12.75" customHeight="1" x14ac:dyDescent="0.25">
      <c r="A564" s="67"/>
    </row>
    <row r="565" spans="1:1" ht="12.75" customHeight="1" x14ac:dyDescent="0.25">
      <c r="A565" s="67"/>
    </row>
    <row r="566" spans="1:1" ht="12.75" customHeight="1" x14ac:dyDescent="0.25">
      <c r="A566" s="67"/>
    </row>
    <row r="567" spans="1:1" ht="12.75" customHeight="1" x14ac:dyDescent="0.25">
      <c r="A567" s="67"/>
    </row>
    <row r="568" spans="1:1" ht="12.75" customHeight="1" x14ac:dyDescent="0.25">
      <c r="A568" s="67"/>
    </row>
    <row r="569" spans="1:1" ht="12.75" customHeight="1" x14ac:dyDescent="0.25">
      <c r="A569" s="67"/>
    </row>
    <row r="570" spans="1:1" ht="12.75" customHeight="1" x14ac:dyDescent="0.25">
      <c r="A570" s="67"/>
    </row>
    <row r="571" spans="1:1" ht="12.75" customHeight="1" x14ac:dyDescent="0.25">
      <c r="A571" s="67"/>
    </row>
    <row r="572" spans="1:1" ht="12.75" customHeight="1" x14ac:dyDescent="0.25">
      <c r="A572" s="67"/>
    </row>
    <row r="573" spans="1:1" ht="12.75" customHeight="1" x14ac:dyDescent="0.25">
      <c r="A573" s="67"/>
    </row>
    <row r="574" spans="1:1" ht="12.75" customHeight="1" x14ac:dyDescent="0.25">
      <c r="A574" s="67"/>
    </row>
    <row r="575" spans="1:1" ht="12.75" customHeight="1" x14ac:dyDescent="0.25">
      <c r="A575" s="67"/>
    </row>
    <row r="576" spans="1:1" ht="12.75" customHeight="1" x14ac:dyDescent="0.25">
      <c r="A576" s="67"/>
    </row>
    <row r="577" spans="1:1" ht="12.75" customHeight="1" x14ac:dyDescent="0.25">
      <c r="A577" s="67"/>
    </row>
    <row r="578" spans="1:1" ht="12.75" customHeight="1" x14ac:dyDescent="0.25">
      <c r="A578" s="67"/>
    </row>
    <row r="579" spans="1:1" ht="12.75" customHeight="1" x14ac:dyDescent="0.25">
      <c r="A579" s="67"/>
    </row>
    <row r="580" spans="1:1" ht="12.75" customHeight="1" x14ac:dyDescent="0.25">
      <c r="A580" s="67"/>
    </row>
    <row r="581" spans="1:1" ht="12.75" customHeight="1" x14ac:dyDescent="0.25">
      <c r="A581" s="67"/>
    </row>
    <row r="582" spans="1:1" ht="12.75" customHeight="1" x14ac:dyDescent="0.25">
      <c r="A582" s="67"/>
    </row>
    <row r="583" spans="1:1" ht="12.75" customHeight="1" x14ac:dyDescent="0.25">
      <c r="A583" s="67"/>
    </row>
    <row r="584" spans="1:1" ht="12.75" customHeight="1" x14ac:dyDescent="0.25">
      <c r="A584" s="67"/>
    </row>
    <row r="585" spans="1:1" ht="12.75" customHeight="1" x14ac:dyDescent="0.25">
      <c r="A585" s="67"/>
    </row>
    <row r="586" spans="1:1" ht="12.75" customHeight="1" x14ac:dyDescent="0.25">
      <c r="A586" s="67"/>
    </row>
    <row r="587" spans="1:1" ht="12.75" customHeight="1" x14ac:dyDescent="0.25">
      <c r="A587" s="67"/>
    </row>
    <row r="588" spans="1:1" ht="12.75" customHeight="1" x14ac:dyDescent="0.25">
      <c r="A588" s="67"/>
    </row>
    <row r="589" spans="1:1" ht="12.75" customHeight="1" x14ac:dyDescent="0.25">
      <c r="A589" s="67"/>
    </row>
    <row r="590" spans="1:1" ht="12.75" customHeight="1" x14ac:dyDescent="0.25">
      <c r="A590" s="67"/>
    </row>
    <row r="591" spans="1:1" ht="12.75" customHeight="1" x14ac:dyDescent="0.25">
      <c r="A591" s="67"/>
    </row>
    <row r="592" spans="1:1" ht="12.75" customHeight="1" x14ac:dyDescent="0.25">
      <c r="A592" s="67"/>
    </row>
    <row r="593" spans="1:1" ht="12.75" customHeight="1" x14ac:dyDescent="0.25">
      <c r="A593" s="67"/>
    </row>
    <row r="594" spans="1:1" ht="12.75" customHeight="1" x14ac:dyDescent="0.25">
      <c r="A594" s="67"/>
    </row>
    <row r="595" spans="1:1" ht="12.75" customHeight="1" x14ac:dyDescent="0.25">
      <c r="A595" s="67"/>
    </row>
    <row r="596" spans="1:1" ht="12.75" customHeight="1" x14ac:dyDescent="0.25">
      <c r="A596" s="67"/>
    </row>
    <row r="597" spans="1:1" ht="12.75" customHeight="1" x14ac:dyDescent="0.25">
      <c r="A597" s="67"/>
    </row>
    <row r="598" spans="1:1" ht="12.75" customHeight="1" x14ac:dyDescent="0.25">
      <c r="A598" s="67"/>
    </row>
    <row r="599" spans="1:1" ht="12.75" customHeight="1" x14ac:dyDescent="0.25">
      <c r="A599" s="67"/>
    </row>
    <row r="600" spans="1:1" ht="12.75" customHeight="1" x14ac:dyDescent="0.25">
      <c r="A600" s="67"/>
    </row>
    <row r="601" spans="1:1" ht="12.75" customHeight="1" x14ac:dyDescent="0.25">
      <c r="A601" s="67"/>
    </row>
    <row r="602" spans="1:1" ht="12.75" customHeight="1" x14ac:dyDescent="0.25">
      <c r="A602" s="67"/>
    </row>
    <row r="603" spans="1:1" ht="12.75" customHeight="1" x14ac:dyDescent="0.25">
      <c r="A603" s="67"/>
    </row>
    <row r="604" spans="1:1" ht="12.75" customHeight="1" x14ac:dyDescent="0.25">
      <c r="A604" s="67"/>
    </row>
    <row r="605" spans="1:1" ht="12.75" customHeight="1" x14ac:dyDescent="0.25">
      <c r="A605" s="67"/>
    </row>
    <row r="606" spans="1:1" ht="12.75" customHeight="1" x14ac:dyDescent="0.25">
      <c r="A606" s="67"/>
    </row>
    <row r="607" spans="1:1" ht="12.75" customHeight="1" x14ac:dyDescent="0.25">
      <c r="A607" s="67"/>
    </row>
    <row r="608" spans="1:1" ht="12.75" customHeight="1" x14ac:dyDescent="0.25">
      <c r="A608" s="67"/>
    </row>
    <row r="609" spans="1:1" ht="12.75" customHeight="1" x14ac:dyDescent="0.25">
      <c r="A609" s="67"/>
    </row>
    <row r="610" spans="1:1" ht="12.75" customHeight="1" x14ac:dyDescent="0.25">
      <c r="A610" s="67"/>
    </row>
    <row r="611" spans="1:1" ht="12.75" customHeight="1" x14ac:dyDescent="0.25">
      <c r="A611" s="67"/>
    </row>
    <row r="612" spans="1:1" ht="12.75" customHeight="1" x14ac:dyDescent="0.25">
      <c r="A612" s="67"/>
    </row>
    <row r="613" spans="1:1" ht="12.75" customHeight="1" x14ac:dyDescent="0.25">
      <c r="A613" s="67"/>
    </row>
    <row r="614" spans="1:1" ht="12.75" customHeight="1" x14ac:dyDescent="0.25">
      <c r="A614" s="67"/>
    </row>
    <row r="615" spans="1:1" ht="12.75" customHeight="1" x14ac:dyDescent="0.25">
      <c r="A615" s="67"/>
    </row>
    <row r="616" spans="1:1" ht="12.75" customHeight="1" x14ac:dyDescent="0.25">
      <c r="A616" s="67"/>
    </row>
    <row r="617" spans="1:1" ht="12.75" customHeight="1" x14ac:dyDescent="0.25">
      <c r="A617" s="67"/>
    </row>
    <row r="618" spans="1:1" ht="12.75" customHeight="1" x14ac:dyDescent="0.25">
      <c r="A618" s="67"/>
    </row>
    <row r="619" spans="1:1" ht="12.75" customHeight="1" x14ac:dyDescent="0.25">
      <c r="A619" s="67"/>
    </row>
    <row r="620" spans="1:1" ht="12.75" customHeight="1" x14ac:dyDescent="0.25">
      <c r="A620" s="67"/>
    </row>
    <row r="621" spans="1:1" ht="12.75" customHeight="1" x14ac:dyDescent="0.25">
      <c r="A621" s="67"/>
    </row>
    <row r="622" spans="1:1" ht="12.75" customHeight="1" x14ac:dyDescent="0.25">
      <c r="A622" s="67"/>
    </row>
    <row r="623" spans="1:1" ht="12.75" customHeight="1" x14ac:dyDescent="0.25">
      <c r="A623" s="67"/>
    </row>
    <row r="624" spans="1:1" ht="12.75" customHeight="1" x14ac:dyDescent="0.25">
      <c r="A624" s="67"/>
    </row>
    <row r="625" spans="1:1" ht="12.75" customHeight="1" x14ac:dyDescent="0.25">
      <c r="A625" s="67"/>
    </row>
    <row r="626" spans="1:1" ht="12.75" customHeight="1" x14ac:dyDescent="0.25">
      <c r="A626" s="67"/>
    </row>
    <row r="627" spans="1:1" ht="12.75" customHeight="1" x14ac:dyDescent="0.25">
      <c r="A627" s="67"/>
    </row>
    <row r="628" spans="1:1" ht="12.75" customHeight="1" x14ac:dyDescent="0.25">
      <c r="A628" s="67"/>
    </row>
    <row r="629" spans="1:1" ht="12.75" customHeight="1" x14ac:dyDescent="0.25">
      <c r="A629" s="67"/>
    </row>
    <row r="630" spans="1:1" ht="12.75" customHeight="1" x14ac:dyDescent="0.25">
      <c r="A630" s="67"/>
    </row>
    <row r="631" spans="1:1" ht="12.75" customHeight="1" x14ac:dyDescent="0.25">
      <c r="A631" s="67"/>
    </row>
    <row r="632" spans="1:1" ht="12.75" customHeight="1" x14ac:dyDescent="0.25">
      <c r="A632" s="67"/>
    </row>
    <row r="633" spans="1:1" ht="12.75" customHeight="1" x14ac:dyDescent="0.25">
      <c r="A633" s="67"/>
    </row>
    <row r="634" spans="1:1" ht="12.75" customHeight="1" x14ac:dyDescent="0.25">
      <c r="A634" s="67"/>
    </row>
    <row r="635" spans="1:1" ht="12.75" customHeight="1" x14ac:dyDescent="0.25">
      <c r="A635" s="67"/>
    </row>
    <row r="636" spans="1:1" ht="12.75" customHeight="1" x14ac:dyDescent="0.25">
      <c r="A636" s="67"/>
    </row>
    <row r="637" spans="1:1" ht="12.75" customHeight="1" x14ac:dyDescent="0.25">
      <c r="A637" s="67"/>
    </row>
    <row r="638" spans="1:1" ht="12.75" customHeight="1" x14ac:dyDescent="0.25">
      <c r="A638" s="67"/>
    </row>
    <row r="639" spans="1:1" ht="12.75" customHeight="1" x14ac:dyDescent="0.25">
      <c r="A639" s="67"/>
    </row>
    <row r="640" spans="1:1" ht="12.75" customHeight="1" x14ac:dyDescent="0.25">
      <c r="A640" s="67"/>
    </row>
    <row r="641" spans="1:1" ht="12.75" customHeight="1" x14ac:dyDescent="0.25">
      <c r="A641" s="67"/>
    </row>
    <row r="642" spans="1:1" ht="12.75" customHeight="1" x14ac:dyDescent="0.25">
      <c r="A642" s="67"/>
    </row>
    <row r="643" spans="1:1" ht="12.75" customHeight="1" x14ac:dyDescent="0.25">
      <c r="A643" s="67"/>
    </row>
    <row r="644" spans="1:1" ht="12.75" customHeight="1" x14ac:dyDescent="0.25">
      <c r="A644" s="67"/>
    </row>
    <row r="645" spans="1:1" ht="12.75" customHeight="1" x14ac:dyDescent="0.25">
      <c r="A645" s="67"/>
    </row>
    <row r="646" spans="1:1" ht="12.75" customHeight="1" x14ac:dyDescent="0.25">
      <c r="A646" s="67"/>
    </row>
    <row r="647" spans="1:1" ht="12.75" customHeight="1" x14ac:dyDescent="0.25">
      <c r="A647" s="67"/>
    </row>
    <row r="648" spans="1:1" ht="12.75" customHeight="1" x14ac:dyDescent="0.25">
      <c r="A648" s="67"/>
    </row>
    <row r="649" spans="1:1" ht="12.75" customHeight="1" x14ac:dyDescent="0.25">
      <c r="A649" s="67"/>
    </row>
    <row r="650" spans="1:1" ht="12.75" customHeight="1" x14ac:dyDescent="0.25">
      <c r="A650" s="67"/>
    </row>
    <row r="651" spans="1:1" ht="12.75" customHeight="1" x14ac:dyDescent="0.25">
      <c r="A651" s="67"/>
    </row>
    <row r="652" spans="1:1" ht="12.75" customHeight="1" x14ac:dyDescent="0.25">
      <c r="A652" s="67"/>
    </row>
    <row r="653" spans="1:1" ht="12.75" customHeight="1" x14ac:dyDescent="0.25">
      <c r="A653" s="67"/>
    </row>
    <row r="654" spans="1:1" ht="12.75" customHeight="1" x14ac:dyDescent="0.25">
      <c r="A654" s="67"/>
    </row>
    <row r="655" spans="1:1" ht="12.75" customHeight="1" x14ac:dyDescent="0.25">
      <c r="A655" s="67"/>
    </row>
    <row r="656" spans="1:1" ht="12.75" customHeight="1" x14ac:dyDescent="0.25">
      <c r="A656" s="67"/>
    </row>
    <row r="657" spans="1:1" ht="12.75" customHeight="1" x14ac:dyDescent="0.25">
      <c r="A657" s="67"/>
    </row>
    <row r="658" spans="1:1" ht="12.75" customHeight="1" x14ac:dyDescent="0.25">
      <c r="A658" s="67"/>
    </row>
    <row r="659" spans="1:1" ht="12.75" customHeight="1" x14ac:dyDescent="0.25">
      <c r="A659" s="67"/>
    </row>
    <row r="660" spans="1:1" ht="12.75" customHeight="1" x14ac:dyDescent="0.25">
      <c r="A660" s="67"/>
    </row>
    <row r="661" spans="1:1" ht="12.75" customHeight="1" x14ac:dyDescent="0.25">
      <c r="A661" s="67"/>
    </row>
    <row r="662" spans="1:1" ht="12.75" customHeight="1" x14ac:dyDescent="0.25">
      <c r="A662" s="67"/>
    </row>
    <row r="663" spans="1:1" ht="12.75" customHeight="1" x14ac:dyDescent="0.25">
      <c r="A663" s="67"/>
    </row>
    <row r="664" spans="1:1" ht="12.75" customHeight="1" x14ac:dyDescent="0.25">
      <c r="A664" s="67"/>
    </row>
    <row r="665" spans="1:1" ht="12.75" customHeight="1" x14ac:dyDescent="0.25">
      <c r="A665" s="67"/>
    </row>
    <row r="666" spans="1:1" ht="12.75" customHeight="1" x14ac:dyDescent="0.25">
      <c r="A666" s="67"/>
    </row>
    <row r="667" spans="1:1" ht="12.75" customHeight="1" x14ac:dyDescent="0.25">
      <c r="A667" s="67"/>
    </row>
    <row r="668" spans="1:1" ht="12.75" customHeight="1" x14ac:dyDescent="0.25">
      <c r="A668" s="67"/>
    </row>
    <row r="669" spans="1:1" ht="12.75" customHeight="1" x14ac:dyDescent="0.25">
      <c r="A669" s="67"/>
    </row>
    <row r="670" spans="1:1" ht="12.75" customHeight="1" x14ac:dyDescent="0.25">
      <c r="A670" s="67"/>
    </row>
    <row r="671" spans="1:1" ht="12.75" customHeight="1" x14ac:dyDescent="0.25">
      <c r="A671" s="67"/>
    </row>
    <row r="672" spans="1:1" ht="12.75" customHeight="1" x14ac:dyDescent="0.25">
      <c r="A672" s="67"/>
    </row>
    <row r="673" spans="1:1" ht="12.75" customHeight="1" x14ac:dyDescent="0.25">
      <c r="A673" s="67"/>
    </row>
    <row r="674" spans="1:1" ht="12.75" customHeight="1" x14ac:dyDescent="0.25">
      <c r="A674" s="67"/>
    </row>
    <row r="675" spans="1:1" ht="12.75" customHeight="1" x14ac:dyDescent="0.25">
      <c r="A675" s="67"/>
    </row>
    <row r="676" spans="1:1" ht="12.75" customHeight="1" x14ac:dyDescent="0.25">
      <c r="A676" s="67"/>
    </row>
    <row r="677" spans="1:1" ht="12.75" customHeight="1" x14ac:dyDescent="0.25">
      <c r="A677" s="67"/>
    </row>
    <row r="678" spans="1:1" ht="12.75" customHeight="1" x14ac:dyDescent="0.25">
      <c r="A678" s="67"/>
    </row>
    <row r="679" spans="1:1" ht="12.75" customHeight="1" x14ac:dyDescent="0.25">
      <c r="A679" s="67"/>
    </row>
    <row r="680" spans="1:1" ht="12.75" customHeight="1" x14ac:dyDescent="0.25">
      <c r="A680" s="67"/>
    </row>
    <row r="681" spans="1:1" ht="12.75" customHeight="1" x14ac:dyDescent="0.25">
      <c r="A681" s="67"/>
    </row>
    <row r="682" spans="1:1" ht="12.75" customHeight="1" x14ac:dyDescent="0.25">
      <c r="A682" s="67"/>
    </row>
    <row r="683" spans="1:1" ht="12.75" customHeight="1" x14ac:dyDescent="0.25">
      <c r="A683" s="67"/>
    </row>
    <row r="684" spans="1:1" ht="12.75" customHeight="1" x14ac:dyDescent="0.25">
      <c r="A684" s="67"/>
    </row>
    <row r="685" spans="1:1" ht="12.75" customHeight="1" x14ac:dyDescent="0.25">
      <c r="A685" s="67"/>
    </row>
    <row r="686" spans="1:1" ht="12.75" customHeight="1" x14ac:dyDescent="0.25">
      <c r="A686" s="67"/>
    </row>
    <row r="687" spans="1:1" ht="12.75" customHeight="1" x14ac:dyDescent="0.25">
      <c r="A687" s="67"/>
    </row>
    <row r="688" spans="1:1" ht="12.75" customHeight="1" x14ac:dyDescent="0.25">
      <c r="A688" s="67"/>
    </row>
    <row r="689" spans="1:1" ht="12.75" customHeight="1" x14ac:dyDescent="0.25">
      <c r="A689" s="67"/>
    </row>
    <row r="690" spans="1:1" ht="12.75" customHeight="1" x14ac:dyDescent="0.25">
      <c r="A690" s="67"/>
    </row>
    <row r="691" spans="1:1" ht="12.75" customHeight="1" x14ac:dyDescent="0.25">
      <c r="A691" s="67"/>
    </row>
    <row r="692" spans="1:1" ht="12.75" customHeight="1" x14ac:dyDescent="0.25">
      <c r="A692" s="67"/>
    </row>
    <row r="693" spans="1:1" ht="12.75" customHeight="1" x14ac:dyDescent="0.25">
      <c r="A693" s="67"/>
    </row>
    <row r="694" spans="1:1" ht="12.75" customHeight="1" x14ac:dyDescent="0.25">
      <c r="A694" s="67"/>
    </row>
    <row r="695" spans="1:1" ht="12.75" customHeight="1" x14ac:dyDescent="0.25">
      <c r="A695" s="67"/>
    </row>
    <row r="696" spans="1:1" ht="12.75" customHeight="1" x14ac:dyDescent="0.25">
      <c r="A696" s="67"/>
    </row>
    <row r="697" spans="1:1" ht="12.75" customHeight="1" x14ac:dyDescent="0.25">
      <c r="A697" s="67"/>
    </row>
    <row r="698" spans="1:1" ht="12.75" customHeight="1" x14ac:dyDescent="0.25">
      <c r="A698" s="67"/>
    </row>
    <row r="699" spans="1:1" ht="12.75" customHeight="1" x14ac:dyDescent="0.25">
      <c r="A699" s="67"/>
    </row>
    <row r="700" spans="1:1" ht="12.75" customHeight="1" x14ac:dyDescent="0.25">
      <c r="A700" s="67"/>
    </row>
    <row r="701" spans="1:1" ht="12.75" customHeight="1" x14ac:dyDescent="0.25">
      <c r="A701" s="67"/>
    </row>
    <row r="702" spans="1:1" ht="12.75" customHeight="1" x14ac:dyDescent="0.25">
      <c r="A702" s="67"/>
    </row>
    <row r="703" spans="1:1" ht="12.75" customHeight="1" x14ac:dyDescent="0.25">
      <c r="A703" s="67"/>
    </row>
    <row r="704" spans="1:1" ht="12.75" customHeight="1" x14ac:dyDescent="0.25">
      <c r="A704" s="67"/>
    </row>
    <row r="705" spans="1:1" ht="12.75" customHeight="1" x14ac:dyDescent="0.25">
      <c r="A705" s="67"/>
    </row>
    <row r="706" spans="1:1" ht="12.75" customHeight="1" x14ac:dyDescent="0.25">
      <c r="A706" s="67"/>
    </row>
    <row r="707" spans="1:1" ht="12.75" customHeight="1" x14ac:dyDescent="0.25">
      <c r="A707" s="67"/>
    </row>
    <row r="708" spans="1:1" ht="12.75" customHeight="1" x14ac:dyDescent="0.25">
      <c r="A708" s="67"/>
    </row>
    <row r="709" spans="1:1" ht="12.75" customHeight="1" x14ac:dyDescent="0.25">
      <c r="A709" s="67"/>
    </row>
    <row r="710" spans="1:1" ht="12.75" customHeight="1" x14ac:dyDescent="0.25">
      <c r="A710" s="67"/>
    </row>
    <row r="711" spans="1:1" ht="12.75" customHeight="1" x14ac:dyDescent="0.25">
      <c r="A711" s="67"/>
    </row>
    <row r="712" spans="1:1" ht="12.75" customHeight="1" x14ac:dyDescent="0.25">
      <c r="A712" s="67"/>
    </row>
    <row r="713" spans="1:1" ht="12.75" customHeight="1" x14ac:dyDescent="0.25">
      <c r="A713" s="67"/>
    </row>
    <row r="714" spans="1:1" ht="12.75" customHeight="1" x14ac:dyDescent="0.25">
      <c r="A714" s="67"/>
    </row>
    <row r="715" spans="1:1" ht="12.75" customHeight="1" x14ac:dyDescent="0.25">
      <c r="A715" s="67"/>
    </row>
    <row r="716" spans="1:1" ht="12.75" customHeight="1" x14ac:dyDescent="0.25">
      <c r="A716" s="67"/>
    </row>
    <row r="717" spans="1:1" ht="12.75" customHeight="1" x14ac:dyDescent="0.25">
      <c r="A717" s="67"/>
    </row>
    <row r="718" spans="1:1" ht="12.75" customHeight="1" x14ac:dyDescent="0.25">
      <c r="A718" s="67"/>
    </row>
    <row r="719" spans="1:1" ht="12.75" customHeight="1" x14ac:dyDescent="0.25">
      <c r="A719" s="67"/>
    </row>
    <row r="720" spans="1:1" ht="12.75" customHeight="1" x14ac:dyDescent="0.25">
      <c r="A720" s="67"/>
    </row>
    <row r="721" spans="1:1" ht="12.75" customHeight="1" x14ac:dyDescent="0.25">
      <c r="A721" s="67"/>
    </row>
    <row r="722" spans="1:1" ht="12.75" customHeight="1" x14ac:dyDescent="0.25">
      <c r="A722" s="67"/>
    </row>
    <row r="723" spans="1:1" ht="12.75" customHeight="1" x14ac:dyDescent="0.25">
      <c r="A723" s="67"/>
    </row>
    <row r="724" spans="1:1" ht="12.75" customHeight="1" x14ac:dyDescent="0.25">
      <c r="A724" s="67"/>
    </row>
    <row r="725" spans="1:1" ht="12.75" customHeight="1" x14ac:dyDescent="0.25">
      <c r="A725" s="67"/>
    </row>
    <row r="726" spans="1:1" ht="12.75" customHeight="1" x14ac:dyDescent="0.25">
      <c r="A726" s="67"/>
    </row>
    <row r="727" spans="1:1" ht="12.75" customHeight="1" x14ac:dyDescent="0.25">
      <c r="A727" s="67"/>
    </row>
    <row r="728" spans="1:1" ht="12.75" customHeight="1" x14ac:dyDescent="0.25">
      <c r="A728" s="67"/>
    </row>
    <row r="729" spans="1:1" ht="12.75" customHeight="1" x14ac:dyDescent="0.25">
      <c r="A729" s="67"/>
    </row>
    <row r="730" spans="1:1" ht="12.75" customHeight="1" x14ac:dyDescent="0.25">
      <c r="A730" s="67"/>
    </row>
    <row r="731" spans="1:1" ht="12.75" customHeight="1" x14ac:dyDescent="0.25">
      <c r="A731" s="67"/>
    </row>
    <row r="732" spans="1:1" ht="12.75" customHeight="1" x14ac:dyDescent="0.25">
      <c r="A732" s="67"/>
    </row>
    <row r="733" spans="1:1" ht="12.75" customHeight="1" x14ac:dyDescent="0.25">
      <c r="A733" s="67"/>
    </row>
    <row r="734" spans="1:1" ht="12.75" customHeight="1" x14ac:dyDescent="0.25">
      <c r="A734" s="67"/>
    </row>
    <row r="735" spans="1:1" ht="12.75" customHeight="1" x14ac:dyDescent="0.25">
      <c r="A735" s="67"/>
    </row>
    <row r="736" spans="1:1" ht="12.75" customHeight="1" x14ac:dyDescent="0.25">
      <c r="A736" s="67"/>
    </row>
    <row r="737" spans="1:1" ht="12.75" customHeight="1" x14ac:dyDescent="0.25">
      <c r="A737" s="67"/>
    </row>
    <row r="738" spans="1:1" ht="12.75" customHeight="1" x14ac:dyDescent="0.25">
      <c r="A738" s="67"/>
    </row>
    <row r="739" spans="1:1" ht="12.75" customHeight="1" x14ac:dyDescent="0.25">
      <c r="A739" s="67"/>
    </row>
    <row r="740" spans="1:1" ht="12.75" customHeight="1" x14ac:dyDescent="0.25">
      <c r="A740" s="67"/>
    </row>
    <row r="741" spans="1:1" ht="12.75" customHeight="1" x14ac:dyDescent="0.25">
      <c r="A741" s="67"/>
    </row>
    <row r="742" spans="1:1" ht="12.75" customHeight="1" x14ac:dyDescent="0.25">
      <c r="A742" s="67"/>
    </row>
    <row r="743" spans="1:1" ht="12.75" customHeight="1" x14ac:dyDescent="0.25">
      <c r="A743" s="67"/>
    </row>
    <row r="744" spans="1:1" ht="12.75" customHeight="1" x14ac:dyDescent="0.25">
      <c r="A744" s="67"/>
    </row>
    <row r="745" spans="1:1" ht="12.75" customHeight="1" x14ac:dyDescent="0.25">
      <c r="A745" s="67"/>
    </row>
    <row r="746" spans="1:1" ht="12.75" customHeight="1" x14ac:dyDescent="0.25">
      <c r="A746" s="67"/>
    </row>
    <row r="747" spans="1:1" ht="12.75" customHeight="1" x14ac:dyDescent="0.25">
      <c r="A747" s="67"/>
    </row>
    <row r="748" spans="1:1" ht="12.75" customHeight="1" x14ac:dyDescent="0.25">
      <c r="A748" s="67"/>
    </row>
    <row r="749" spans="1:1" ht="12.75" customHeight="1" x14ac:dyDescent="0.25">
      <c r="A749" s="67"/>
    </row>
    <row r="750" spans="1:1" ht="12.75" customHeight="1" x14ac:dyDescent="0.25">
      <c r="A750" s="67"/>
    </row>
    <row r="751" spans="1:1" ht="12.75" customHeight="1" x14ac:dyDescent="0.25">
      <c r="A751" s="67"/>
    </row>
    <row r="752" spans="1:1" ht="12.75" customHeight="1" x14ac:dyDescent="0.25">
      <c r="A752" s="67"/>
    </row>
    <row r="753" spans="1:1" ht="12.75" customHeight="1" x14ac:dyDescent="0.25">
      <c r="A753" s="67"/>
    </row>
    <row r="754" spans="1:1" ht="12.75" customHeight="1" x14ac:dyDescent="0.25">
      <c r="A754" s="67"/>
    </row>
    <row r="755" spans="1:1" ht="12.75" customHeight="1" x14ac:dyDescent="0.25">
      <c r="A755" s="67"/>
    </row>
    <row r="756" spans="1:1" ht="12.75" customHeight="1" x14ac:dyDescent="0.25">
      <c r="A756" s="67"/>
    </row>
    <row r="757" spans="1:1" ht="12.75" customHeight="1" x14ac:dyDescent="0.25">
      <c r="A757" s="67"/>
    </row>
    <row r="758" spans="1:1" ht="12.75" customHeight="1" x14ac:dyDescent="0.25">
      <c r="A758" s="67"/>
    </row>
    <row r="759" spans="1:1" ht="12.75" customHeight="1" x14ac:dyDescent="0.25">
      <c r="A759" s="67"/>
    </row>
    <row r="760" spans="1:1" ht="12.75" customHeight="1" x14ac:dyDescent="0.25">
      <c r="A760" s="67"/>
    </row>
    <row r="761" spans="1:1" ht="12.75" customHeight="1" x14ac:dyDescent="0.25">
      <c r="A761" s="67"/>
    </row>
    <row r="762" spans="1:1" ht="12.75" customHeight="1" x14ac:dyDescent="0.25">
      <c r="A762" s="67"/>
    </row>
    <row r="763" spans="1:1" ht="12.75" customHeight="1" x14ac:dyDescent="0.25">
      <c r="A763" s="67"/>
    </row>
    <row r="764" spans="1:1" ht="12.75" customHeight="1" x14ac:dyDescent="0.25">
      <c r="A764" s="67"/>
    </row>
    <row r="765" spans="1:1" ht="12.75" customHeight="1" x14ac:dyDescent="0.25">
      <c r="A765" s="67"/>
    </row>
    <row r="766" spans="1:1" ht="12.75" customHeight="1" x14ac:dyDescent="0.25">
      <c r="A766" s="67"/>
    </row>
    <row r="767" spans="1:1" ht="12.75" customHeight="1" x14ac:dyDescent="0.25">
      <c r="A767" s="67"/>
    </row>
    <row r="768" spans="1:1" ht="12.75" customHeight="1" x14ac:dyDescent="0.25">
      <c r="A768" s="67"/>
    </row>
    <row r="769" spans="1:1" ht="12.75" customHeight="1" x14ac:dyDescent="0.25">
      <c r="A769" s="67"/>
    </row>
    <row r="770" spans="1:1" ht="12.75" customHeight="1" x14ac:dyDescent="0.25">
      <c r="A770" s="67"/>
    </row>
    <row r="771" spans="1:1" ht="12.75" customHeight="1" x14ac:dyDescent="0.25">
      <c r="A771" s="67"/>
    </row>
    <row r="772" spans="1:1" ht="12.75" customHeight="1" x14ac:dyDescent="0.25">
      <c r="A772" s="67"/>
    </row>
    <row r="773" spans="1:1" ht="12.75" customHeight="1" x14ac:dyDescent="0.25">
      <c r="A773" s="67"/>
    </row>
    <row r="774" spans="1:1" ht="12.75" customHeight="1" x14ac:dyDescent="0.25">
      <c r="A774" s="67"/>
    </row>
    <row r="775" spans="1:1" ht="12.75" customHeight="1" x14ac:dyDescent="0.25">
      <c r="A775" s="67"/>
    </row>
    <row r="776" spans="1:1" ht="12.75" customHeight="1" x14ac:dyDescent="0.25">
      <c r="A776" s="67"/>
    </row>
    <row r="777" spans="1:1" ht="12.75" customHeight="1" x14ac:dyDescent="0.25">
      <c r="A777" s="67"/>
    </row>
    <row r="778" spans="1:1" ht="12.75" customHeight="1" x14ac:dyDescent="0.25">
      <c r="A778" s="67"/>
    </row>
    <row r="779" spans="1:1" ht="12.75" customHeight="1" x14ac:dyDescent="0.25">
      <c r="A779" s="67"/>
    </row>
    <row r="780" spans="1:1" ht="12.75" customHeight="1" x14ac:dyDescent="0.25">
      <c r="A780" s="67"/>
    </row>
    <row r="781" spans="1:1" ht="12.75" customHeight="1" x14ac:dyDescent="0.25">
      <c r="A781" s="67"/>
    </row>
    <row r="782" spans="1:1" ht="12.75" customHeight="1" x14ac:dyDescent="0.25">
      <c r="A782" s="67"/>
    </row>
    <row r="783" spans="1:1" ht="12.75" customHeight="1" x14ac:dyDescent="0.25">
      <c r="A783" s="67"/>
    </row>
    <row r="784" spans="1:1" ht="12.75" customHeight="1" x14ac:dyDescent="0.25">
      <c r="A784" s="67"/>
    </row>
    <row r="785" spans="1:1" ht="12.75" customHeight="1" x14ac:dyDescent="0.25">
      <c r="A785" s="67"/>
    </row>
    <row r="786" spans="1:1" ht="12.75" customHeight="1" x14ac:dyDescent="0.25">
      <c r="A786" s="67"/>
    </row>
    <row r="787" spans="1:1" ht="12.75" customHeight="1" x14ac:dyDescent="0.25">
      <c r="A787" s="67"/>
    </row>
    <row r="788" spans="1:1" ht="12.75" customHeight="1" x14ac:dyDescent="0.25">
      <c r="A788" s="67"/>
    </row>
    <row r="789" spans="1:1" ht="12.75" customHeight="1" x14ac:dyDescent="0.25">
      <c r="A789" s="67"/>
    </row>
    <row r="790" spans="1:1" ht="12.75" customHeight="1" x14ac:dyDescent="0.25">
      <c r="A790" s="67"/>
    </row>
    <row r="791" spans="1:1" ht="12.75" customHeight="1" x14ac:dyDescent="0.25">
      <c r="A791" s="67"/>
    </row>
    <row r="792" spans="1:1" ht="12.75" customHeight="1" x14ac:dyDescent="0.25">
      <c r="A792" s="67"/>
    </row>
    <row r="793" spans="1:1" ht="12.75" customHeight="1" x14ac:dyDescent="0.25">
      <c r="A793" s="67"/>
    </row>
    <row r="794" spans="1:1" ht="12.75" customHeight="1" x14ac:dyDescent="0.25">
      <c r="A794" s="67"/>
    </row>
    <row r="795" spans="1:1" ht="12.75" customHeight="1" x14ac:dyDescent="0.25">
      <c r="A795" s="67"/>
    </row>
    <row r="796" spans="1:1" ht="12.75" customHeight="1" x14ac:dyDescent="0.25">
      <c r="A796" s="67"/>
    </row>
    <row r="797" spans="1:1" ht="12.75" customHeight="1" x14ac:dyDescent="0.25">
      <c r="A797" s="67"/>
    </row>
    <row r="798" spans="1:1" ht="12.75" customHeight="1" x14ac:dyDescent="0.25">
      <c r="A798" s="67"/>
    </row>
    <row r="799" spans="1:1" ht="12.75" customHeight="1" x14ac:dyDescent="0.25">
      <c r="A799" s="67"/>
    </row>
    <row r="800" spans="1:1" ht="12.75" customHeight="1" x14ac:dyDescent="0.25">
      <c r="A800" s="67"/>
    </row>
    <row r="801" spans="1:1" ht="12.75" customHeight="1" x14ac:dyDescent="0.25">
      <c r="A801" s="67"/>
    </row>
    <row r="802" spans="1:1" ht="12.75" customHeight="1" x14ac:dyDescent="0.25">
      <c r="A802" s="67"/>
    </row>
    <row r="803" spans="1:1" ht="12.75" customHeight="1" x14ac:dyDescent="0.25">
      <c r="A803" s="67"/>
    </row>
    <row r="804" spans="1:1" ht="12.75" customHeight="1" x14ac:dyDescent="0.25">
      <c r="A804" s="67"/>
    </row>
    <row r="805" spans="1:1" ht="12.75" customHeight="1" x14ac:dyDescent="0.25">
      <c r="A805" s="67"/>
    </row>
    <row r="806" spans="1:1" ht="12.75" customHeight="1" x14ac:dyDescent="0.25">
      <c r="A806" s="67"/>
    </row>
    <row r="807" spans="1:1" ht="12.75" customHeight="1" x14ac:dyDescent="0.25">
      <c r="A807" s="67"/>
    </row>
    <row r="808" spans="1:1" ht="12.75" customHeight="1" x14ac:dyDescent="0.25">
      <c r="A808" s="67"/>
    </row>
    <row r="809" spans="1:1" ht="12.75" customHeight="1" x14ac:dyDescent="0.25">
      <c r="A809" s="67"/>
    </row>
    <row r="810" spans="1:1" ht="12.75" customHeight="1" x14ac:dyDescent="0.25">
      <c r="A810" s="67"/>
    </row>
    <row r="811" spans="1:1" ht="12.75" customHeight="1" x14ac:dyDescent="0.25">
      <c r="A811" s="67"/>
    </row>
    <row r="812" spans="1:1" ht="12.75" customHeight="1" x14ac:dyDescent="0.25">
      <c r="A812" s="67"/>
    </row>
    <row r="813" spans="1:1" ht="12.75" customHeight="1" x14ac:dyDescent="0.25">
      <c r="A813" s="67"/>
    </row>
    <row r="814" spans="1:1" ht="12.75" customHeight="1" x14ac:dyDescent="0.25">
      <c r="A814" s="67"/>
    </row>
    <row r="815" spans="1:1" ht="12.75" customHeight="1" x14ac:dyDescent="0.25">
      <c r="A815" s="67"/>
    </row>
    <row r="816" spans="1:1" ht="12.75" customHeight="1" x14ac:dyDescent="0.25">
      <c r="A816" s="67"/>
    </row>
    <row r="817" spans="1:1" ht="12.75" customHeight="1" x14ac:dyDescent="0.25">
      <c r="A817" s="67"/>
    </row>
    <row r="818" spans="1:1" ht="12.75" customHeight="1" x14ac:dyDescent="0.25">
      <c r="A818" s="67"/>
    </row>
    <row r="819" spans="1:1" ht="12.75" customHeight="1" x14ac:dyDescent="0.25">
      <c r="A819" s="67"/>
    </row>
    <row r="820" spans="1:1" ht="12.75" customHeight="1" x14ac:dyDescent="0.25">
      <c r="A820" s="67"/>
    </row>
    <row r="821" spans="1:1" ht="12.75" customHeight="1" x14ac:dyDescent="0.25">
      <c r="A821" s="67"/>
    </row>
    <row r="822" spans="1:1" ht="12.75" customHeight="1" x14ac:dyDescent="0.25">
      <c r="A822" s="67"/>
    </row>
    <row r="823" spans="1:1" ht="12.75" customHeight="1" x14ac:dyDescent="0.25">
      <c r="A823" s="67"/>
    </row>
    <row r="824" spans="1:1" ht="12.75" customHeight="1" x14ac:dyDescent="0.25">
      <c r="A824" s="67"/>
    </row>
    <row r="825" spans="1:1" ht="12.75" customHeight="1" x14ac:dyDescent="0.25">
      <c r="A825" s="67"/>
    </row>
    <row r="826" spans="1:1" ht="12.75" customHeight="1" x14ac:dyDescent="0.25">
      <c r="A826" s="67"/>
    </row>
    <row r="827" spans="1:1" ht="12.75" customHeight="1" x14ac:dyDescent="0.25">
      <c r="A827" s="67"/>
    </row>
    <row r="828" spans="1:1" ht="12.75" customHeight="1" x14ac:dyDescent="0.25">
      <c r="A828" s="67"/>
    </row>
    <row r="829" spans="1:1" ht="12.75" customHeight="1" x14ac:dyDescent="0.25">
      <c r="A829" s="67"/>
    </row>
    <row r="830" spans="1:1" ht="12.75" customHeight="1" x14ac:dyDescent="0.25">
      <c r="A830" s="67"/>
    </row>
    <row r="831" spans="1:1" ht="12.75" customHeight="1" x14ac:dyDescent="0.25">
      <c r="A831" s="67"/>
    </row>
    <row r="832" spans="1:1" ht="12.75" customHeight="1" x14ac:dyDescent="0.25">
      <c r="A832" s="67"/>
    </row>
    <row r="833" spans="1:1" ht="12.75" customHeight="1" x14ac:dyDescent="0.25">
      <c r="A833" s="67"/>
    </row>
    <row r="834" spans="1:1" ht="12.75" customHeight="1" x14ac:dyDescent="0.25">
      <c r="A834" s="67"/>
    </row>
    <row r="835" spans="1:1" ht="12.75" customHeight="1" x14ac:dyDescent="0.25">
      <c r="A835" s="67"/>
    </row>
    <row r="836" spans="1:1" ht="12.75" customHeight="1" x14ac:dyDescent="0.25">
      <c r="A836" s="67"/>
    </row>
    <row r="837" spans="1:1" ht="12.75" customHeight="1" x14ac:dyDescent="0.25">
      <c r="A837" s="67"/>
    </row>
    <row r="838" spans="1:1" ht="12.75" customHeight="1" x14ac:dyDescent="0.25">
      <c r="A838" s="67"/>
    </row>
    <row r="839" spans="1:1" ht="12.75" customHeight="1" x14ac:dyDescent="0.25">
      <c r="A839" s="67"/>
    </row>
    <row r="840" spans="1:1" ht="12.75" customHeight="1" x14ac:dyDescent="0.25">
      <c r="A840" s="67"/>
    </row>
    <row r="841" spans="1:1" ht="12.75" customHeight="1" x14ac:dyDescent="0.25">
      <c r="A841" s="67"/>
    </row>
    <row r="842" spans="1:1" ht="12.75" customHeight="1" x14ac:dyDescent="0.25">
      <c r="A842" s="67"/>
    </row>
    <row r="843" spans="1:1" ht="12.75" customHeight="1" x14ac:dyDescent="0.25">
      <c r="A843" s="67"/>
    </row>
    <row r="844" spans="1:1" ht="12.75" customHeight="1" x14ac:dyDescent="0.25">
      <c r="A844" s="67"/>
    </row>
    <row r="845" spans="1:1" ht="12.75" customHeight="1" x14ac:dyDescent="0.25">
      <c r="A845" s="67"/>
    </row>
    <row r="846" spans="1:1" ht="12.75" customHeight="1" x14ac:dyDescent="0.25">
      <c r="A846" s="67"/>
    </row>
    <row r="847" spans="1:1" ht="12.75" customHeight="1" x14ac:dyDescent="0.25">
      <c r="A847" s="67"/>
    </row>
    <row r="848" spans="1:1" ht="12.75" customHeight="1" x14ac:dyDescent="0.25">
      <c r="A848" s="67"/>
    </row>
    <row r="849" spans="1:1" ht="12.75" customHeight="1" x14ac:dyDescent="0.25">
      <c r="A849" s="67"/>
    </row>
    <row r="850" spans="1:1" ht="12.75" customHeight="1" x14ac:dyDescent="0.25">
      <c r="A850" s="67"/>
    </row>
    <row r="851" spans="1:1" ht="12.75" customHeight="1" x14ac:dyDescent="0.25">
      <c r="A851" s="67"/>
    </row>
    <row r="852" spans="1:1" ht="12.75" customHeight="1" x14ac:dyDescent="0.25">
      <c r="A852" s="67"/>
    </row>
    <row r="853" spans="1:1" ht="12.75" customHeight="1" x14ac:dyDescent="0.25">
      <c r="A853" s="67"/>
    </row>
    <row r="854" spans="1:1" ht="12.75" customHeight="1" x14ac:dyDescent="0.25">
      <c r="A854" s="67"/>
    </row>
    <row r="855" spans="1:1" ht="12.75" customHeight="1" x14ac:dyDescent="0.25">
      <c r="A855" s="67"/>
    </row>
    <row r="856" spans="1:1" ht="12.75" customHeight="1" x14ac:dyDescent="0.25">
      <c r="A856" s="67"/>
    </row>
    <row r="857" spans="1:1" ht="12.75" customHeight="1" x14ac:dyDescent="0.25">
      <c r="A857" s="67"/>
    </row>
    <row r="858" spans="1:1" ht="12.75" customHeight="1" x14ac:dyDescent="0.25">
      <c r="A858" s="67"/>
    </row>
    <row r="859" spans="1:1" ht="12.75" customHeight="1" x14ac:dyDescent="0.25">
      <c r="A859" s="67"/>
    </row>
    <row r="860" spans="1:1" ht="12.75" customHeight="1" x14ac:dyDescent="0.25">
      <c r="A860" s="67"/>
    </row>
    <row r="861" spans="1:1" ht="12.75" customHeight="1" x14ac:dyDescent="0.25">
      <c r="A861" s="67"/>
    </row>
    <row r="862" spans="1:1" ht="12.75" customHeight="1" x14ac:dyDescent="0.25">
      <c r="A862" s="67"/>
    </row>
    <row r="863" spans="1:1" ht="12.75" customHeight="1" x14ac:dyDescent="0.25">
      <c r="A863" s="67"/>
    </row>
    <row r="864" spans="1:1" ht="12.75" customHeight="1" x14ac:dyDescent="0.25">
      <c r="A864" s="67"/>
    </row>
    <row r="865" spans="1:1" ht="12.75" customHeight="1" x14ac:dyDescent="0.25">
      <c r="A865" s="67"/>
    </row>
    <row r="866" spans="1:1" ht="12.75" customHeight="1" x14ac:dyDescent="0.25">
      <c r="A866" s="67"/>
    </row>
    <row r="867" spans="1:1" ht="12.75" customHeight="1" x14ac:dyDescent="0.25">
      <c r="A867" s="67"/>
    </row>
    <row r="868" spans="1:1" ht="12.75" customHeight="1" x14ac:dyDescent="0.25">
      <c r="A868" s="67"/>
    </row>
    <row r="869" spans="1:1" ht="12.75" customHeight="1" x14ac:dyDescent="0.25">
      <c r="A869" s="67"/>
    </row>
    <row r="870" spans="1:1" ht="12.75" customHeight="1" x14ac:dyDescent="0.25">
      <c r="A870" s="67"/>
    </row>
    <row r="871" spans="1:1" ht="12.75" customHeight="1" x14ac:dyDescent="0.25">
      <c r="A871" s="67"/>
    </row>
    <row r="872" spans="1:1" ht="12.75" customHeight="1" x14ac:dyDescent="0.25">
      <c r="A872" s="67"/>
    </row>
    <row r="873" spans="1:1" ht="12.75" customHeight="1" x14ac:dyDescent="0.25">
      <c r="A873" s="67"/>
    </row>
    <row r="874" spans="1:1" ht="12.75" customHeight="1" x14ac:dyDescent="0.25">
      <c r="A874" s="67"/>
    </row>
    <row r="875" spans="1:1" ht="12.75" customHeight="1" x14ac:dyDescent="0.25">
      <c r="A875" s="67"/>
    </row>
    <row r="876" spans="1:1" ht="12.75" customHeight="1" x14ac:dyDescent="0.25">
      <c r="A876" s="67"/>
    </row>
    <row r="877" spans="1:1" ht="12.75" customHeight="1" x14ac:dyDescent="0.25">
      <c r="A877" s="67"/>
    </row>
    <row r="878" spans="1:1" ht="12.75" customHeight="1" x14ac:dyDescent="0.25">
      <c r="A878" s="67"/>
    </row>
    <row r="879" spans="1:1" ht="12.75" customHeight="1" x14ac:dyDescent="0.25">
      <c r="A879" s="67"/>
    </row>
    <row r="880" spans="1:1" ht="12.75" customHeight="1" x14ac:dyDescent="0.25">
      <c r="A880" s="67"/>
    </row>
    <row r="881" spans="1:1" ht="12.75" customHeight="1" x14ac:dyDescent="0.25">
      <c r="A881" s="67"/>
    </row>
    <row r="882" spans="1:1" ht="12.75" customHeight="1" x14ac:dyDescent="0.25">
      <c r="A882" s="67"/>
    </row>
    <row r="883" spans="1:1" ht="12.75" customHeight="1" x14ac:dyDescent="0.25">
      <c r="A883" s="67"/>
    </row>
    <row r="884" spans="1:1" ht="12.75" customHeight="1" x14ac:dyDescent="0.25">
      <c r="A884" s="67"/>
    </row>
    <row r="885" spans="1:1" ht="12.75" customHeight="1" x14ac:dyDescent="0.25">
      <c r="A885" s="67"/>
    </row>
    <row r="886" spans="1:1" ht="12.75" customHeight="1" x14ac:dyDescent="0.25">
      <c r="A886" s="67"/>
    </row>
    <row r="887" spans="1:1" ht="12.75" customHeight="1" x14ac:dyDescent="0.25">
      <c r="A887" s="67"/>
    </row>
    <row r="888" spans="1:1" ht="12.75" customHeight="1" x14ac:dyDescent="0.25">
      <c r="A888" s="67"/>
    </row>
    <row r="889" spans="1:1" ht="12.75" customHeight="1" x14ac:dyDescent="0.25">
      <c r="A889" s="67"/>
    </row>
    <row r="890" spans="1:1" ht="12.75" customHeight="1" x14ac:dyDescent="0.25">
      <c r="A890" s="67"/>
    </row>
    <row r="891" spans="1:1" ht="12.75" customHeight="1" x14ac:dyDescent="0.25">
      <c r="A891" s="67"/>
    </row>
    <row r="892" spans="1:1" ht="12.75" customHeight="1" x14ac:dyDescent="0.25">
      <c r="A892" s="67"/>
    </row>
    <row r="893" spans="1:1" ht="12.75" customHeight="1" x14ac:dyDescent="0.25">
      <c r="A893" s="67"/>
    </row>
    <row r="894" spans="1:1" ht="12.75" customHeight="1" x14ac:dyDescent="0.25">
      <c r="A894" s="67"/>
    </row>
    <row r="895" spans="1:1" ht="12.75" customHeight="1" x14ac:dyDescent="0.25">
      <c r="A895" s="67"/>
    </row>
    <row r="896" spans="1:1" ht="12.75" customHeight="1" x14ac:dyDescent="0.25">
      <c r="A896" s="67"/>
    </row>
    <row r="897" spans="1:1" ht="12.75" customHeight="1" x14ac:dyDescent="0.25">
      <c r="A897" s="67"/>
    </row>
    <row r="898" spans="1:1" ht="12.75" customHeight="1" x14ac:dyDescent="0.25">
      <c r="A898" s="67"/>
    </row>
    <row r="899" spans="1:1" ht="12.75" customHeight="1" x14ac:dyDescent="0.25">
      <c r="A899" s="67"/>
    </row>
    <row r="900" spans="1:1" ht="12.75" customHeight="1" x14ac:dyDescent="0.25">
      <c r="A900" s="67"/>
    </row>
    <row r="901" spans="1:1" ht="12.75" customHeight="1" x14ac:dyDescent="0.25">
      <c r="A901" s="67"/>
    </row>
    <row r="902" spans="1:1" ht="12.75" customHeight="1" x14ac:dyDescent="0.25">
      <c r="A902" s="67"/>
    </row>
    <row r="903" spans="1:1" ht="12.75" customHeight="1" x14ac:dyDescent="0.25">
      <c r="A903" s="67"/>
    </row>
    <row r="904" spans="1:1" ht="12.75" customHeight="1" x14ac:dyDescent="0.25">
      <c r="A904" s="67"/>
    </row>
    <row r="905" spans="1:1" ht="12.75" customHeight="1" x14ac:dyDescent="0.25">
      <c r="A905" s="67"/>
    </row>
    <row r="906" spans="1:1" ht="12.75" customHeight="1" x14ac:dyDescent="0.25">
      <c r="A906" s="67"/>
    </row>
    <row r="907" spans="1:1" ht="12.75" customHeight="1" x14ac:dyDescent="0.25">
      <c r="A907" s="67"/>
    </row>
    <row r="908" spans="1:1" ht="12.75" customHeight="1" x14ac:dyDescent="0.25">
      <c r="A908" s="67"/>
    </row>
    <row r="909" spans="1:1" ht="12.75" customHeight="1" x14ac:dyDescent="0.25">
      <c r="A909" s="67"/>
    </row>
    <row r="910" spans="1:1" ht="12.75" customHeight="1" x14ac:dyDescent="0.25">
      <c r="A910" s="67"/>
    </row>
    <row r="911" spans="1:1" ht="12.75" customHeight="1" x14ac:dyDescent="0.25">
      <c r="A911" s="67"/>
    </row>
    <row r="912" spans="1:1" ht="12.75" customHeight="1" x14ac:dyDescent="0.25">
      <c r="A912" s="67"/>
    </row>
    <row r="913" spans="1:1" ht="12.75" customHeight="1" x14ac:dyDescent="0.25">
      <c r="A913" s="67"/>
    </row>
    <row r="914" spans="1:1" ht="12.75" customHeight="1" x14ac:dyDescent="0.25">
      <c r="A914" s="67"/>
    </row>
    <row r="915" spans="1:1" ht="12.75" customHeight="1" x14ac:dyDescent="0.25">
      <c r="A915" s="67"/>
    </row>
    <row r="916" spans="1:1" ht="12.75" customHeight="1" x14ac:dyDescent="0.25">
      <c r="A916" s="67"/>
    </row>
    <row r="917" spans="1:1" ht="12.75" customHeight="1" x14ac:dyDescent="0.25">
      <c r="A917" s="67"/>
    </row>
    <row r="918" spans="1:1" ht="12.75" customHeight="1" x14ac:dyDescent="0.25">
      <c r="A918" s="67"/>
    </row>
    <row r="919" spans="1:1" ht="12.75" customHeight="1" x14ac:dyDescent="0.25">
      <c r="A919" s="67"/>
    </row>
    <row r="920" spans="1:1" ht="12.75" customHeight="1" x14ac:dyDescent="0.25">
      <c r="A920" s="67"/>
    </row>
    <row r="921" spans="1:1" ht="12.75" customHeight="1" x14ac:dyDescent="0.25">
      <c r="A921" s="67"/>
    </row>
    <row r="922" spans="1:1" ht="12.75" customHeight="1" x14ac:dyDescent="0.25">
      <c r="A922" s="67"/>
    </row>
    <row r="923" spans="1:1" ht="12.75" customHeight="1" x14ac:dyDescent="0.25">
      <c r="A923" s="67"/>
    </row>
    <row r="924" spans="1:1" ht="12.75" customHeight="1" x14ac:dyDescent="0.25">
      <c r="A924" s="67"/>
    </row>
    <row r="925" spans="1:1" ht="12.75" customHeight="1" x14ac:dyDescent="0.25">
      <c r="A925" s="67"/>
    </row>
    <row r="926" spans="1:1" ht="12.75" customHeight="1" x14ac:dyDescent="0.25">
      <c r="A926" s="67"/>
    </row>
    <row r="927" spans="1:1" ht="12.75" customHeight="1" x14ac:dyDescent="0.25">
      <c r="A927" s="67"/>
    </row>
    <row r="928" spans="1:1" ht="12.75" customHeight="1" x14ac:dyDescent="0.25">
      <c r="A928" s="67"/>
    </row>
    <row r="929" spans="1:1" ht="12.75" customHeight="1" x14ac:dyDescent="0.25">
      <c r="A929" s="67"/>
    </row>
    <row r="930" spans="1:1" ht="12.75" customHeight="1" x14ac:dyDescent="0.25">
      <c r="A930" s="67"/>
    </row>
    <row r="931" spans="1:1" ht="12.75" customHeight="1" x14ac:dyDescent="0.25">
      <c r="A931" s="67"/>
    </row>
    <row r="932" spans="1:1" ht="12.75" customHeight="1" x14ac:dyDescent="0.25">
      <c r="A932" s="67"/>
    </row>
    <row r="933" spans="1:1" ht="12.75" customHeight="1" x14ac:dyDescent="0.25">
      <c r="A933" s="67"/>
    </row>
    <row r="934" spans="1:1" ht="12.75" customHeight="1" x14ac:dyDescent="0.25">
      <c r="A934" s="67"/>
    </row>
    <row r="935" spans="1:1" ht="12.75" customHeight="1" x14ac:dyDescent="0.25">
      <c r="A935" s="67"/>
    </row>
    <row r="936" spans="1:1" ht="12.75" customHeight="1" x14ac:dyDescent="0.25">
      <c r="A936" s="67"/>
    </row>
    <row r="937" spans="1:1" ht="12.75" customHeight="1" x14ac:dyDescent="0.25">
      <c r="A937" s="67"/>
    </row>
    <row r="938" spans="1:1" ht="12.75" customHeight="1" x14ac:dyDescent="0.25">
      <c r="A938" s="67"/>
    </row>
    <row r="939" spans="1:1" ht="12.75" customHeight="1" x14ac:dyDescent="0.25">
      <c r="A939" s="67"/>
    </row>
    <row r="940" spans="1:1" ht="12.75" customHeight="1" x14ac:dyDescent="0.25">
      <c r="A940" s="67"/>
    </row>
    <row r="941" spans="1:1" ht="12.75" customHeight="1" x14ac:dyDescent="0.25">
      <c r="A941" s="67"/>
    </row>
    <row r="942" spans="1:1" ht="12.75" customHeight="1" x14ac:dyDescent="0.25">
      <c r="A942" s="67"/>
    </row>
    <row r="943" spans="1:1" ht="12.75" customHeight="1" x14ac:dyDescent="0.25">
      <c r="A943" s="67"/>
    </row>
    <row r="944" spans="1:1" ht="12.75" customHeight="1" x14ac:dyDescent="0.25">
      <c r="A944" s="67"/>
    </row>
    <row r="945" spans="1:1" ht="12.75" customHeight="1" x14ac:dyDescent="0.25">
      <c r="A945" s="67"/>
    </row>
    <row r="946" spans="1:1" ht="12.75" customHeight="1" x14ac:dyDescent="0.25">
      <c r="A946" s="67"/>
    </row>
    <row r="947" spans="1:1" ht="12.75" customHeight="1" x14ac:dyDescent="0.25">
      <c r="A947" s="67"/>
    </row>
    <row r="948" spans="1:1" ht="12.75" customHeight="1" x14ac:dyDescent="0.25">
      <c r="A948" s="67"/>
    </row>
    <row r="949" spans="1:1" ht="12.75" customHeight="1" x14ac:dyDescent="0.25">
      <c r="A949" s="67"/>
    </row>
    <row r="950" spans="1:1" ht="12.75" customHeight="1" x14ac:dyDescent="0.25">
      <c r="A950" s="67"/>
    </row>
    <row r="951" spans="1:1" ht="12.75" customHeight="1" x14ac:dyDescent="0.25">
      <c r="A951" s="67"/>
    </row>
    <row r="952" spans="1:1" ht="12.75" customHeight="1" x14ac:dyDescent="0.25">
      <c r="A952" s="67"/>
    </row>
    <row r="953" spans="1:1" ht="12.75" customHeight="1" x14ac:dyDescent="0.25">
      <c r="A953" s="67"/>
    </row>
    <row r="954" spans="1:1" ht="12.75" customHeight="1" x14ac:dyDescent="0.25">
      <c r="A954" s="67"/>
    </row>
    <row r="955" spans="1:1" ht="12.75" customHeight="1" x14ac:dyDescent="0.25">
      <c r="A955" s="67"/>
    </row>
    <row r="956" spans="1:1" ht="12.75" customHeight="1" x14ac:dyDescent="0.25">
      <c r="A956" s="67"/>
    </row>
    <row r="957" spans="1:1" ht="12.75" customHeight="1" x14ac:dyDescent="0.25">
      <c r="A957" s="67"/>
    </row>
    <row r="958" spans="1:1" ht="12.75" customHeight="1" x14ac:dyDescent="0.25">
      <c r="A958" s="67"/>
    </row>
    <row r="959" spans="1:1" ht="12.75" customHeight="1" x14ac:dyDescent="0.25">
      <c r="A959" s="67"/>
    </row>
    <row r="960" spans="1:1" ht="12.75" customHeight="1" x14ac:dyDescent="0.25">
      <c r="A960" s="67"/>
    </row>
    <row r="961" spans="1:1" ht="12.75" customHeight="1" x14ac:dyDescent="0.25">
      <c r="A961" s="67"/>
    </row>
    <row r="962" spans="1:1" ht="12.75" customHeight="1" x14ac:dyDescent="0.25">
      <c r="A962" s="67"/>
    </row>
    <row r="963" spans="1:1" ht="12.75" customHeight="1" x14ac:dyDescent="0.25">
      <c r="A963" s="67"/>
    </row>
    <row r="964" spans="1:1" ht="12.75" customHeight="1" x14ac:dyDescent="0.25">
      <c r="A964" s="67"/>
    </row>
    <row r="965" spans="1:1" ht="12.75" customHeight="1" x14ac:dyDescent="0.25">
      <c r="A965" s="67"/>
    </row>
    <row r="966" spans="1:1" ht="12.75" customHeight="1" x14ac:dyDescent="0.25">
      <c r="A966" s="67"/>
    </row>
    <row r="967" spans="1:1" ht="12.75" customHeight="1" x14ac:dyDescent="0.25">
      <c r="A967" s="67"/>
    </row>
    <row r="968" spans="1:1" ht="12.75" customHeight="1" x14ac:dyDescent="0.25">
      <c r="A968" s="67"/>
    </row>
    <row r="969" spans="1:1" ht="12.75" customHeight="1" x14ac:dyDescent="0.25">
      <c r="A969" s="67"/>
    </row>
    <row r="970" spans="1:1" ht="12.75" customHeight="1" x14ac:dyDescent="0.25">
      <c r="A970" s="67"/>
    </row>
    <row r="971" spans="1:1" ht="12.75" customHeight="1" x14ac:dyDescent="0.25">
      <c r="A971" s="67"/>
    </row>
    <row r="972" spans="1:1" ht="12.75" customHeight="1" x14ac:dyDescent="0.25">
      <c r="A972" s="67"/>
    </row>
    <row r="973" spans="1:1" ht="12.75" customHeight="1" x14ac:dyDescent="0.25">
      <c r="A973" s="67"/>
    </row>
    <row r="974" spans="1:1" ht="12.75" customHeight="1" x14ac:dyDescent="0.25">
      <c r="A974" s="67"/>
    </row>
    <row r="975" spans="1:1" ht="12.75" customHeight="1" x14ac:dyDescent="0.25">
      <c r="A975" s="67"/>
    </row>
    <row r="976" spans="1:1" ht="12.75" customHeight="1" x14ac:dyDescent="0.25">
      <c r="A976" s="67"/>
    </row>
    <row r="977" spans="1:1" ht="12.75" customHeight="1" x14ac:dyDescent="0.25">
      <c r="A977" s="67"/>
    </row>
    <row r="978" spans="1:1" ht="12.75" customHeight="1" x14ac:dyDescent="0.25">
      <c r="A978" s="67"/>
    </row>
    <row r="979" spans="1:1" ht="12.75" customHeight="1" x14ac:dyDescent="0.25">
      <c r="A979" s="67"/>
    </row>
    <row r="980" spans="1:1" ht="12.75" customHeight="1" x14ac:dyDescent="0.25">
      <c r="A980" s="67"/>
    </row>
    <row r="981" spans="1:1" ht="12.75" customHeight="1" x14ac:dyDescent="0.25">
      <c r="A981" s="67"/>
    </row>
    <row r="982" spans="1:1" ht="12.75" customHeight="1" x14ac:dyDescent="0.25">
      <c r="A982" s="67"/>
    </row>
    <row r="983" spans="1:1" ht="12.75" customHeight="1" x14ac:dyDescent="0.25">
      <c r="A983" s="67"/>
    </row>
    <row r="984" spans="1:1" ht="12.75" customHeight="1" x14ac:dyDescent="0.25">
      <c r="A984" s="67"/>
    </row>
    <row r="985" spans="1:1" ht="12.75" customHeight="1" x14ac:dyDescent="0.25">
      <c r="A985" s="67"/>
    </row>
    <row r="986" spans="1:1" ht="12.75" customHeight="1" x14ac:dyDescent="0.25">
      <c r="A986" s="67"/>
    </row>
    <row r="987" spans="1:1" ht="12.75" customHeight="1" x14ac:dyDescent="0.25">
      <c r="A987" s="67"/>
    </row>
    <row r="988" spans="1:1" ht="12.75" customHeight="1" x14ac:dyDescent="0.25">
      <c r="A988" s="67"/>
    </row>
    <row r="989" spans="1:1" ht="12.75" customHeight="1" x14ac:dyDescent="0.25">
      <c r="A989" s="67"/>
    </row>
    <row r="990" spans="1:1" ht="12.75" customHeight="1" x14ac:dyDescent="0.25">
      <c r="A990" s="67"/>
    </row>
    <row r="991" spans="1:1" ht="12.75" customHeight="1" x14ac:dyDescent="0.25">
      <c r="A991" s="67"/>
    </row>
    <row r="992" spans="1:1" ht="12.75" customHeight="1" x14ac:dyDescent="0.25">
      <c r="A992" s="67"/>
    </row>
    <row r="993" spans="1:1" ht="12.75" customHeight="1" x14ac:dyDescent="0.25">
      <c r="A993" s="67"/>
    </row>
    <row r="994" spans="1:1" ht="12.75" customHeight="1" x14ac:dyDescent="0.25">
      <c r="A994" s="67"/>
    </row>
    <row r="995" spans="1:1" ht="12.75" customHeight="1" x14ac:dyDescent="0.25">
      <c r="A995" s="67"/>
    </row>
    <row r="996" spans="1:1" ht="12.75" customHeight="1" x14ac:dyDescent="0.25">
      <c r="A996" s="67"/>
    </row>
    <row r="997" spans="1:1" ht="12.75" customHeight="1" x14ac:dyDescent="0.25">
      <c r="A997" s="67"/>
    </row>
    <row r="998" spans="1:1" ht="12.75" customHeight="1" x14ac:dyDescent="0.25">
      <c r="A998" s="67"/>
    </row>
    <row r="999" spans="1:1" ht="12.75" customHeight="1" x14ac:dyDescent="0.25">
      <c r="A999" s="67"/>
    </row>
    <row r="1000" spans="1:1" ht="12.75" customHeight="1" x14ac:dyDescent="0.25">
      <c r="A1000" s="67"/>
    </row>
    <row r="1001" spans="1:1" ht="12.75" customHeight="1" x14ac:dyDescent="0.25">
      <c r="A1001" s="67"/>
    </row>
    <row r="1002" spans="1:1" ht="12.75" customHeight="1" x14ac:dyDescent="0.25">
      <c r="A1002" s="67"/>
    </row>
    <row r="1003" spans="1:1" ht="12.75" customHeight="1" x14ac:dyDescent="0.25">
      <c r="A1003" s="67"/>
    </row>
    <row r="1004" spans="1:1" ht="12.75" customHeight="1" x14ac:dyDescent="0.25">
      <c r="A1004" s="67"/>
    </row>
    <row r="1005" spans="1:1" ht="12.75" customHeight="1" x14ac:dyDescent="0.25">
      <c r="A1005" s="67"/>
    </row>
    <row r="1006" spans="1:1" ht="12.75" customHeight="1" x14ac:dyDescent="0.25">
      <c r="A1006" s="67"/>
    </row>
    <row r="1007" spans="1:1" ht="12.75" customHeight="1" x14ac:dyDescent="0.25">
      <c r="A1007" s="67"/>
    </row>
    <row r="1008" spans="1:1" ht="12.75" customHeight="1" x14ac:dyDescent="0.25">
      <c r="A1008" s="67"/>
    </row>
    <row r="1009" spans="1:1" ht="12.75" customHeight="1" x14ac:dyDescent="0.25">
      <c r="A1009" s="67"/>
    </row>
  </sheetData>
  <mergeCells count="2">
    <mergeCell ref="A1:J1"/>
    <mergeCell ref="A152:I152"/>
  </mergeCells>
  <pageMargins left="0.7" right="0.7" top="0.75" bottom="0.75" header="0" footer="0"/>
  <pageSetup orientation="landscape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11A14-6123-4105-92CB-C5F8B722A3DE}">
  <dimension ref="A1:H4"/>
  <sheetViews>
    <sheetView workbookViewId="0">
      <selection activeCell="E15" sqref="E15"/>
    </sheetView>
  </sheetViews>
  <sheetFormatPr defaultRowHeight="12.5" x14ac:dyDescent="0.25"/>
  <cols>
    <col min="1" max="1" width="24.7265625" bestFit="1" customWidth="1"/>
    <col min="2" max="3" width="13.08984375" bestFit="1" customWidth="1"/>
    <col min="4" max="4" width="12" bestFit="1" customWidth="1"/>
    <col min="5" max="5" width="13.08984375" bestFit="1" customWidth="1"/>
    <col min="6" max="6" width="10.6328125" bestFit="1" customWidth="1"/>
    <col min="7" max="7" width="12.1796875" bestFit="1" customWidth="1"/>
    <col min="8" max="8" width="10.453125" bestFit="1" customWidth="1"/>
    <col min="9" max="9" width="30.26953125" bestFit="1" customWidth="1"/>
  </cols>
  <sheetData>
    <row r="1" spans="1:8" x14ac:dyDescent="0.25">
      <c r="A1" s="559" t="s">
        <v>1903</v>
      </c>
      <c r="B1" s="455">
        <v>2016</v>
      </c>
    </row>
    <row r="3" spans="1:8" x14ac:dyDescent="0.25">
      <c r="A3" s="578" t="s">
        <v>1896</v>
      </c>
      <c r="B3" s="578" t="s">
        <v>1897</v>
      </c>
      <c r="C3" s="578" t="s">
        <v>1898</v>
      </c>
      <c r="D3" s="578" t="s">
        <v>1899</v>
      </c>
      <c r="E3" s="578" t="s">
        <v>1900</v>
      </c>
      <c r="F3" s="578" t="s">
        <v>1901</v>
      </c>
      <c r="G3" s="578" t="s">
        <v>1904</v>
      </c>
      <c r="H3" s="578" t="s">
        <v>1902</v>
      </c>
    </row>
    <row r="4" spans="1:8" x14ac:dyDescent="0.25">
      <c r="A4" s="331">
        <v>3132.8</v>
      </c>
      <c r="B4" s="331">
        <v>14329</v>
      </c>
      <c r="C4" s="331">
        <v>20029.909999999996</v>
      </c>
      <c r="D4" s="331">
        <v>3420</v>
      </c>
      <c r="E4" s="331">
        <v>12975.43</v>
      </c>
      <c r="F4" s="331">
        <v>750.91</v>
      </c>
      <c r="G4" s="331">
        <v>2231.67</v>
      </c>
      <c r="H4" s="331">
        <v>257.39999999999998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7F60B-C2C7-4B2C-A3FA-B91798D75D14}">
  <dimension ref="A1:U1"/>
  <sheetViews>
    <sheetView showGridLines="0" showRowColHeaders="0" tabSelected="1" zoomScale="130" zoomScaleNormal="130" workbookViewId="0">
      <selection activeCell="E26" sqref="E26"/>
    </sheetView>
  </sheetViews>
  <sheetFormatPr defaultColWidth="0" defaultRowHeight="12.5" x14ac:dyDescent="0.25"/>
  <cols>
    <col min="1" max="1" width="24.1796875" style="560" customWidth="1"/>
    <col min="2" max="21" width="8.7265625" style="561" customWidth="1"/>
    <col min="22" max="16384" width="8.7265625" hidden="1"/>
  </cols>
  <sheetData/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002077-480B-432C-A1F5-D5FC15B736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   COMBUSTÍVEL</vt:lpstr>
      <vt:lpstr>       DIARIAS</vt:lpstr>
      <vt:lpstr>PRODUTOS</vt:lpstr>
      <vt:lpstr>SERVIÇOS</vt:lpstr>
      <vt:lpstr>SALÁRIOS</vt:lpstr>
      <vt:lpstr>ENERGIA</vt:lpstr>
      <vt:lpstr>FGTS e INSS</vt:lpstr>
      <vt:lpstr>ÁGUA</vt:lpstr>
      <vt:lpstr>TOTAL</vt:lpstr>
      <vt:lpstr>CONTROLER</vt:lpstr>
      <vt:lpstr>DASHBORD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 Ferreira Faria</cp:lastModifiedBy>
  <dcterms:created xsi:type="dcterms:W3CDTF">2013-09-04T17:31:57Z</dcterms:created>
  <dcterms:modified xsi:type="dcterms:W3CDTF">2025-01-06T17:57:08Z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333b259-87ee-4762-9a8c-7b0d155dd87f_Enabled">
    <vt:lpwstr>true</vt:lpwstr>
  </property>
  <property fmtid="{D5CDD505-2E9C-101B-9397-08002B2CF9AE}" pid="3" name="MSIP_Label_9333b259-87ee-4762-9a8c-7b0d155dd87f_SetDate">
    <vt:lpwstr>2024-02-14T02:21:07Z</vt:lpwstr>
  </property>
  <property fmtid="{D5CDD505-2E9C-101B-9397-08002B2CF9AE}" pid="4" name="MSIP_Label_9333b259-87ee-4762-9a8c-7b0d155dd87f_Method">
    <vt:lpwstr>Privileged</vt:lpwstr>
  </property>
  <property fmtid="{D5CDD505-2E9C-101B-9397-08002B2CF9AE}" pid="5" name="MSIP_Label_9333b259-87ee-4762-9a8c-7b0d155dd87f_Name">
    <vt:lpwstr>_PESSOAL</vt:lpwstr>
  </property>
  <property fmtid="{D5CDD505-2E9C-101B-9397-08002B2CF9AE}" pid="6" name="MSIP_Label_9333b259-87ee-4762-9a8c-7b0d155dd87f_SiteId">
    <vt:lpwstr>ab9bba98-684a-43fb-add8-9c2bebede229</vt:lpwstr>
  </property>
  <property fmtid="{D5CDD505-2E9C-101B-9397-08002B2CF9AE}" pid="7" name="MSIP_Label_9333b259-87ee-4762-9a8c-7b0d155dd87f_ActionId">
    <vt:lpwstr>a7d918e1-7b15-498d-9f21-0a0fa02e238e</vt:lpwstr>
  </property>
  <property fmtid="{D5CDD505-2E9C-101B-9397-08002B2CF9AE}" pid="8" name="MSIP_Label_9333b259-87ee-4762-9a8c-7b0d155dd87f_ContentBits">
    <vt:lpwstr>1</vt:lpwstr>
  </property>
</Properties>
</file>